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eds" sheetId="1" r:id="rId4"/>
    <sheet state="visible" name="Seeds (no hacer)" sheetId="2" r:id="rId5"/>
    <sheet state="visible" name="Imágenes" sheetId="3" r:id="rId6"/>
    <sheet state="visible" name="Estadísticas" sheetId="4" r:id="rId7"/>
    <sheet state="visible" name="Proceso" sheetId="5" r:id="rId8"/>
    <sheet state="visible" name="Mecánicas" sheetId="6" r:id="rId9"/>
    <sheet state="visible" name="Revisión json portugués" sheetId="7" r:id="rId10"/>
  </sheets>
  <definedNames>
    <definedName hidden="1" localSheetId="5" name="_xlnm._FilterDatabase">'Mecánicas'!$A$1:$F$20</definedName>
    <definedName hidden="1" localSheetId="1" name="Z_97D913F9_3597_4044_A675_F948515EF821_.wvu.FilterData">'Seeds (no hacer)'!$A$1:$AA$65</definedName>
    <definedName hidden="1" localSheetId="1" name="Z_9DA1EC62_4BB1_4CFA_9966_A74E5E66B4D1_.wvu.FilterData">'Seeds (no hacer)'!$A$1:$Y$65</definedName>
    <definedName hidden="1" localSheetId="0" name="Z_1533D0D4_6E20_45BF_B1A8_B9CFFDE8E704_.wvu.FilterData">Seeds!$A$1:$AD$1102</definedName>
    <definedName hidden="1" localSheetId="0" name="Z_A9B3E7BA_176B_402F_A1E2_80F77E9C5B03_.wvu.FilterData">Seeds!$A$1:$AD$1102</definedName>
    <definedName hidden="1" localSheetId="1" name="Z_A9B3E7BA_176B_402F_A1E2_80F77E9C5B03_.wvu.FilterData">'Seeds (no hacer)'!$F$1:$F$14</definedName>
    <definedName hidden="1" localSheetId="0" name="Z_7A49E67B_73A7_4334_9C5A_D150FE1682A1_.wvu.FilterData">Seeds!$A$1:$AD$1102</definedName>
    <definedName hidden="1" localSheetId="1" name="Z_A59803FD_BBCF_4FEF_B197_65E5BEA1EB57_.wvu.FilterData">'Seeds (no hacer)'!$A$1:$Y$65</definedName>
    <definedName hidden="1" localSheetId="1" name="Z_67867252_A2BF_4BD6_AF50_7E5D6A7D7FA6_.wvu.FilterData">'Seeds (no hacer)'!$A$1:$Y$65</definedName>
    <definedName hidden="1" localSheetId="1" name="Z_18A8BEBE_0094_4942_A8DF_FBDC19257043_.wvu.FilterData">'Seeds (no hacer)'!$A$1:$AA$65</definedName>
    <definedName hidden="1" localSheetId="0" name="Z_6BC02B20_20AF_4392_9248_B74E7D825967_.wvu.FilterData">Seeds!$A$1:$AE$1102</definedName>
    <definedName hidden="1" localSheetId="0" name="Z_0D8C4532_3D2C_4F6B_A133_A967B1DE8442_.wvu.FilterData">Seeds!$A$1:$AE$1102</definedName>
    <definedName hidden="1" localSheetId="1" name="Z_76859AFE_B3F5_4DEB_BFCC_B4BE71FA4EE4_.wvu.FilterData">'Seeds (no hacer)'!$A$1:$Y$65</definedName>
    <definedName hidden="1" localSheetId="1" name="Z_0FD47057_ECC2_4352_97A3_297E2BD028BF_.wvu.FilterData">'Seeds (no hacer)'!$A$1:$Y$65</definedName>
    <definedName hidden="1" localSheetId="1" name="Z_0F6BBEC8_FA68_4DA0_BB48_E7C21B3E4487_.wvu.FilterData">'Seeds (no hacer)'!$A$1:$Y$65</definedName>
    <definedName hidden="1" localSheetId="1" name="Z_579DAFDF_DE29_44E5_A32E_3BA979DE511C_.wvu.FilterData">'Seeds (no hacer)'!$A$1:$Y$65</definedName>
    <definedName hidden="1" localSheetId="0" name="Z_340A7CC2_E1AE_4827_9C09_A94C064C9207_.wvu.FilterData">Seeds!$A$1:$AD$1102</definedName>
    <definedName hidden="1" localSheetId="1" name="Z_8C891230_D31F_48D2_AA45_94379055E8E9_.wvu.FilterData">'Seeds (no hacer)'!$A$1:$Y$65</definedName>
    <definedName hidden="1" localSheetId="1" name="Z_F4F1864A_D33F_440F_AB75_4720E85818C2_.wvu.FilterData">'Seeds (no hacer)'!$A$1:$Y$65</definedName>
    <definedName hidden="1" localSheetId="0" name="Z_5E15BF2E_F155_4A0C_ACEF_BEA46866A923_.wvu.FilterData">Seeds!$A$1:$AE$1102</definedName>
    <definedName hidden="1" localSheetId="1" name="Z_E471E1A6_0AFE_49C3_A9F4_5B69AAA6F781_.wvu.FilterData">'Seeds (no hacer)'!$A$1:$Y$65</definedName>
    <definedName hidden="1" localSheetId="0" name="Z_DB3B501C_AF16_456C_95B2_2023F9454CFD_.wvu.FilterData">Seeds!$A$1:$AD$1102</definedName>
    <definedName hidden="1" localSheetId="0" name="Z_3C5FEEBA_EB72_4059_AE14_DF31534DEC70_.wvu.FilterData">Seeds!$A$1:$AE$1102</definedName>
    <definedName hidden="1" localSheetId="1" name="Z_3C5FEEBA_EB72_4059_AE14_DF31534DEC70_.wvu.FilterData">'Seeds (no hacer)'!$D$1:$D$65</definedName>
    <definedName hidden="1" localSheetId="1" name="Z_7C3246E5_537B_4A5F_A92B_E6F2181CD2A1_.wvu.FilterData">'Seeds (no hacer)'!$A$1:$Y$65</definedName>
    <definedName hidden="1" localSheetId="1" name="Z_EA8BDED8_492A_49A1_BCCA_A7B2C5C9DB81_.wvu.FilterData">'Seeds (no hacer)'!$A$1:$Y$65</definedName>
    <definedName hidden="1" localSheetId="1" name="Z_72F47BBB_30C0_45C5_903E_655E668D608E_.wvu.FilterData">'Seeds (no hacer)'!$A$1:$AA$65</definedName>
    <definedName hidden="1" localSheetId="0" name="Z_E266BEFC_197B_4A0A_A7A0_B9C0E6AC4289_.wvu.FilterData">Seeds!$A$1:$AE$1102</definedName>
    <definedName hidden="1" localSheetId="1" name="Z_E266BEFC_197B_4A0A_A7A0_B9C0E6AC4289_.wvu.FilterData">'Seeds (no hacer)'!$A$1:$W$26</definedName>
    <definedName hidden="1" localSheetId="0" name="Z_C1356A44_6F92_4705_8CE1_006541548B33_.wvu.FilterData">Seeds!$A$1:$AE$1102</definedName>
    <definedName hidden="1" localSheetId="1" name="Z_A337D418_532A_4096_97FE_AB663E5C9E4B_.wvu.FilterData">'Seeds (no hacer)'!$A$1:$Y$65</definedName>
    <definedName hidden="1" localSheetId="1" name="Z_076A17E9_25CC_40D5_BCE9_02D1AD9CC78A_.wvu.FilterData">'Seeds (no hacer)'!$A$1:$Y$65</definedName>
    <definedName hidden="1" localSheetId="0" name="Z_FE346DC5_1D28_45EF_B38C_1BC8D85AD759_.wvu.FilterData">Seeds!$A$1:$AE$1102</definedName>
    <definedName hidden="1" localSheetId="1" name="Z_FE346DC5_1D28_45EF_B38C_1BC8D85AD759_.wvu.FilterData">'Seeds (no hacer)'!$J$1:$J$14</definedName>
    <definedName hidden="1" localSheetId="1" name="Z_AB835E7E_575A_4E2E_982B_A3CE292B8273_.wvu.FilterData">'Seeds (no hacer)'!$A$1:$AA$65</definedName>
    <definedName hidden="1" localSheetId="1" name="Z_42ACEFC6_A83B_4ABE_8CF5_7F5CE80F9563_.wvu.FilterData">'Seeds (no hacer)'!$A$1:$Y$65</definedName>
    <definedName hidden="1" localSheetId="1" name="Z_FA3515D7_0F81_49A1_B7BA_A929E4FF3A14_.wvu.FilterData">'Seeds (no hacer)'!$A$1:$Y$65</definedName>
    <definedName hidden="1" localSheetId="1" name="Z_01BC7E2B_B4AE_4271_B13F_95DBC353CA36_.wvu.FilterData">'Seeds (no hacer)'!$A$1:$Y$65</definedName>
    <definedName hidden="1" localSheetId="0" name="Z_67AFD6AD_3129_47B9_91D3_59FED6034FF7_.wvu.FilterData">Seeds!$A$1:$AD$1102</definedName>
    <definedName hidden="1" localSheetId="1" name="Z_67AFD6AD_3129_47B9_91D3_59FED6034FF7_.wvu.FilterData">'Seeds (no hacer)'!$B$1:$J$14</definedName>
    <definedName hidden="1" localSheetId="1" name="Z_15DAA6A7_BBE8_43D2_8D8A_AF65C95F722C_.wvu.FilterData">'Seeds (no hacer)'!$A$1:$Y$65</definedName>
    <definedName hidden="1" localSheetId="1" name="Z_9EDF0D5C_5C3A_4873_A92D_FA55DFA43900_.wvu.FilterData">'Seeds (no hacer)'!$A$1:$Y$65</definedName>
    <definedName hidden="1" localSheetId="0" name="Z_E16AC6B4_75BA_46DC_9C6F_3373793F9D27_.wvu.FilterData">Seeds!$A$1:$AE$1102</definedName>
    <definedName hidden="1" localSheetId="1" name="Z_E16AC6B4_75BA_46DC_9C6F_3373793F9D27_.wvu.FilterData">'Seeds (no hacer)'!$J$1:$J$14</definedName>
    <definedName hidden="1" localSheetId="1" name="Z_D721DAF3_E284_49AC_BEFB_42C21D5BE90F_.wvu.FilterData">'Seeds (no hacer)'!$A$1:$Y$65</definedName>
    <definedName hidden="1" localSheetId="1" name="Z_8320AD7D_CD89_4B31_A852_C06D08E48849_.wvu.FilterData">'Seeds (no hacer)'!$A$1:$X$65</definedName>
    <definedName hidden="1" localSheetId="1" name="Z_E59AC931_6E93_4C13_A206_E3F95B9D105C_.wvu.FilterData">'Seeds (no hacer)'!$A$1:$Y$65</definedName>
    <definedName hidden="1" localSheetId="0" name="Z_1742AD80_950F_4946_B3A2_409323F14492_.wvu.FilterData">Seeds!$A$1:$AD$1102</definedName>
    <definedName hidden="1" localSheetId="0" name="Z_B5430374_006D_4A13_B626_DC62A327928D_.wvu.FilterData">Seeds!$A$1:$AD$1102</definedName>
    <definedName hidden="1" localSheetId="1" name="Z_1573B77C_3950_4B5C_83D4_0CCFD4C55673_.wvu.FilterData">'Seeds (no hacer)'!$A$1:$Y$65</definedName>
    <definedName hidden="1" localSheetId="1" name="Z_EBA717AA_ECFD_4947_A862_81BFAD9F29B9_.wvu.FilterData">'Seeds (no hacer)'!$A$1:$AA$65</definedName>
    <definedName hidden="1" localSheetId="0" name="Z_B30EF544_AF4E_40A5_8C9B_3BC58D4D1813_.wvu.FilterData">Seeds!$A$1:$AE$1102</definedName>
    <definedName hidden="1" localSheetId="1" name="Z_B30EF544_AF4E_40A5_8C9B_3BC58D4D1813_.wvu.FilterData">'Seeds (no hacer)'!$B$1:$P$65</definedName>
    <definedName hidden="1" localSheetId="1" name="Z_2F83D8F3_88A8_4A48_B00C_3479B1C29968_.wvu.FilterData">'Seeds (no hacer)'!$A$1:$Y$65</definedName>
    <definedName hidden="1" localSheetId="1" name="Z_7ED11FC2_49C7_496C_9C6D_63123B736FF3_.wvu.FilterData">'Seeds (no hacer)'!$A$1:$Y$65</definedName>
    <definedName hidden="1" localSheetId="1" name="Z_048128BC_2A3E_472A_AE74_42633E993DC4_.wvu.FilterData">'Seeds (no hacer)'!$A$1:$Y$65</definedName>
    <definedName hidden="1" localSheetId="1" name="Z_1A68408B_BED7_44E0_A4E4_AA9FB24A20A7_.wvu.FilterData">'Seeds (no hacer)'!$A$1:$Y$65</definedName>
    <definedName hidden="1" localSheetId="1" name="Z_C63E8CAE_8F09_49F6_914D_3BCA537EB2FD_.wvu.FilterData">'Seeds (no hacer)'!$A$1:$Y$65</definedName>
    <definedName hidden="1" localSheetId="0" name="Z_EFD42664_DB27_4387_AF98_19D6A0675002_.wvu.FilterData">Seeds!$A$1:$AE$1102</definedName>
    <definedName hidden="1" localSheetId="1" name="Z_6575C43C_D6D0_43C0_9FBA_03AAABFFE0FF_.wvu.FilterData">'Seeds (no hacer)'!$A$1:$Y$65</definedName>
    <definedName hidden="1" localSheetId="1" name="Z_525F68CB_2DF5_4C81_A49F_D5D85CF46FD4_.wvu.FilterData">'Seeds (no hacer)'!$A$1:$Y$65</definedName>
    <definedName hidden="1" localSheetId="1" name="Z_0B6E5F12_E01C_4C8F_8AFF_AC070A16BC61_.wvu.FilterData">'Seeds (no hacer)'!$A$1:$Y$65</definedName>
    <definedName hidden="1" localSheetId="1" name="Z_0ECA2BC9_6439_412B_BA3E_743A330923B9_.wvu.FilterData">'Seeds (no hacer)'!$A$1:$Y$65</definedName>
    <definedName hidden="1" localSheetId="0" name="Z_021FADBA_E894_4EA1_87AB_C3C4FA11CC9C_.wvu.FilterData">Seeds!$A$1:$AD$1102</definedName>
    <definedName hidden="1" localSheetId="1" name="Z_9F629866_2A02_435E_B1E4_7A50A2FBC875_.wvu.FilterData">'Seeds (no hacer)'!$A$1:$AA$65</definedName>
    <definedName hidden="1" localSheetId="1" name="Z_5CD7485D_B964_45EF_BC62_A8FBC3830830_.wvu.FilterData">'Seeds (no hacer)'!$A$1:$Y$65</definedName>
    <definedName hidden="1" localSheetId="0" name="Z_CE69FAAB_C20D_421F_BC7B_0E9842444A6F_.wvu.FilterData">Seeds!$A$1:$AD$1102</definedName>
    <definedName hidden="1" localSheetId="0" name="Z_008561A8_D560_437C_B29C_8DD2D275E862_.wvu.FilterData">Seeds!$Z$1093:$Z$1102</definedName>
    <definedName hidden="1" localSheetId="1" name="Z_008561A8_D560_437C_B29C_8DD2D275E862_.wvu.FilterData">'Seeds (no hacer)'!$A$1:$Y$65</definedName>
    <definedName hidden="1" localSheetId="1" name="Z_E86024FE_F9D1_4885_8CC4_DFD3C91683E2_.wvu.FilterData">'Seeds (no hacer)'!$A$1:$AA$65</definedName>
    <definedName hidden="1" localSheetId="1" name="Z_B82D383E_FAFF_42D5_B8A4_F0EEFA7D2875_.wvu.FilterData">'Seeds (no hacer)'!$A$1:$Y$65</definedName>
    <definedName hidden="1" localSheetId="0" name="Z_57FF911C_2059_41BE_A759_C7D458669A07_.wvu.FilterData">Seeds!$A$1:$AE$1102</definedName>
    <definedName hidden="1" localSheetId="0" name="Z_D895625A_A442_4252_803F_CD276D734A31_.wvu.FilterData">Seeds!$A$1:$AD$1102</definedName>
    <definedName hidden="1" localSheetId="1" name="Z_D895625A_A442_4252_803F_CD276D734A31_.wvu.FilterData">'Seeds (no hacer)'!$A$1:$Y$65</definedName>
    <definedName hidden="1" localSheetId="1" name="Z_B09D13E6_880D_4736_92C5_0E8DB2C8D7AB_.wvu.FilterData">'Seeds (no hacer)'!$A$1:$Y$65</definedName>
    <definedName hidden="1" localSheetId="0" name="Z_A96BE5AC_6434_4D7B_A40D_F7584B9F2753_.wvu.FilterData">Seeds!$A$1:$AE$1102</definedName>
    <definedName hidden="1" localSheetId="0" name="Z_BA8DC0AF_A8E0_47C6_B812_02750091F042_.wvu.FilterData">Seeds!$A$1:$AD$1102</definedName>
    <definedName hidden="1" localSheetId="1" name="Z_5141449F_2A3A_4E4C_BD6A_6516F89B34D7_.wvu.FilterData">'Seeds (no hacer)'!$A$1:$Y$65</definedName>
    <definedName hidden="1" localSheetId="1" name="Z_4258762C_A7F5_4950_8618_F34DCBB677FA_.wvu.FilterData">'Seeds (no hacer)'!$A$1:$Y$65</definedName>
    <definedName hidden="1" localSheetId="1" name="Z_F86E01C5_B7A1_4B86_A8D4_49247011D85D_.wvu.FilterData">'Seeds (no hacer)'!$A$1:$Y$65</definedName>
    <definedName hidden="1" localSheetId="1" name="Z_95C853CE_8EFF_4D76_8F08_71203F8DFA36_.wvu.FilterData">'Seeds (no hacer)'!$A$1:$AA$65</definedName>
    <definedName hidden="1" localSheetId="0" name="Z_E4C7F9DC_2DA1_42DA_BCB5_231521913DF4_.wvu.FilterData">Seeds!$A$1:$AD$1102</definedName>
    <definedName hidden="1" localSheetId="1" name="Z_E4C7F9DC_2DA1_42DA_BCB5_231521913DF4_.wvu.FilterData">'Seeds (no hacer)'!$A$1:$W$14</definedName>
    <definedName hidden="1" localSheetId="1" name="Z_2001CDF4_61C2_496D_B7FF_29E744691A50_.wvu.FilterData">'Seeds (no hacer)'!$A$1:$Y$65</definedName>
    <definedName hidden="1" localSheetId="0" name="Z_C9964195_7A24_4E25_8075_65F0E72F85D8_.wvu.FilterData">Seeds!$A$1:$AE$1102</definedName>
    <definedName hidden="1" localSheetId="0" name="Z_3A0CA9CE_D621_45E3_8E5E_A0B6F96994EA_.wvu.FilterData">Seeds!$A$1:$AD$1102</definedName>
    <definedName hidden="1" localSheetId="1" name="Z_7A974676_C459_424E_8CF8_9D29BD9D16FA_.wvu.FilterData">'Seeds (no hacer)'!$A$1:$Y$65</definedName>
    <definedName hidden="1" localSheetId="1" name="Z_12B60371_C180_4F39_9FC3_A47171A96434_.wvu.FilterData">'Seeds (no hacer)'!$A$1:$AA$65</definedName>
    <definedName hidden="1" localSheetId="1" name="Z_2E932893_66B1_4F68_87FE_30CA32F2E585_.wvu.FilterData">'Seeds (no hacer)'!$A$1:$Y$65</definedName>
    <definedName hidden="1" localSheetId="1" name="Z_64DAE07F_23AE_4D07_80DD_CD1BCE578E1C_.wvu.FilterData">'Seeds (no hacer)'!$A$1:$Y$65</definedName>
    <definedName hidden="1" localSheetId="1" name="Z_552013DE_B5B1_4422_AD27_1C3898060994_.wvu.FilterData">'Seeds (no hacer)'!$A$1:$Y$65</definedName>
    <definedName hidden="1" localSheetId="1" name="Z_458FC89A_46AC_45DA_A8B9_9EC1CB5C1A13_.wvu.FilterData">'Seeds (no hacer)'!$A$1:$Y$65</definedName>
    <definedName hidden="1" localSheetId="1" name="Z_DDD67E7F_3395_4766_9871_81774BCCA6ED_.wvu.FilterData">'Seeds (no hacer)'!$A$1:$Y$65</definedName>
  </definedNames>
  <calcPr/>
  <customWorkbookViews>
    <customWorkbookView activeSheetId="0" maximized="1" windowHeight="0" windowWidth="0" guid="{0F6BBEC8-FA68-4DA0-BB48-E7C21B3E4487}" name="Filtro 17"/>
    <customWorkbookView activeSheetId="0" maximized="1" windowHeight="0" windowWidth="0" guid="{D721DAF3-E284-49AC-BEFB-42C21D5BE90F}" name="Filtro 18"/>
    <customWorkbookView activeSheetId="0" maximized="1" windowHeight="0" windowWidth="0" guid="{9F629866-2A02-435E-B1E4-7A50A2FBC875}" name="Filtro 59"/>
    <customWorkbookView activeSheetId="0" maximized="1" windowHeight="0" windowWidth="0" guid="{A337D418-532A-4096-97FE-AB663E5C9E4B}" name="Filtro 15"/>
    <customWorkbookView activeSheetId="0" maximized="1" windowHeight="0" windowWidth="0" guid="{C63E8CAE-8F09-49F6-914D-3BCA537EB2FD}" name="Filtro 16"/>
    <customWorkbookView activeSheetId="0" maximized="1" windowHeight="0" windowWidth="0" guid="{01BC7E2B-B4AE-4271-B13F-95DBC353CA36}" name="Filtro 57"/>
    <customWorkbookView activeSheetId="0" maximized="1" windowHeight="0" windowWidth="0" guid="{EA8BDED8-492A-49A1-BCCA-A7B2C5C9DB81}" name="Filtro 13"/>
    <customWorkbookView activeSheetId="0" maximized="1" windowHeight="0" windowWidth="0" guid="{B09D13E6-880D-4736-92C5-0E8DB2C8D7AB}" name="Filtro 58"/>
    <customWorkbookView activeSheetId="0" maximized="1" windowHeight="0" windowWidth="0" guid="{A59803FD-BBCF-4FEF-B197-65E5BEA1EB57}" name="Filtro 14"/>
    <customWorkbookView activeSheetId="0" maximized="1" windowHeight="0" windowWidth="0" guid="{E471E1A6-0AFE-49C3-A9F4-5B69AAA6F781}" name="Filtro 55"/>
    <customWorkbookView activeSheetId="0" maximized="1" windowHeight="0" windowWidth="0" guid="{B82D383E-FAFF-42D5-B8A4-F0EEFA7D2875}" name="Filtro 11"/>
    <customWorkbookView activeSheetId="0" maximized="1" windowHeight="0" windowWidth="0" guid="{048128BC-2A3E-472A-AE74-42633E993DC4}" name="Filtro 56"/>
    <customWorkbookView activeSheetId="0" maximized="1" windowHeight="0" windowWidth="0" guid="{7ED11FC2-49C7-496C-9C6D-63123B736FF3}" name="Filtro 12"/>
    <customWorkbookView activeSheetId="0" maximized="1" windowHeight="0" windowWidth="0" guid="{458FC89A-46AC-45DA-A8B9-9EC1CB5C1A13}" name="Filtro 53"/>
    <customWorkbookView activeSheetId="0" maximized="1" windowHeight="0" windowWidth="0" guid="{008561A8-D560-437C-B29C-8DD2D275E862}" name="Filtro 10"/>
    <customWorkbookView activeSheetId="0" maximized="1" windowHeight="0" windowWidth="0" guid="{64DAE07F-23AE-4D07-80DD-CD1BCE578E1C}" name="Filtro 51"/>
    <customWorkbookView activeSheetId="0" maximized="1" windowHeight="0" windowWidth="0" guid="{B5430374-006D-4A13-B626-DC62A327928D}" name="Manolo BNCC pendientes"/>
    <customWorkbookView activeSheetId="0" maximized="1" windowHeight="0" windowWidth="0" guid="{7C3246E5-537B-4A5F-A92B-E6F2181CD2A1}" name="Filtro 52"/>
    <customWorkbookView activeSheetId="0" maximized="1" windowHeight="0" windowWidth="0" guid="{76859AFE-B3F5-4DEB-BFCC-B4BE71FA4EE4}" name="Filtro 50"/>
    <customWorkbookView activeSheetId="0" maximized="1" windowHeight="0" windowWidth="0" guid="{1742AD80-950F-4946-B3A2-409323F14492}" name="Single Choice"/>
    <customWorkbookView activeSheetId="0" maximized="1" windowHeight="0" windowWidth="0" guid="{6BC02B20-20AF-4392-9248-B74E7D825967}" name="Erica"/>
    <customWorkbookView activeSheetId="0" maximized="1" windowHeight="0" windowWidth="0" guid="{1533D0D4-6E20-45BF-B1A8-B9CFFDE8E704}" name="Order"/>
    <customWorkbookView activeSheetId="0" maximized="1" windowHeight="0" windowWidth="0" guid="{9DA1EC62-4BB1-4CFA-9966-A74E5E66B4D1}" name="Filtro 28"/>
    <customWorkbookView activeSheetId="0" maximized="1" windowHeight="0" windowWidth="0" guid="{1A68408B-BED7-44E0-A4E4-AA9FB24A20A7}" name="Filtro 29"/>
    <customWorkbookView activeSheetId="0" maximized="1" windowHeight="0" windowWidth="0" guid="{1573B77C-3950-4B5C-83D4-0CCFD4C55673}" name="Filtro 26"/>
    <customWorkbookView activeSheetId="0" maximized="1" windowHeight="0" windowWidth="0" guid="{15DAA6A7-BBE8-43D2-8D8A-AF65C95F722C}" name="Filtro 27"/>
    <customWorkbookView activeSheetId="0" maximized="1" windowHeight="0" windowWidth="0" guid="{E4C7F9DC-2DA1-42DA-BCB5-231521913DF4}" name="Filtro 8"/>
    <customWorkbookView activeSheetId="0" maximized="1" windowHeight="0" windowWidth="0" guid="{2F83D8F3-88A8-4A48-B00C-3479B1C29968}" name="Filtro 24"/>
    <customWorkbookView activeSheetId="0" maximized="1" windowHeight="0" windowWidth="0" guid="{67867252-A2BF-4BD6-AF50-7E5D6A7D7FA6}" name="Filtro 25"/>
    <customWorkbookView activeSheetId="0" maximized="1" windowHeight="0" windowWidth="0" guid="{D895625A-A442-4252-803F-CD276D734A31}" name="Filtro 9"/>
    <customWorkbookView activeSheetId="0" maximized="1" windowHeight="0" windowWidth="0" guid="{552013DE-B5B1-4422-AD27-1C3898060994}" name="Filtro 22"/>
    <customWorkbookView activeSheetId="0" maximized="1" windowHeight="0" windowWidth="0" guid="{72F47BBB-30C0-45C5-903E-655E668D608E}" name="Filtro 66"/>
    <customWorkbookView activeSheetId="0" maximized="1" windowHeight="0" windowWidth="0" guid="{EBA717AA-ECFD-4947-A862-81BFAD9F29B9}" name="Filtro 67"/>
    <customWorkbookView activeSheetId="0" maximized="1" windowHeight="0" windowWidth="0" guid="{0B6E5F12-E01C-4C8F-8AFF-AC070A16BC61}" name="Filtro 23"/>
    <customWorkbookView activeSheetId="0" maximized="1" windowHeight="0" windowWidth="0" guid="{C9964195-7A24-4E25-8075-65F0E72F85D8}" name="Colores tablas"/>
    <customWorkbookView activeSheetId="0" maximized="1" windowHeight="0" windowWidth="0" guid="{7A974676-C459-424E-8CF8-9D29BD9D16FA}" name="Filtro 20"/>
    <customWorkbookView activeSheetId="0" maximized="1" windowHeight="0" windowWidth="0" guid="{AB835E7E-575A-4E2E-982B-A3CE292B8273}" name="Filtro 64"/>
    <customWorkbookView activeSheetId="0" maximized="1" windowHeight="0" windowWidth="0" guid="{42ACEFC6-A83B-4ABE-8CF5-7F5CE80F9563}" name="Filtro 21"/>
    <customWorkbookView activeSheetId="0" maximized="1" windowHeight="0" windowWidth="0" guid="{97D913F9-3597-4044-A675-F948515EF821}" name="Filtro 65"/>
    <customWorkbookView activeSheetId="0" maximized="1" windowHeight="0" windowWidth="0" guid="{3A0CA9CE-D621-45E3-8E5E-A0B6F96994EA}" name="Traducão brasil"/>
    <customWorkbookView activeSheetId="0" maximized="1" windowHeight="0" windowWidth="0" guid="{E86024FE-F9D1-4885-8CC4-DFD3C91683E2}" name="Filtro 62"/>
    <customWorkbookView activeSheetId="0" maximized="1" windowHeight="0" windowWidth="0" guid="{18A8BEBE-0094-4942-A8DF-FBDC19257043}" name="Filtro 63"/>
    <customWorkbookView activeSheetId="0" maximized="1" windowHeight="0" windowWidth="0" guid="{12B60371-C180-4F39-9FC3-A47171A96434}" name="Filtro 60"/>
    <customWorkbookView activeSheetId="0" maximized="1" windowHeight="0" windowWidth="0" guid="{95C853CE-8EFF-4D76-8F08-71203F8DFA36}" name="Filtro 61"/>
    <customWorkbookView activeSheetId="0" maximized="1" windowHeight="0" windowWidth="0" guid="{A96BE5AC-6434-4D7B-A40D-F7584B9F2753}" name="BNCC"/>
    <customWorkbookView activeSheetId="0" maximized="1" windowHeight="0" windowWidth="0" guid="{340A7CC2-E1AE-4827-9C09-A94C064C9207}" name="Ana"/>
    <customWorkbookView activeSheetId="0" maximized="1" windowHeight="0" windowWidth="0" guid="{8320AD7D-CD89-4B31-A852-C06D08E48849}" name="Filtro 19"/>
    <customWorkbookView activeSheetId="0" maximized="1" windowHeight="0" windowWidth="0" guid="{F86E01C5-B7A1-4B86-A8D4-49247011D85D}" name="Filtro 39"/>
    <customWorkbookView activeSheetId="0" maximized="1" windowHeight="0" windowWidth="0" guid="{7A49E67B-73A7-4334-9C5A-D150FE1682A1}" name="Orto+cast"/>
    <customWorkbookView activeSheetId="0" maximized="1" windowHeight="0" windowWidth="0" guid="{0FD47057-ECC2-4352-97A3-297E2BD028BF}" name="Filtro 37"/>
    <customWorkbookView activeSheetId="0" maximized="1" windowHeight="0" windowWidth="0" guid="{6575C43C-D6D0-43C0-9FBA-03AAABFFE0FF}" name="Filtro 38"/>
    <customWorkbookView activeSheetId="0" maximized="1" windowHeight="0" windowWidth="0" guid="{2001CDF4-61C2-496D-B7FF-29E744691A50}" name="Filtro 35"/>
    <customWorkbookView activeSheetId="0" maximized="1" windowHeight="0" windowWidth="0" guid="{5141449F-2A3A-4E4C-BD6A-6516F89B34D7}" name="Filtro 36"/>
    <customWorkbookView activeSheetId="0" maximized="1" windowHeight="0" windowWidth="0" guid="{8C891230-D31F-48D2-AA45-94379055E8E9}" name="Filtro 33"/>
    <customWorkbookView activeSheetId="0" maximized="1" windowHeight="0" windowWidth="0" guid="{0ECA2BC9-6439-412B-BA3E-743A330923B9}" name="Filtro 34"/>
    <customWorkbookView activeSheetId="0" maximized="1" windowHeight="0" windowWidth="0" guid="{F4F1864A-D33F-440F-AB75-4720E85818C2}" name="Filtro 31"/>
    <customWorkbookView activeSheetId="0" maximized="1" windowHeight="0" windowWidth="0" guid="{FA3515D7-0F81-49A1-B7BA-A929E4FF3A14}" name="Filtro 32"/>
    <customWorkbookView activeSheetId="0" maximized="1" windowHeight="0" windowWidth="0" guid="{4258762C-A7F5-4950-8618-F34DCBB677FA}" name="Filtro 30"/>
    <customWorkbookView activeSheetId="0" maximized="1" windowHeight="0" windowWidth="0" guid="{021FADBA-E894-4EA1-87AB-C3C4FA11CC9C}" name="Match"/>
    <customWorkbookView activeSheetId="0" maximized="1" windowHeight="0" windowWidth="0" guid="{CE69FAAB-C20D-421F-BC7B-0E9842444A6F}" name="Isa"/>
    <customWorkbookView activeSheetId="0" maximized="1" windowHeight="0" windowWidth="0" guid="{FE346DC5-1D28-45EF-B38C-1BC8D85AD759}" name="Filtro 4"/>
    <customWorkbookView activeSheetId="0" maximized="1" windowHeight="0" windowWidth="0" guid="{3C5FEEBA-EB72-4059-AE14-DF31534DEC70}" name="Filtro 5"/>
    <customWorkbookView activeSheetId="0" maximized="1" windowHeight="0" windowWidth="0" guid="{B30EF544-AF4E-40A5-8C9B-3BC58D4D1813}" name="Filtro 6"/>
    <customWorkbookView activeSheetId="0" maximized="1" windowHeight="0" windowWidth="0" guid="{DB3B501C-AF16-456C-95B2-2023F9454CFD}" name="Pendiente"/>
    <customWorkbookView activeSheetId="0" maximized="1" windowHeight="0" windowWidth="0" guid="{E266BEFC-197B-4A0A-A7A0-B9C0E6AC4289}" name="Filtro 7"/>
    <customWorkbookView activeSheetId="0" maximized="1" windowHeight="0" windowWidth="0" guid="{67AFD6AD-3129-47B9-91D3-59FED6034FF7}" name="Filtro 1"/>
    <customWorkbookView activeSheetId="0" maximized="1" windowHeight="0" windowWidth="0" guid="{A9B3E7BA-176B-402F-A1E2-80F77E9C5B03}" name="Filtro 2"/>
    <customWorkbookView activeSheetId="0" maximized="1" windowHeight="0" windowWidth="0" guid="{E16AC6B4-75BA-46DC-9C6F-3373793F9D27}" name="Filtro 3"/>
    <customWorkbookView activeSheetId="0" maximized="1" windowHeight="0" windowWidth="0" guid="{579DAFDF-DE29-44E5-A32E-3BA979DE511C}" name="Filtro 48"/>
    <customWorkbookView activeSheetId="0" maximized="1" windowHeight="0" windowWidth="0" guid="{2E932893-66B1-4F68-87FE-30CA32F2E585}" name="Filtro 46"/>
    <customWorkbookView activeSheetId="0" maximized="1" windowHeight="0" windowWidth="0" guid="{E59AC931-6E93-4C13-A206-E3F95B9D105C}" name="Filtro 47"/>
    <customWorkbookView activeSheetId="0" maximized="1" windowHeight="0" windowWidth="0" guid="{0D8C4532-3D2C-4F6B-A133-A967B1DE8442}" name="CLOZE TECLADOS"/>
    <customWorkbookView activeSheetId="0" maximized="1" windowHeight="0" windowWidth="0" guid="{9EDF0D5C-5C3A-4873-A92D-FA55DFA43900}" name="Filtro 44"/>
    <customWorkbookView activeSheetId="0" maximized="1" windowHeight="0" windowWidth="0" guid="{076A17E9-25CC-40D5-BCE9-02D1AD9CC78A}" name="Filtro 45"/>
    <customWorkbookView activeSheetId="0" maximized="1" windowHeight="0" windowWidth="0" guid="{525F68CB-2DF5-4C81-A49F-D5D85CF46FD4}" name="Filtro 43"/>
    <customWorkbookView activeSheetId="0" maximized="1" windowHeight="0" windowWidth="0" guid="{5CD7485D-B964-45EF-BC62-A8FBC3830830}" name="Filtro 40"/>
    <customWorkbookView activeSheetId="0" maximized="1" windowHeight="0" windowWidth="0" guid="{EFD42664-DB27-4387-AF98-19D6A0675002}" name="CC(ES)"/>
    <customWorkbookView activeSheetId="0" maximized="1" windowHeight="0" windowWidth="0" guid="{DDD67E7F-3395-4766-9871-81774BCCA6ED}" name="Filtro 41"/>
    <customWorkbookView activeSheetId="0" maximized="1" windowHeight="0" windowWidth="0" guid="{C1356A44-6F92-4705-8CE1-006541548B33}" name="Other JSON"/>
    <customWorkbookView activeSheetId="0" maximized="1" windowHeight="0" windowWidth="0" guid="{BA8DC0AF-A8E0-47C6-B812-02750091F042}" name="Traducir a PT"/>
    <customWorkbookView activeSheetId="0" maximized="1" windowHeight="0" windowWidth="0" guid="{57FF911C-2059-41BE-A759-C7D458669A07}" name="JSON con imagen"/>
    <customWorkbookView activeSheetId="0" maximized="1" windowHeight="0" windowWidth="0" guid="{5E15BF2E-F155-4A0C-ACEF-BEA46866A923}" name="Traducción US"/>
  </customWorkbookViews>
</workbook>
</file>

<file path=xl/comments1.xml><?xml version="1.0" encoding="utf-8"?>
<comments xmlns:r="http://schemas.openxmlformats.org/officeDocument/2006/relationships" xmlns="http://schemas.openxmlformats.org/spreadsheetml/2006/main">
  <authors>
    <author/>
  </authors>
  <commentList>
    <comment authorId="0" ref="E1">
      <text>
        <t xml:space="preserve">Si se puede reutilizar, quiere decir que no hay que dibujarla.</t>
      </text>
    </comment>
    <comment authorId="0" ref="J1">
      <text>
        <t xml:space="preserve">https://drive.google.com/drive/folders/1NmfzGWSbM6Fy4L7Yt-h7ISK0UUsZgaRq</t>
      </text>
    </comment>
    <comment authorId="0" ref="J2">
      <text>
        <t xml:space="preserve">El link se rompe, link acortado: src=\"https://bit.ly/3Xqf62u\</t>
      </text>
    </comment>
  </commentList>
</comments>
</file>

<file path=xl/sharedStrings.xml><?xml version="1.0" encoding="utf-8"?>
<sst xmlns="http://schemas.openxmlformats.org/spreadsheetml/2006/main" count="19651" uniqueCount="6165">
  <si>
    <t>ID</t>
  </si>
  <si>
    <t>Outcome</t>
  </si>
  <si>
    <t>Proceso</t>
  </si>
  <si>
    <t>Estado</t>
  </si>
  <si>
    <t>¿Problema técnico?</t>
  </si>
  <si>
    <t>Enunciado</t>
  </si>
  <si>
    <t>Template</t>
  </si>
  <si>
    <t>¿Imagen?</t>
  </si>
  <si>
    <t>Mecánica</t>
  </si>
  <si>
    <t>Parámetros</t>
  </si>
  <si>
    <t>Cálculos</t>
  </si>
  <si>
    <t>TE+hint / Scaffolding</t>
  </si>
  <si>
    <t>Hint</t>
  </si>
  <si>
    <t>Tratamiento del Error</t>
  </si>
  <si>
    <t>Otra variable</t>
  </si>
  <si>
    <t>Apoyo Visual Error</t>
  </si>
  <si>
    <t>Scaff Paso 0</t>
  </si>
  <si>
    <t>Scaff Paso 1</t>
  </si>
  <si>
    <t>Scaff Paso 2</t>
  </si>
  <si>
    <t>Scaff Paso 3</t>
  </si>
  <si>
    <t>Scaff Paso 4</t>
  </si>
  <si>
    <t>Scaff Paso 5</t>
  </si>
  <si>
    <t>Scaff Paso 6</t>
  </si>
  <si>
    <t>Departamento</t>
  </si>
  <si>
    <t>JSON</t>
  </si>
  <si>
    <t>Referencia para ID</t>
  </si>
  <si>
    <t>STANDARD</t>
  </si>
  <si>
    <t>Falta revisión Pablo</t>
  </si>
  <si>
    <t>Código</t>
  </si>
  <si>
    <t>CC (US)</t>
  </si>
  <si>
    <t>M4-NyO-46a</t>
  </si>
  <si>
    <t>Lee números naturales de hasta cuatro cifras (pasa número a texto)</t>
  </si>
  <si>
    <t>Identificar</t>
  </si>
  <si>
    <t>JSON revisado</t>
  </si>
  <si>
    <t>Une con líneas los números y la forma en que se leen.</t>
  </si>
  <si>
    <t>no</t>
  </si>
  <si>
    <t>Linking lines
*:invert=true</t>
  </si>
  <si>
    <t>Q1-Q4= Min= 1000; Max= 9999; Step= 1</t>
  </si>
  <si>
    <t>A1 = {{Q1}}#Lemonlib.numToWords({{Q1}}, 'es')
A2 = {{Q2}}#Lemonlib.numToWords({{Q2}}, 'es')
A3 = {{Q3}}#Lemonlib.numToWords({{Q3}}, 'es')
A4 = {{Q4}}#Lemonlib.numToWords({{Q4}}, 'es')</t>
  </si>
  <si>
    <t>TE + hint</t>
  </si>
  <si>
    <t>La posición de cada cifra determina la forma en la que se lee.</t>
  </si>
  <si>
    <t>La posición de cada cifra determina la forma en la que se lee. Por eso 30 se lee de una manera diferente a 300.</t>
  </si>
  <si>
    <t>Números y operaciones</t>
  </si>
  <si>
    <t>{"id":"M4-NyO-46a-I-1","stimulus":"&lt;p&gt;Arrastra la forma en que se leen estos números.&lt;/p&gt;","template":"","hint":"&lt;p&gt;La posición de cada cifra determina la forma en la que se lee.&lt;/p&gt;","feedback":"&lt;p&gt;La posición de cada cifra determina la forma en la que se lee. Por eso 30 se lee de una manera diferente a 300.&lt;/p&gt;","seed":{"parameters":[{"name":"Q1","label":null,"min":1000,"max":9999,"step":1},{"name":"Q2","label":null,"min":1000,"max":9999,"step":1},{"name":"Q3","label":null,"min":1000,"max":9999,"step":1}],"calculated":[{"name":"A1","label":"{{Q1}}","function":"Lemonlib.numToWords({{Q1}}, 'es')[0].toUpperCase() + Lemonlib.numToWords({{Q1}}, 'es').slice(1,)"},{"name":"A2","label":"{{Q2}}","function":"Lemonlib.numToWords({{Q2}}, 'es')[0].toUpperCase() + Lemonlib.numToWords({{Q2}}, 'es').slice(1,)"},{"name":"A3","label":"{{Q3}}","function":"Lemonlib.numToWords({{Q3}}, 'es')[0].toUpperCase() + Lemonlib.numToWords({{Q3}}, 'es').slice(1,)"}],"uniques":true},"algorithm":{"name":"linkOperationResult","params":{"invert":["false"]},"template":"Match list"}}</t>
  </si>
  <si>
    <t>BNCC</t>
  </si>
  <si>
    <t>USA</t>
  </si>
  <si>
    <t>Evocar</t>
  </si>
  <si>
    <t>¿Cómo se escribe este número? Completa el hueco.</t>
  </si>
  <si>
    <t>{{T1}}: {{T2}} {{A1}}</t>
  </si>
  <si>
    <t>Cloze with text</t>
  </si>
  <si>
    <t>Q1= Min = 1; Max = 9; Step = 1
Q2= Min = 2; Max = 9; Step = 1
Q3= Min = 10; Max = 30; Step = 1</t>
  </si>
  <si>
    <t>T1= {{Q1}}*1000+{{Q2}}*100+{{Q3}}
T2= Lemonlib.numToWords({{Q1}}*1000+{{Q2}}*100, 'es')
A1= Lemonlib.numToWords({{Q3}}, 'es')</t>
  </si>
  <si>
    <t>{"id":"M4-NyO-46a-E-1","stimulus":"&lt;p&gt;¿Cómo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{{T2}} {{response}}&lt;/p&gt;","seed":{"parameters":[{"name":"Q1","label":null,"min":1,"max":9,"step":1},{"name":"Q2","label":null,"min":2,"max":9,"step":1},{"name":"Q3","label":null,"min":10,"max":30,"step":1}],"calculated":[{"name":"T1","label":"{{function}}","function":"{{Q1}}*1000+{{Q2}}*100+{{Q3}}","temp":true},{"name":"T2","label":"{{function}}","function":"Lemonlib.numToWords({{Q1}}*1000+{{Q2}}*100, 'es')","temp":true},{"name":"A1","label":"{{function}}","function":" Lemonlib.numToWords({{Q3}}, 'es')"}],"uniques":true},"algorithm":{"name":"calculateOperation","template":"Cloze with text"}}</t>
  </si>
  <si>
    <t>{{T1}}: {{T2}} {{A1}} y {{T3}}</t>
  </si>
  <si>
    <t>Q1= Min = 1; Max = 9; Step = 1
Q2= Min = 2; Max = 9; Step = 1
Q3= Min = 3; Max = 9; Step = 1
Q4= Min = 1; Max = 9; Step = 1</t>
  </si>
  <si>
    <t>T1= {{Q1}}*1000+{{Q2}}*100+{{Q3}}*10+{{Q4}}
T2= Lemonlib.numToWords({{Q1}}*1000+{{Q2}}*100, 'es')
T3= Lemonlib.numToWords({{Q4}}, 'es')
A1= Lemonlib.numToWords({{Q3}}*10, 'es')</t>
  </si>
  <si>
    <t>{"id":"M4-NyO-46a-E-2","stimulus":"&lt;p&gt;¿Cómo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{{T2}} {{response}} y {{T3}}&lt;/p&gt;","seed":{"parameters":[{"name":"Q1","label":null,"min":1,"max":9,"step":1},{"name":"Q2","label":null,"min":2,"max":9,"step":1},{"name":"Q3","label":null,"min":3,"max":9,"step":1},{"name":"Q4","label":null,"min":1,"max":9,"step":1}],"calculated":[{"name":"T1","label":"{{function}}","function":"{{Q1}}*1000+{{Q2}}*100+{{Q3}}*10+{{Q4}}","temp":true},{"name":"T2","label":"{{function}}","function":"Lemonlib.numToWords({{Q1}}*1000+{{Q2}}*100, 'es')","temp":true},{"name":"T3","label":"{{function}}","function":"Lemonlib.numToWords({{Q4}}, 'es')","temp":true},{"name":"A1","label":"{{function}}","function":" Lemonlib.numToWords({{Q3}}*10, 'es')"}],"uniques":true},"algorithm":{"name":"calculateOperation","template":"Cloze with text"}}</t>
  </si>
  <si>
    <t>{{T1}}: {{T2}} {{A1}} {{T3}}</t>
  </si>
  <si>
    <t>Q1= Min = 1; Max = 9; Step = 1
Q2= Min = 2; Max = 9; Step = 1
Q3= Min = 1; Max = 99; Step = 1</t>
  </si>
  <si>
    <t>T1= {{Q1}}*1000+{{Q2}}*100+{{Q3}}*10+{{Q4}}
T2= Lemonlib.numToWords({{Q1}}*1000, 'es')
T3= Lemonlib.numToWords({{Q3}}*10, 'es')
A1= Lemonlib.numToWords({{Q2}}*100, 'es')</t>
  </si>
  <si>
    <t>{"id":"M4-NyO-46a-E-3","stimulus":"&lt;p&gt;¿Cómo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{{T2}} {{response}} {{T3}}&lt;/p&gt;","seed":{"parameters":[{"name":"Q1","label":null,"min":1,"max":9,"step":1},{"name":"Q2","label":null,"min":2,"max":9,"step":1},{"name":"Q3","label":null,"min":1,"max":9,"step":1},{"name":"Q4","label":null,"min":1,"max":9,"step":1}],"calculated":[{"name":"T1","label":"{{function}}","function":"{{Q1}}*1000+{{Q2}}*100+{{Q3}}*10+{{Q4}}","temp":true},{"name":"T2","label":"{{function}}","function":" Lemonlib.numToWords({{Q1}}*1000, 'es')","temp":true},{"name":"T3","label":"{{function}}","function":"Lemonlib.numToWords({{Q3}}*10+{{Q4}}, 'es')","temp":true},{"name":"A1","label":"{{function}}","function":" Lemonlib.numToWords({{Q2}}*100, 'es')"}],"uniques":true},"algorithm":{"name":"calculateOperation","template":"Cloze with text"}}</t>
  </si>
  <si>
    <t>{{T1}}: {{A1}} {{T2}}</t>
  </si>
  <si>
    <t>Q1= Min = 1; Max = 9; Step = 1
Q2= Min = 1; Max = 999; Step = 1</t>
  </si>
  <si>
    <t>T1= {{Q1}}*1000+{{Q2}}
T2= Lemonlib.numToWords({{Q2}}, 'es')
A1= Lemonlib.numToWords({{Q1}}*1000, 'es')</t>
  </si>
  <si>
    <t>{"id":"M4-NyO-46a-E-4","stimulus":"&lt;p&gt;¿Cómo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{{response}} {{T2}}&lt;/p&gt;","seed":{"parameters":[{"name":"Q1","label":null,"min":1,"max":9,"step":1},{"name":"Q2","label":null,"min":1,"max":999,"step":1}],"calculated":[{"name":"T1","label":"{{function}}","function":"{{Q1}}*1000+{{Q2}}","temp":true},{"name":"T2","label":"{{function}}","function":"Lemonlib.numToWords({{Q2}}, 'es')","temp":true},{"name":"A1","label":"{{function}}","function":"Lemonlib.numToWords({{Q1}}*1000, 'es')"}],"uniques":true},"algorithm":{"name":"calculateOperation","template":"Cloze with text"}}</t>
  </si>
  <si>
    <t>Aplicar</t>
  </si>
  <si>
    <t>Al estreno de una película han acudido {{T1}} invitados. Expresa esta cantidad con palabras.</t>
  </si>
  <si>
    <t>El número de invitados es {{T2}} {{A1}} y {{T3}}.</t>
  </si>
  <si>
    <t>T1= {{Q1}}*1000+{{Q2}}*100+{{Q3}}*10+{{Q4}}
T2= Lemonlib.numToWords({{Q1}}*1000, 'es')
T3= Lemonlib.numToWords({{Q3}}, 'es')
A1= Lemonlib.numToWords({{Q2}}*100, 'es')</t>
  </si>
  <si>
    <t>{"id":"M4-NyO-46a-A-1","stimulus":"&lt;p&gt;Al estreno de una película han acudido {{T1}} invitados. Expresa esta cantidad con palabras.&lt;/p&gt;","feedback":"&lt;p&gt;La posición de cada cifra determina la forma en la que se lee. Por eso 30 se lee de una manera diferente a 300.&lt;/p&gt;","hint":"&lt;p&gt;La posición de cada cifra determina la forma en la que se lee.&lt;/p&gt;","template":"&lt;p&gt;El número de invitados es {{T2}} {{response}} y {{T3}}.&lt;/p&gt;","seed":{"parameters":[{"name":"Q1","label":null,"min":1,"max":9,"step":1},{"name":"Q2","label":null,"min":2,"max":9,"step":1},{"name":"Q3","label":null,"min":3,"max":9,"step":1},{"name":"Q4","label":null,"min":1,"max":9,"step":1}],"calculated":[{"name":"T1","label":"{{function}}","function":"{{Q1}}*1000+{{Q2}}*100+{{Q3}}*10+{{Q4}}","temp":true},{"name":"T2","label":"{{function}}","function":"Lemonlib.numToWords({{Q1}}*1000+{{Q2}}*100, 'es')","temp":true},{"name":"T3","label":"{{function}}","function":"Lemonlib.numToWords({{Q4}}, 'es')","temp":true},{"name":"A1","label":"{{function}}","function":" Lemonlib.numToWords({{Q3}}*10, 'es')"}],"uniques":true},"algorithm":{"name":"calculateOperation","template":"Cloze with text"}}</t>
  </si>
  <si>
    <t>En tan solo dos horas, el último lanzamiento del grupo musical más escuchado en nuestro país se ha reproducido {{T1}} veces. Expresa esta cantidad con palabras.</t>
  </si>
  <si>
    <t>El número de reproducciones de la canción es {{A1}} {{T2}}.</t>
  </si>
  <si>
    <t xml:space="preserve">Q1= Min = 1; Max = 9; Step = 1
Q2= Min = 2; Max =999; Step = 1
</t>
  </si>
  <si>
    <t>{"id":"M4-NyO-46a-A-2","stimulus":"&lt;p&gt;En tan solo dos horas, el último lanzamiento del grupo musical más escuchado en nuestro país se ha reproducido {{T1}} veces. Expresa esta cantidad con palabras.&lt;/p&gt;","feedback":"&lt;p&gt;La posición de cada cifra determina la forma en la que se lee. Por eso 30 se lee de una manera diferente a 300.&lt;/p&gt;","hint":"&lt;p&gt;La posición de cada cifra determina la forma en la que se lee.&lt;/p&gt;","template":"&lt;p&gt;El número de reproducciones de la canción es {{response}} {{T2}}.&lt;/p&gt;","seed":{"parameters":[{"name":"Q1","label":null,"min":1,"max":9,"step":1},{"name":"Q2","label":null,"min":2,"max":999,"step":1}],"calculated":[{"name":"T1","label":"{{function}}","function":"{{Q1}}*1000+{{Q2}}","temp":true},{"name":"T2","label":"{{function}}","function":"Lemonlib.numToWords({{Q2}}, 'es')","temp":true},{"name":"A1","label":"{{function}}","function":" Lemonlib.numToWords({{Q1}}*1000, 'es')"}],"uniques":true},"algorithm":{"name":"calculateOperation","template":"Cloze with text"}}</t>
  </si>
  <si>
    <t>El colegio de Susana está a {{Q1}} m de su casa. Expresa esa cantidad con palabras.</t>
  </si>
  <si>
    <t>Los metros de distancia son {{A1}} {{T2}}.</t>
  </si>
  <si>
    <t>Q1= Min = 1; Max = 2; Step = 1
Q2= Min = 2; Max = 9; Step = 1
Q3= Min = 3; Max = 9; Step = 1
Q4= Min = 1; Max = 9; Step = 1</t>
  </si>
  <si>
    <t>&lt;p&gt;La posición de cada cifra determina la forma en la que se lee. Por eso 30 se lee de una manera diferente a 300.&lt;/p&gt;</t>
  </si>
  <si>
    <t>{"id":"M4-NyO-46a-A-3","stimulus":"&lt;p&gt;El colegio de Susana está a {{T1}} m de su casa. Expresa esa cantidad con palabras.&lt;/p&gt;","feedback":"&lt;p&gt;La posición de cada cifra determina la forma en la que se lee. Por eso 30 se lee de una manera diferente a 300.&lt;/p&gt;","hint":"&lt;p&gt;La posición de cada cifra determina la forma en la que se lee.&lt;/p&gt;","template":"&lt;p&gt;Los metros de distancia son {{response}} {{T2}}.&lt;/p&gt;","seed":{"parameters":[{"name":"Q1","label":null,"list":[1,2]},{"name":"Q2","label":null,"min":2,"max":9,"step":1},{"name":"Q3","label":null,"min":3,"max":9,"step":1},{"name":"Q4","label":null,"min":1,"max":9,"step":1}],"calculated":[{"name":"T1","label":"{{function}}","function":"{{Q1}}*1000+{{Q2}}*100+{{Q3}}*10+{{Q4}}","temp":true},{"name":"T2","label":"{{function}}","function":"Lemonlib.numToWords({{Q2}}*100+{{Q3}}*10+{{Q4}}, 'es')","temp":true},{"name":"T3","label":"{{function}}","function":"Lemonlib.numToWords({{Q4}}, 'es')","temp":true},{"name":"A1","label":"{{function}}","function":" Lemonlib.numToWords({{Q1}}*1000, 'es')"}],"uniques":true},"algorithm":{"name":"calculateOperation","template":"Cloze with text"}}</t>
  </si>
  <si>
    <t>M4-NyO-46b</t>
  </si>
  <si>
    <t>Escribe números naturales de hasta cuatro cifras (pasa texto a número)</t>
  </si>
  <si>
    <t>Une la forma escrita de estos números con su forma numérica.</t>
  </si>
  <si>
    <t>No</t>
  </si>
  <si>
    <t>Linking lines
*:invert=false</t>
  </si>
  <si>
    <t>A1 = {{Q1}}#Lemonlib.numToWords({{Q1}}, 'es')
A2 = {{Q2}}#Lemonlib.numToWords({{Q2}}, 'es')
A3 = {{Q3}}#Lemonlib.numToWords({{Q3}}, 'es')
A4 = {{Q4}}#Lemonlib.numToWords({{Q4}}, 'es')
T2 = math.floor({{Q1}}/1000)
T3 = math.floor({{Q1}}/100)-math.floor({{Q1}}/1000)*10
T4 = math.floor({{Q1}}/10)-math.floor({{Q1}}/100)*10
T5 = {{Q1}}-math.floor({{Q1}}/10)*10
T7 = {{T2}}*1000
T8 = {{T3}}*100
T9 = {{T4}}*10</t>
  </si>
  <si>
    <t>El valor de cada cifra es posicional, es decir, depende del lugar que ocupa en el número.</t>
  </si>
  <si>
    <t>El valor de cada cifra es posicional, es decir, depende del lugar que ocupa en el número.&lt;br/&gt;&lt;table style="width: 100%;"&gt;&lt;tbody&gt;&lt;tr&gt;&lt;td style="width: 20.0000%;background-color:#1496FA;"&gt;&lt;div style="text-align: center;"&gt;&lt;strong&gt;&lt;span style="color: rgb(255, 255, 255);"&gt;UM&lt;/span&gt;&lt;/strong&gt;&lt;/div&gt;&lt;/td&gt;&lt;td style="width: 20.0000%;background-color:#1496FA;"&gt;&lt;div style="text-align: center;"&gt;&lt;strong&gt;&lt;span style="color: rgb(255, 255, 255);"&gt;C&lt;/span&gt;&lt;/strong&gt;&lt;/div&gt;&lt;/td&gt;&lt;td style="width: 20.0000%;background-color:#1496FA;"&gt;&lt;div style="text-align: center;"&gt;&lt;strong&gt;&lt;span style="color: rgb(255, 255, 255);"&gt;D&lt;/span&gt;&lt;/strong&gt;&lt;/div&gt;&lt;/td&gt;&lt;td style="width: 20.0000%;background-color:#1496FA;"&gt;&lt;div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center;"&gt;{{T5}}&lt;/div&gt;&lt;/td&gt;&lt;/tr&gt;&lt;/tbody&gt;&lt;/table&gt;&lt;br/&gt;{{Q1}} = {{T7}} + {{T8}} + {{T9}} + {{T5}}</t>
  </si>
  <si>
    <t>{"id":"M4-NyO-46b-I-1","stimulus":"&lt;p&gt;Arrastra cada número hasta su forma escrita.&lt;/p&gt;","hint":"&lt;p&gt;El valor de cada cifra es posicional, es decir, depende del lugar que ocupa en el número.&lt;/p&gt;","feedback":"&lt;p&gt;El valor de cada cifra es posicional, es decir, depende del lugar que ocupa en el número.&lt;/p&gt;&lt;table style=\"width: 100%;\"&gt;&lt;tbody&gt;&lt;tr&gt;&lt;td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name":"Q2","label":null,"min":1000,"max":9999,"step":1},{"name":"Q3","label":null,"min":1000,"max":9999,"step":1}],"calculated":[{"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Lemonlib.numToWords({{Q3}},'es').slice(1,)"}],"isNumToWords":true,"uniques":true},"algorithm":{"name":"linkOperationResult","params":{"invert":false},"template":"Match list"}}</t>
  </si>
  <si>
    <t>Escribe la forma numérica de esta expresión escrita.</t>
  </si>
  <si>
    <t>{{T1}}: {{A1}}</t>
  </si>
  <si>
    <t>Cloze math</t>
  </si>
  <si>
    <t>Q1= Min= 1000; Max= 9999; Step= 1</t>
  </si>
  <si>
    <t>T1 = Lemonlib.numToWords({{Q1}})
A1 = {{Q1}}
T2 = math.floor({{Q1}}/1000)
T3 = math.floor({{Q1}}/100)-math.floor({{Q1}}/1000)*10
T4 = math.floor({{Q1}}/10)-math.floor({{Q1}}/100)*10
T5 = {{Q1}}-math.floor({{Q1}}/10)*10
T7 = {{T2}}*1000
T8 = {{T3}}*100
T9 = {{T4}}*10</t>
  </si>
  <si>
    <t>{"id":"M4-NyO-46b-E-1","stimulus":"&lt;p&gt;Escribe la forma numérica de esta expresión escrita.&lt;/p&gt;","template":"&lt;p&gt;{{T1}}: {{response}}&lt;/p&gt;","hint":"&lt;p&gt;El valor de cada cifra es posicional, es decir, depende del lugar que ocupa en el número.&lt;/p&gt;","feedback":"&lt;p&gt;El valor de cada cifra es posicional, es decir, depende del lugar que ocupa en el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{{T5}}&lt;/p&gt;","seed":{"parameters":[{"name":"Q1","label":null,"min":1000,"max":9999,"step":1}],"calculated":[{"name":"T1","label":"{{function}}","function":"Lemonlib.numToWords({{Q1}}, 'es')[0].toUpperCase() + Lemonlib.numToWords({{Q1}}, 'es').slice(1,)","temp":true},{"name":"A1","label":"{{function}}","function":"{{Q1}}"},{"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uniques":true},"algorithm":{"name":"calculateOperation","params":{"method":"equivLiteral","keyboard":"NUMERICAL"}}}</t>
  </si>
  <si>
    <t>El número de ejemplares de plantas en una reserva natural es de {{T1}}. Escribe este número con cifras.</t>
  </si>
  <si>
    <t>En la reserva hay {{A1}} plantas.</t>
  </si>
  <si>
    <t>T1 = Lemonlib.numToWords({{Q1}})
A1 = {{Q1}}
T2 = math.floor({{Q1}}/1000)
T3 = math.floor({{Q1}}/100)-math.floor({{Q1}}/1000)*10
T4 = math.floor({{Q1}}/10)-math.floor({{Q1}}/100)*10
T5 = {{Q1}}-math.floor({{Q1}}/10)*10
T7 = {{Q1}}-math.floor({{Q1}}/10000)*10000-({{Q1}}-math.floor({{Q1}}/1000)*1000)
T8 = {{Q1}}-math.floor({{Q1}}/1000)*1000-({{Q1}}-math.floor({{Q1}}/100)*100)
T9 = {{Q1}}-math.floor({{Q1}}/100)*100-({{Q1}}-math.floor({{Q1}}/10)*10)</t>
  </si>
  <si>
    <t>{"id":"M4-NyO-46b-A-1","stimulus":"&lt;p&gt;El número de ejemplares de plantas en una reserva natural es de {{T1}}. Escribe este número con cifras.&lt;/p&gt;","template":"&lt;p&gt;En la reserva hay {{response}} plantas.&lt;/p&gt;","hint":"&lt;p&gt;El valor de cada cifra es posicional, es decir, depende del lugar que ocupa en el número.&lt;/p&gt;","feedback":"&lt;p&gt;El valor de cada cifra es posicional, es decir, depende del lugar que ocupa en el número.&lt;/p&gt;&lt;table style=\"width: 100%;\"&gt;&lt;tbody&gt;&lt;tr&gt;&lt;td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{{T5}}&lt;/p&gt;","seed":{"parameters":[{"name":"Q1","label":null,"min":1000,"max":9999,"step":1}],"calculated":[{"name":"T1","label":"{{function}}","function":"Lemonlib.numToWords({{Q1}}, 'es')","temp":true},{"name":"A1","label":"{{function}}","function":"{{Q1}}"},{"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uniques":true},"algorithm":{"name":"calculateOperation","params":{"method":"equivLiteral","keyboard":"NUMERICAL"}}}</t>
  </si>
  <si>
    <t>Los kilogramos de carbón que se extraen de una mina cada año son {{T1}}. Escribe este número con cifras.</t>
  </si>
  <si>
    <t>Se extraen {{A1}} kg de carbón al año.</t>
  </si>
  <si>
    <t>{"id":"M4-NyO-46b-A-2","stimulus":"&lt;p&gt;Los kilogramos de carbón que se extraen de una mina cada año son {{T1}}. Escribe este número con cifras.&lt;/p&gt;","template":"&lt;p&gt;Se extraen {{response}} kg de carbón al año.&lt;/p&gt;","hint":"&lt;p&gt;El valor de cada cifra es posicional, es decir, depende del lugar que ocupa en el número.&lt;/p&gt;","feedback":"&lt;p&gt;El valor de cada cifra es posicional, es decir, depende del lugar que ocupa en el número.&lt;/p&gt;&lt;table style=\"width: 100%;\"&gt;&lt;tbody&gt;&lt;tr&gt;&lt;td style=\"width: 20.0000%;background-color:#72D2CD;\"&gt;&lt;div style=\"text-align: center;\"&gt;&lt;strong&gt;&lt;span style=\"color: rgb(255, 255, 255);\"&gt;UM&lt;/span&gt;&lt;/strong&gt;&lt;/div&gt;&lt;/td&gt;&lt;td style=\"width: 20.0000%;background-color:#72D2CD;\"&gt;&lt;div style=\"text-align: center;\"&gt;&lt;strong&gt;&lt;span style=\"color: rgb(255, 255, 255);\"&gt;C&lt;/span&gt;&lt;/strong&gt;&lt;/div&gt;&lt;/td&gt;&lt;td style=\"width: 20.0000%;background-color:#72D2CD;\"&gt;&lt;div style=\"text-align: center;\"&gt;&lt;strong&gt;&lt;span style=\"color: rgb(255, 255, 255);\"&gt;D&lt;/span&gt;&lt;/strong&gt;&lt;/div&gt;&lt;/td&gt;&lt;td style=\"width: 20.0000%;background-color:#72D2CD;\"&gt;&lt;div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{{T5}}&lt;/p&gt;","seed":{"parameters":[{"name":"Q1","label":null,"min":1000,"max":9999,"step":1}],"calculated":[{"name":"T1","label":"{{function}}","function":"Lemonlib.numToWords({{Q1}}, 'es')","temp":true},{"name":"A1","label":"{{function}}","function":"{{Q1}}"},{"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uniques":true},"algorithm":{"name":"calculateOperation","params":{"method":"equivLiteral","keyboard":"NUMERICAL"}}}</t>
  </si>
  <si>
    <t>{T1}}, esta es la suma de dinero que ha recaudado una ONG para crear escuelas en países subdesarrollados. Escribe este número con cifras.</t>
  </si>
  <si>
    <t>La ONG necesita {{A1}} €.</t>
  </si>
  <si>
    <t>{"id":"M4-NyO-46b-A-3","stimulus":"&lt;p&gt;{{T1}}, esta es la suma de dinero que ha recaudado una ONG para crear escuelas en países subdesarrollados. Escribe este número con cifras.&lt;/p&gt;","template":"&lt;p&gt;La ONG ha recaudado {{response}} €.&lt;/p&gt;","hint":"&lt;p&gt;El valor de cada cifra es posicional, es decir, depende del lugar que ocupa en el número.&lt;/p&gt;","feedback":"&lt;p&gt;El valor de cada cifra es posicional, es decir, depende del lugar que ocupa en el número.&lt;/p&gt;&lt;table style=\"width: 100%;\"&gt;&lt;tbody&gt;&lt;tr&gt;&lt;td style=\"width: 20.0000%;background-color:#C77CB7;\"&gt;&lt;div style=\"text-align: center;\"&gt;&lt;strong&gt;&lt;span style=\"color: rgb(255, 255, 255);\"&gt;UM&lt;/span&gt;&lt;/strong&gt;&lt;/div&gt;&lt;/td&gt;&lt;td style=\"width: 20.0000%;background-color:#C77CB7;\"&gt;&lt;div style=\"text-align: center;\"&gt;&lt;strong&gt;&lt;span style=\"color: rgb(255, 255, 255);\"&gt;C&lt;/span&gt;&lt;/strong&gt;&lt;/div&gt;&lt;/td&gt;&lt;td style=\"width: 20.0000%;background-color:#C77CB7;\"&gt;&lt;div style=\"text-align: center;\"&gt;&lt;strong&gt;&lt;span style=\"color: rgb(255, 255, 255);\"&gt;D&lt;/span&gt;&lt;/strong&gt;&lt;/div&gt;&lt;/td&gt;&lt;td style=\"width: 20.0000%;background-color:#C77CB7;\"&gt;&lt;div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{{T5}}&lt;/p&gt;","seed":{"parameters":[{"name":"Q1","label":null,"min":1000,"max":9999,"step":1}],"calculated":[{"name":"T1","label":"{{function}}","function":"Lemonlib.numToWords({{Q1}}, 'es')[0].toUpperCase() + Lemonlib.numToWords({{Q1}}, 'es').slice(1,)","temp":true},{"name":"A1","label":"{{function}}","function":"{{Q1}}"},{"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uniques":true},"algorithm":{"name":"calculateOperation","params":{"method":"equivLiteral","keyboard":"NUMERICAL"}}}</t>
  </si>
  <si>
    <t>M4-NyO-46c</t>
  </si>
  <si>
    <t>Descompone números naturales de 4 cifras de forma aditiva y de forma aditivo-multiplicativa atendiendo al valor posicional de las cifras</t>
  </si>
  <si>
    <t>Indica si estas descomposiciones son correctas o incorrectas.
{{Q1}}{{Q2}} {{Q3}}{{Q4}}0 = {{Q1}} × 10 000 + {{Q2}} × 1 000 + {{Q3}} × 100 + {{Q4}} × 10*
{{Q3}}{{Q5}} 0{{Q7}}0 = {{Q3}} × 10 000 + {{Q5}} × 1 000 + {{Q7}} × 10*
{{Q4}}0 {{Q1}}00 = {{Q4}} × 10 000 + {{Q1}} × 100*
{{Q2}}{{Q8}} {{Q3}}{{Q7}}0 = {{Q2}} × 10 000 + {{Q8}} × 1 000 + {{Q3}} × 100
{{Q5}}0 {{Q6}}0{{Q7}} = {{Q5}} × 10 000 + {{Q6}} × 10 000 + {{Q7}} × 10 000
{{Q6}}{{Q8}} {{Q4}}0{{Q8}} = {{Q6}} × 10 000 + {{Q8}} × 1 000 + {{Q4}} × 100 + {{Q8}} × 10
(se ven 3, dos correctas. Etiquetas Correcto/Incorreco)</t>
  </si>
  <si>
    <t>{{T1}} = {{A1}}</t>
  </si>
  <si>
    <t>True or false</t>
  </si>
  <si>
    <t>Q1-Q9: Mín: 1; Máx: 9; Step: 1</t>
  </si>
  <si>
    <t>No aplica</t>
  </si>
  <si>
    <t>Un número puede descomponerse como la suma de sus cifras multiplicadas por 1, 10, 100, &lt;span class=\"no-break\"&gt;1 000&lt;/span&gt; o &lt;span class=\"no-break\"&gt;10 000,&lt;/span&gt; según su posición en el número.</t>
  </si>
  <si>
    <t>Un número puede descomponerse como la suma de sus cifras multiplicadas por 1, 10, 100, &lt;span class=\"no-break\"&gt;1 000&lt;/span&gt; o &lt;span class=\"no-break\"&gt;10 000,&lt;/span&gt; según su posición en el número.
A4 = &lt;p&gt;La descomposición correcta es:&lt;/p&gt;&lt;p&gt;{{Q2}}{{Q8}} {{Q3}}{{Q7}}0 = {{Q2}} × &lt;span class=\"no-break\"&gt;10 000&lt;/span&gt; + {{Q8}} × 1 000 + {{Q3}} × 100 + {{Q7}} × 10&lt;/p&gt;
A5 = &lt;p&gt;La descomposición correcta es:&lt;/p&gt;&lt;p&gt;{{Q5}}0 {{Q6}}0{{Q7}} = {{Q5}} × &lt;span class=\"no-break\"&gt;10 000&lt;/span&gt; + {{Q6}} × 100 + {{Q7}}&lt;/p&gt; 
A6 = &lt;p&gt;La descomposición correcta es:&lt;/p&gt;&lt;p&gt;{{Q6}}{{Q8}} {{Q4}}0{{Q8}} = {{Q6}} × &lt;span class=\"no-break\"&gt;10 000&lt;/span&gt; + {{Q8}} × &lt;span class=\"no-break\"&gt;1 000&lt;/span&gt; + {{Q4}} × 100 + {{Q8}}&lt;/p&gt;</t>
  </si>
  <si>
    <t>{"id":"M4-NyO-46c-I-1","stimulus":"&lt;p&gt;Indica si estas descomposiciones son correctas o incorrectas.&lt;/p&gt;","hint":"&lt;p&gt;Un número puede descomponerse como la suma de sus cifras multiplicadas por 1, 10, 100, &lt;span class=\"no-break\"&gt;1 000&lt;/span&gt; o &lt;span class=\"no-break\"&gt;10 000,&lt;/span&gt; según su posición en el número.&lt;/p&gt;","feedback":"&lt;p&gt;Un número puede descomponerse como la suma de sus cifras multiplicadas por 1, 10, 100, &lt;span class=\"no-break\"&gt;1 000&lt;/span&gt; o &lt;span class=\"no-break\"&gt;10 000,&lt;/span&gt; según su posición en el número.&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Q2}} {{Q3}}{{Q4}}0 = {{Q1}} × 10 000 + {{Q2}} × 1 000 + {{Q3}} × 100 + {{Q4}} × 10"},{"name":"A2","label":"{{function}}","function":"{{Q3}}{{Q5}} 0{{Q7}}0 = {{Q3}} × 10 000 + {{Q5}} × 1 000 + {{Q7}} × 10"},{"name":"A3","label":"{{function}}","function":"{{Q4}}0 {{Q1}}00 = {{Q4}} × 10 000 + {{Q1}} × 100"},{"name":"A4","label":"{{function}}","function":"{{Q2}}{{Q8}} {{Q3}}{{Q7}}0 = {{Q2}} × 10 000 + {{Q8}} × 1 000 + {{Q3}} × 100","incorrect":true,"feedback":"&lt;p&gt;La descomposición correcta es:&lt;/p&gt;&lt;p&gt;{{Q2}}{{Q8}} {{Q3}}{{Q7}}0 = {{Q2}} × &lt;span class=\"no-break\"&gt;10 000&lt;/span&gt; + {{Q8}} × 1 000 + {{Q3}} × 100 + {{Q7}} × 10&lt;/p&gt;"},{"name":"A5","label":"{{function}}","function":"{{Q5}}0 {{Q6}}0{{Q7}} = {{Q5}} × 10 000 + {{Q6}} × 10 000 + {{Q7}} × 10 000","incorrect":true,"feedback":"&lt;p&gt;La descomposición correcta es:&lt;/p&gt;&lt;p&gt;{{Q5}}0 {{Q6}}0{{Q7}} = {{Q5}} × &lt;span class=\"no-break\"&gt;10 000&lt;/span&gt; + {{Q6}} × 100 + {{Q7}}&lt;/p&gt;"},{"name":"A6","label":"{{function}}","function":"{{Q6}}{{Q8}} {{Q4}}0{{Q8}} = {{Q6}} × 10 000 + {{Q8}} × 1 000 + {{Q4}} × 100 + {{Q8}} × 10","incorrect":true,"feedback":"&lt;p&gt;La descomposición correcta es:&lt;/p&gt;&lt;p&gt;{{Q6}}{{Q8}} {{Q4}}0{{Q8}} = {{Q6}} × &lt;span class=\"no-break\"&gt;10 000&lt;/span&gt; + {{Q8}} × &lt;span class=\"no-break\"&gt;1 000&lt;/span&gt; + {{Q4}} × 100 + {{Q8}}&lt;/p&gt;"}],"uniques":true},"algorithm":{"name":"trueFalse","template":"Choice matrix – inline","params":{"countCorrect":2,"countIncorrect":1,"showCheckIcon":false,"options":["Correcto","Incorrecto"]}}}</t>
  </si>
  <si>
    <t>Descompón este número siguiendo el ejemplo: 45 = 4 × 10 + 5.</t>
  </si>
  <si>
    <t>Q1-Q4= Min= 1; Max= 9; Step= 1</t>
  </si>
  <si>
    <t>T1 = {{Q1}}*1000 + {{Q2}}*100 + {{Q3}}*10+{{Q4}}
A1 = {{Q1}}\times1000+{{Q2}}\times100+{{Q3}}\times10+{{Q4}}</t>
  </si>
  <si>
    <t>Un número puede descomponerse como la suma de sus cifras multiplicadas por 1, 10, 100 o 1 000, según su posición en el número.</t>
  </si>
  <si>
    <t>{"id":"M4-NyO-46c-E-1","stimulus":"&lt;p&gt;Descompón este número siguiendo el ejemplo: 45 = 4 × 10 + 5.&lt;/p&gt;","template":"&lt;p style=\"text-align: center\"&gt;{{T1}} = {{response}}&lt;/p&gt;","hint":"&lt;p&gt;Un número puede descomponerse como la suma de sus cifras multiplicadas por 1, 10, 100 o 1 000, según su posición en el número.&lt;/p&gt;","feedback":"&lt;p&gt;Un número puede descomponerse como la suma de sus cifras multiplicadas por 1, 10, 100 o 1 000, según su posición en el número.&lt;/p&gt;","seed":{"parameters":[{"name":"Q1","label":null,"min":1,"max":9,"step":1},{"name":"Q2","label":null,"min":1,"max":9,"step":1},{"name":"Q3","label":null,"min":1,"max":9,"step":1},{"name":"Q4","label":null,"min":1,"max":9,"step":1}],"calculated":[{"name":"T1","label":"{{function}}","function":"{{Q1}}*1000 + {{Q2}}*100 + {{Q3}}*10+{{Q4}}","temp":true},{"name":"A1","label":"{{function}}","function":"{{Q1}}\\times1000+{{Q2}}\\times100+{{Q3}}\\times10+{{Q4}}"}],"uniques":true},"algorithm":{"name":"calculateOperation","params":{"method":"equivLiteral","keyboard":"INTERMEDIATE"}}}</t>
  </si>
  <si>
    <t>Una editorial tiene en sus almacenes un total de {{T1}} libros. Descompón este número siguiendo el ejemplo: 34 = 3 × 10 + 4.</t>
  </si>
  <si>
    <t>{"id":"M4-NyO-46c-A-1","stimulus":"&lt;p&gt;Una editorial tiene en sus almacenes un total de {{T1}} libros. Descompón este número siguiendo el ejemplo: 34 = 3 × 10 + 4.&lt;/p&gt;","template":"&lt;p style=\"text-align: center\"&gt;{{T1}} = {{response}}&lt;/p&gt;","hint":"&lt;p&gt;Un número puede descomponerse como la suma de sus cifras multiplicadas por 1, 10, 100 o 1 000, según su posición en el número.&lt;/p&gt;","feedback":"&lt;p&gt;Un número puede descomponerse como la suma de sus cifras multiplicadas por 1, 10, 100 o 1 000, según su posición en el número.&lt;/p&gt;","seed":{"parameters":[{"name":"Q1","label":null,"min":1,"max":9,"step":1},{"name":"Q2","label":null,"min":1,"max":9,"step":1},{"name":"Q3","label":null,"min":1,"max":9,"step":1},{"name":"Q4","label":null,"min":1,"max":9,"step":1}],"calculated":[{"name":"T1","label":"{{function}}","function":"{{Q1}}*1000 + {{Q2}}*100 + {{Q3}}*10+{{Q4}}","temp":true},{"name":"A1","label":"{{function}}","function":"{{Q1}}\\times1000+{{Q2}}\\times100+{{Q3}}\\times10+{{Q4}}"}],"uniques":true},"algorithm":{"name":"calculateOperation","params":{"method":"equivLiteral","keyboard":"INTERMEDIATE"}}}</t>
  </si>
  <si>
    <t>Una ciudad ha reciclado {{T1}} pilas este mes para combatir la contaminación medioambiental. Descompón el número de pilas siguiendo este ejemplo: 89 = 8 × 10 + 9.</t>
  </si>
  <si>
    <t>{"id":"M4-NyO-46c-A-2","stimulus":"&lt;p&gt;Una ciudad ha reciclado {{T1}} pilas este mes para combatir la contaminación medioambiental. Descompón el número de pilas siguiendo este ejemplo: 89 = 8 × 10 + 9.&lt;/p&gt;","template":"&lt;p style=\"text-align: center\"&gt;{{T1}} = {{response}}&lt;/p&gt;","hint":"&lt;p&gt;Un número puede descomponerse como la suma de sus cifras multiplicadas por 1, 10, 100 o 1 000, según su posición en el número.&lt;/p&gt;","feedback":"&lt;p&gt;Un número puede descomponerse como la suma de sus cifras multiplicadas por 1, 10, 100 o 1 000, según su posición en el número.&lt;/p&gt;","seed":{"parameters":[{"name":"Q1","label":null,"min":1,"max":9,"step":1},{"name":"Q2","label":null,"min":1,"max":9,"step":1},{"name":"Q3","label":null,"min":1,"max":9,"step":1},{"name":"Q4","label":null,"min":1,"max":9,"step":1}],"calculated":[{"name":"T1","label":"{{function}}","function":"{{Q1}}*1000 + {{Q2}}*100 + {{Q3}}*10+{{Q4}}","temp":true},{"name":"A1","label":"{{function}}","function":"{{Q1}}\\times1000+{{Q2}}\\times100+{{Q3}}\\times10+{{Q4}}"}],"uniques":true},"algorithm":{"name":"calculateOperation","params":{"method":"equivLiteral","keyboard":"INTERMEDIATE"}}}</t>
  </si>
  <si>
    <t>Un grupo de ganaderos ha almacenado {{T1}} l de leche en una semana. Descompón este número siguiendo el ejemplo: 98= 9 × 10 + 8.</t>
  </si>
  <si>
    <t>{"id":"M4-NyO-46c-A-3","stimulus":"&lt;p&gt;Un grupo de ganaderos ha almacenado {{T1}} l de leche en una semana. Descompón este número siguiendo el ejemplo: 98= 9 × 10 + 8.&lt;/p&gt;","template":"&lt;p style=\"text-align: center\"&gt;{{T1}} = {{response}}&lt;/p&gt;","hint":"&lt;p&gt;Un número puede descomponerse como la suma de sus cifras multiplicadas por 1, 10, 100 o 1 000, según su posición en el número.&lt;/p&gt;","feedback":"&lt;p&gt;Un número puede descomponerse como la suma de sus cifras multiplicadas por 1, 10, 100 o 1 000, según su posición en el número.&lt;/p&gt;","seed":{"parameters":[{"name":"Q1","label":null,"min":1,"max":9,"step":1},{"name":"Q2","label":null,"min":1,"max":9,"step":1},{"name":"Q3","label":null,"min":1,"max":9,"step":1},{"name":"Q4","label":null,"min":1,"max":9,"step":1}],"calculated":[{"name":"T1","label":"{{function}}","function":"{{Q1}}*1000 + {{Q2}}*100 + {{Q3}}*10+{{Q4}}","temp":true},{"name":"A1","label":"{{function}}","function":"{{Q1}}\\times1000+{{Q2}}\\times100+{{Q3}}\\times10+{{Q4}}"}],"uniques":true},"algorithm":{"name":"calculateOperation","params":{"method":"equivLiteral","keyboard":"INTERMEDIATE"}}}</t>
  </si>
  <si>
    <t>M4-NyO-47a</t>
  </si>
  <si>
    <t>Ordena números naturales utilizando los símbolos de &lt; y &gt; (nºs de 4 y 5 cifras)</t>
  </si>
  <si>
    <t>Indica si estas comparaciones son correctas o incorrectas.
{{Q1}} &lt; {{Q2}}*
{{Q4}} &gt; {{Q3}}*
{{Q5}} &lt; {{Q6}}*
{{Q7}} &lt; {{Q8}}*
{{Q2}} &lt; {{Q1}}
{{Q3}} &gt; {{Q4}}
{{Q6}} &lt; {{Q5}}
{{Q8}} &lt; {{Q7}}
(Se ven 3, 2 correctas, etiquetas Correcto/Incorrecto)</t>
  </si>
  <si>
    <t>Q1 = Min = 7000; Max = 7499; Step = 1
Q2 = Min = 7500; Max = 7999; Step = 1
Q3 = Min = 1000; Max = 1499; Step = 1
Q4 = Min = 1500; Max = 1999; Step = 1
Q5 = Min = 1000; Max = 4999; Step = 1
Q6 = Min = 5000; Max = 9999; Step = 1
Q7 = Min = 1000; Max = 3999; Step = 1
Q8 = Min = 4000; Max = 9999; Step = 1</t>
  </si>
  <si>
    <t>El símbolo &gt; significa &lt;i&gt;mayor que&lt;/i&gt; y el símbolo &lt;, &lt;i&gt;menor que.&lt;/i&gt;</t>
  </si>
  <si>
    <t>&lt;p&gt;Un número es mayor que otro (&gt;) cuando sus cifras de izquierda a derecha son más altas. En cambio, es menor que otro (&lt;) cuando sus cifras son más bajas.&lt;/p&gt;
(Sin TE individual)</t>
  </si>
  <si>
    <t>{"id":"M4-NyO-47a-I-1","stimulus":"&lt;p&gt;Indica si estas comparaciones son correctas o incorrectas.&lt;/p&gt;","hint":"&lt;p&gt;El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7000,"max":7499,"step":1},{"name":"Q2","label":null,"min":7500,"max":7999,"step":1},{"name":"Q3","label":null,"min":1000,"max":1499,"step":1},{"name":"Q4","label":null,"min":1500,"max":1999,"step":1},{"name":"Q5","label":null,"min":1000,"max":4999,"step":1},{"name":"Q6","label":null,"min":5000,"max":9999,"step":1},{"name":"Q7","label":null,"min":1000,"max":3999,"step":1},{"name":"Q8","label":null,"min":4000,"max":9999,"step":1}],"calculated":[{"name":"A1","label":"{{Q1}} &lt; {{Q2}}"},{"name":"A2","label":"{{Q4}} &gt; {{Q3}}"},{"name":"A3","label":"{{Q5}} &lt; {{Q6}}"},{"name":"A4","label":"{{Q7}} &lt; {{Q8}}"},{"name":"A5","label":"{{Q2}} &lt; {{Q1}}","incorrect":true},{"name":"A6","label":"{{Q3}} &gt; {{Q4}}","incorrect":true},{"name":"A7","label":"{{Q6}} &lt; {{Q5}}","incorrect":true},{"name":"A8","label":"{{Q8}} &lt; {{Q7}}","incorrect":true}],"uniques":true},"algorithm":{"name":"trueFalse","template":"Choice matrix – inline","params":{"countCorrect":2,"countIncorrect":1,"showCheckIcon":false,"options":["Correcto","Incorrecto"]}}}</t>
  </si>
  <si>
    <t>Completa los huecos para ordenar estos tres números: {{Q1}}, {{Q2}} y {{Q3}}.</t>
  </si>
  <si>
    <t>{{A1}} &gt; {{A2}} &gt; {{A3}}</t>
  </si>
  <si>
    <t>Q1-Q3= Min = 1000; Max = 9999; Step = 1</t>
  </si>
  <si>
    <t>A1 = math.max({{Q1}}, {{Q2}}, {{Q3}})
A2 = {{Q1}}+{{Q2}}+{{Q3}}-math.max({{Q1}}, {{Q2}}, {{Q3}})-math.min({{Q1}}, {{Q2}}, {{Q3}})
A3 = math.min({{Q1}}, {{Q2}}, {{Q3}})</t>
  </si>
  <si>
    <t>Si dos números tienen el mismo número de cifras, hay que comparar cada una empezando desde la izquierda. Si uno de los dos tiene más cifras que el otro, entonces ese es el mayor.</t>
  </si>
  <si>
    <t>{"id":"M4-NyO-47a-E-1","stimulus":"&lt;p&gt;Completa los huecos para ordenar estos tres números: {{Q1}}, {{Q2}} y {{Q3}}.&lt;/p&gt;","template":"&lt;div style=\"display:flex; justify-content:center;\"&gt;&lt;p&gt;{{response}} &gt; {{response}} &gt; {{response}}&lt;/p&gt;&lt;/div&gt;","hint":"&lt;p&gt;El símbolo &gt; significa &lt;i&gt;mayor que&lt;/i&gt; y el símbolo &lt;, &lt;i&gt;menor que.&lt;/i&gt;&lt;/p&gt;","feedback":"&lt;p&gt;Si dos números tienen el mismo número de cifras, hay que comparar cada una empezando desde la izquierda. Si uno de los dos tiene más cifras que el otro, entonces ese es el mayor.&lt;/p&gt;","seed":{"parameters":[{"name":"Q1","label":null,"min":1000,"max":9999,"step":1},{"name":"Q2","label":null,"min":1000,"max":9999,"step":1},{"name":"Q3","label":null,"min":1000,"max":9999,"step":1}],"calculated":[{"name":"A1","label":"{{function}}","function":"math.max({{Q1}}, {{Q2}}, {{Q3}})"},{"name":"A2","label":"{{function}}","function":"{{Q1}}+{{Q2}}+{{Q3}}-math.max({{Q1}}, {{Q2}}, {{Q3}})-math.min({{Q1}}, {{Q2}}, {{Q3}})"},{"name":"A3","label":"{{function}}","function":"math.min({{Q1}}, {{Q2}}, {{Q3}})"}],"uniques":true},"algorithm":{"name":"calculateOperation","params":{"method":"equivLiteral","keyboard":"NUMERICAL"}}}</t>
  </si>
  <si>
    <t>El cantante más reconocido de una discográfica ha vendido {{Q1}} copias de su disco, el segundo intérprete, {{Q2}} y el tercero, {{Q3}}. Completa los huecos para ordenar las ventas.</t>
  </si>
  <si>
    <t>A1 = math.max({{Q1}}, {{Q2}}, {{Q3}})
 A2 = {{Q1}}+{{Q2}}+{{Q3}}-math.max({{Q1}}, {{Q2}}, {{Q3}})-math.min({{Q1}}, {{Q2}}, {{Q3}})
 A3 = math.min({{Q1}}, {{Q2}}, {{Q3}})</t>
  </si>
  <si>
    <t>{"id":"M4-NyO-47a-A-1","stimulus":"&lt;p&gt;El cantante más reconocido de una discográfica ha vendido {{Q1}} copias de su disco, el segundo intérprete, {{Q2}} y el tercero, {{Q3}}. Completa los huecos para ordenar las ventas.&lt;/p&gt;","template":"&lt;div style=\"display:flex; justify-content:center;\"&gt;&lt;p&gt;{{response}} &gt; {{response}} &gt; {{response}}&lt;/p&gt;&lt;/div&gt;","hint":"&lt;p&gt;El símbolo &gt; significa &lt;i&gt;mayor que&lt;/i&gt; y el símbolo &lt;, &lt;i&gt;menor que.&lt;/i&gt;&lt;/p&gt;","feedback":"&lt;p&gt;Si dos números tienen el mismo número de cifras, hay que comparar cada una empezando desde la izquierda. Si uno de los dos tiene más cifras que el otro, entonces ese es el mayor.&lt;/p&gt;","seed":{"parameters":[{"name":"Q1","label":null,"min":1000,"max":9999,"step":1},{"name":"Q2","label":null,"min":1000,"max":9999,"step":1},{"name":"Q3","label":null,"min":1000,"max":9999,"step":1}],"calculated":[{"name":"A1","label":"{{function}}","function":"math.max({{Q1}}, {{Q2}}, {{Q3}})"},{"name":"A2","label":"{{function}}","function":"{{Q1}}+{{Q2}}+{{Q3}}-math.max({{Q1}}, {{Q2}}, {{Q3}})-math.min({{Q1}}, {{Q2}}, {{Q3}})"},{"name":"A3","label":"{{function}}","function":"math.min({{Q1}}, {{Q2}}, {{Q3}})"}],"uniques":true},"algorithm":{"name":"calculateOperation","params":{"method":"equivLiteral","keyboard":"NUMERICAL"}}}</t>
  </si>
  <si>
    <t>Durante los últimos años, una zapatería ha vendido {{Q1}} zapatillas {{Q4}}, {{Q2}} {{Q5}} y {{Q3}} {{Q6}}. El gerente quiere saber de qué color se han vendido más zapatillas y de cuál menos. Ayúdale completando los huecos con las ventas de cada color.</t>
  </si>
  <si>
    <t>Q1 = Min = 1000; Max = 9999; Step = 1
Q2 = Min = 1000; Max = 9999; Step = 1
Q3 = Min = 1000; Max = 9999; Step = 1
Q4 = List = blancas, rojas, azules, negras, verdes
Q5 = List = blancas, rojas, azules, negras, verdes
Q6 = List = blancas, rojas, azules, negras, verdes</t>
  </si>
  <si>
    <t>&lt;p&gt;Si dos números tienen el mismo número de cifras, hay que comparar cada una empezando desde la izquierda. Si uno de los dos tiene más cifras que el otro, entonces ese es el mayor.&lt;/p&gt;
 (Sin TE particular)</t>
  </si>
  <si>
    <t>{"id":"M4-NyO-47a-A-2","stimulus":"&lt;p&gt;Durante los últimos años, una zapatería ha vendido {{Q1}} zapatillas {{Q4}}, {{Q2}} {{Q5}} y {{Q3}} {{Q6}}. El gerente quiere saber de qué color se han vendido más zapatillas y de cuál menos. Ayúdale completando los huecos con las ventas de cada color.&lt;/p&gt;","template":"&lt;div style=\"display:flex; justify-content:center;\"&gt;&lt;p&gt;{{response}} &gt; {{response}} &gt; {{response}}&lt;/p&gt;&lt;/div&gt;","hint":"&lt;p&gt;El símbolo &gt; significa &lt;i&gt;mayor que&lt;/i&gt; y el símbolo &lt;, &lt;i&gt;menor que.&lt;/i&gt;&lt;/p&gt;","feedback":"&lt;p&gt;Si dos números tienen el mismo número de cifras, hay que comparar cada una empezando desde la izquierda. Si uno de los dos tiene más cifras que el otro, entonces ese es el mayor.&lt;/p&gt;","seed":{"parameters":[{"name":"Q1","label":null,"min":1000,"max":9999,"step":1},{"name":"Q2","label":null,"min":1000,"max":9999,"step":1},{"name":"Q3","label":null,"min":1000,"max":9999,"step":1},{"name":"Q4","label":null,"list":["blancas","rojas","azules","negras","verdes"]},{"name":"Q5","label":null,"list":["blancas","rojas","azules","negras","verdes"]},{"name":"Q6","label":null,"list":["blancas","rojas","azules","negras","verdes"]}],"calculated":[{"name":"A1","label":"{{function}}","function":"math.max({{Q1}}, {{Q2}}, {{Q3}})"},{"name":"A2","label":"{{function}}","function":"{{Q1}}+{{Q2}}+{{Q3}}-math.max({{Q1}}, {{Q2}}, {{Q3}})-math.min({{Q1}}, {{Q2}}, {{Q3}})"},{"name":"A3","label":"{{function}}","function":"math.min({{Q1}}, {{Q2}}, {{Q3}})"}],"uniques":true},"algorithm":{"name":"calculateOperation","params":{"method":"equivLiteral","keyboard":"NUMERICAL"}}}</t>
  </si>
  <si>
    <t>Una empresa ha impreso {{Q3}} cromos de futbolistas, {{Q1}} de tenistas y {{Q2}} de jugadores de baloncesto. ¿De cuáles ha fabricado más y de cuáles menos? Completa los huecos para ordenar estas cantidades.</t>
  </si>
  <si>
    <t>{{A1}} &lt; {{A2}} &lt; {{A3}}</t>
  </si>
  <si>
    <t>Q1 = Min = 1000; Max = 9999; Step = 1
Q2 = Min = 1000; Max = 9999; Step = 1
Q3 = Min = 1000; Max = 9999; Step = 1</t>
  </si>
  <si>
    <t>A1 = math.min({{Q1}}, {{Q2}}, {{Q3}})
A2 = {{Q1}}+{{Q2}}+{{Q3}}-math.max({{Q1}}, {{Q2}}, {{Q3}})-math.min({{Q1}}, {{Q2}}, {{Q3}})
A3 = math.max({{Q1}}, {{Q2}}, {{Q3}})</t>
  </si>
  <si>
    <t>{"id":"M4-NyO-47a-A-3","stimulus":"&lt;p&gt;Una empresa ha impreso {{Q3}} cromos de futbolistas, {{Q1}} de tenistas y {{Q2}} de jugadores de baloncesto. ¿De cuáles ha fabricado más y de cuáles menos? Completa los huecos para ordenar estas cantidades.&lt;/p&gt;","template":"&lt;div style=\"display:flex; justify-content:center;\"&gt;&lt;p&gt;{{response}} &lt; {{response}} &lt; {{response}}&lt;/p&gt;&lt;/div&gt;","hint":"&lt;p&gt;El símbolo &gt; significa &lt;i&gt;mayor que&lt;/i&gt; y el símbolo &lt;, &lt;i&gt;menor que.&lt;/i&gt;&lt;/p&gt;","feedback":"&lt;p&gt;Si dos números tienen el mismo número de cifras, hay que comparar cada una empezando desde la izquierda. Si uno de los dos tiene más cifras que el otro, entonces ese es el mayor.&lt;/p&gt;","seed":{"parameters":[{"name":"Q1","label":null,"min":1000,"max":9999,"step":1},{"name":"Q2","label":null,"min":1000,"max":9999,"step":1},{"name":"Q3","label":null,"min":1000,"max":9999,"step":1}],"calculated":[{"name":"A1","label":"{{function}}","function":"math.min({{Q1}}, {{Q2}}, {{Q3}})"},{"name":"A2","label":"{{function}}","function":"{{Q1}}+{{Q2}}+{{Q3}}-math.max({{Q1}}, {{Q2}}, {{Q3}})-math.min({{Q1}}, {{Q2}}, {{Q3}})"},{"name":"A3","label":"{{function}}","function":"math.max({{Q1}}, {{Q2}}, {{Q3}})"}],"uniques":true},"algorithm":{"name":"calculateOperation","params":{"method":"equivLiteral","keyboard":"NUMERICAL"}}}</t>
  </si>
  <si>
    <t>M4-NyO-37a</t>
  </si>
  <si>
    <t>Lee números naturales de 5 cifras (pasa número a texto)</t>
  </si>
  <si>
    <t>Une con líneas los números y su forma escrita.
{{Q1}} {{A1}}
{{Q2}} {{A2}}
{{Q3}} {{A3}}</t>
  </si>
  <si>
    <t>Linking lines</t>
  </si>
  <si>
    <t>Q1-Q3= Min=10000; Max=99999; Step =1</t>
  </si>
  <si>
    <t>A1= Lemonlib.numToWords({{Q1}})
A2= Lemonlib.numToWords({{Q2}})
A3= Lemonlib.numToWords({{Q3}})</t>
  </si>
  <si>
    <t>{"id":"M4-NyO-37a-I-1","stimulus":"&lt;p&gt;Arrastra la forma en que se leen estos números.&lt;/p&gt;","hint":"&lt;p&gt;La posición de cada cifra determina la forma en la que se lee.&lt;/p&gt;","feedback":"&lt;p&gt;La posición de cada cifra determina la forma en la que se lee. Por eso 30 se lee de una manera diferente a 300.&lt;/p&gt;","seed":{"parameters":[{"name":"Q1","label":null,"min":10000,"max":99999,"step":1},{"name":"Q2","label":null,"min":10000,"max":99999,"step":1},{"name":"Q3","label":null,"min":10000,"max":99999,"step":1}],"calculated":[{"name":"T1","function":"Lemonlib.numToWords({{Q1}}, 'es')[0].toUpperCase() + Lemonlib.numToWords({{Q1}}, 'es').slice(1,)","temp":true},{"name":"T2","function":"Lemonlib.numToWords({{Q2}}, 'es')[0].toUpperCase() + Lemonlib.numToWords({{Q2}}, 'es').slice(1,)","temp":true},{"name":"T3","function":"Lemonlib.numToWords({{Q3}}, 'es')[0].toUpperCase() + Lemonlib.numToWords({{Q3}}, 'es').slice(1,)","temp":true},{"name":"A1","label":"{{T1}}","function":"{{Q1}}"},{"name":"A2","label":"{{T2}}","function":"{{Q2}}"},{"name":"A3","label":"{{T3}}","function":"{{Q3}}"}],"uniques":true},"algorithm":{"name":"linkOperationResult","params":{"invert":false},"template":"Match list"}}</t>
  </si>
  <si>
    <t>Q1= Min = 10; Max = 99; Step = 1
Q2= Min = 2; Max = 9; Step = 1
Q3= Min = 1; Max = 99; Step = 1</t>
  </si>
  <si>
    <t>T1= {{Q1}}*1000+{{Q2}}*100+{{Q3}}
T2= Lemonlib.numToWords({{Q1}}*1000)
T3= Lemonlib.numToWords({{Q3}})
A1= Lemonlib.numToWords({{Q2}}*100)</t>
  </si>
  <si>
    <t>{"id":"M4-NyO-37a-E-1","stimulus":"&lt;p&gt;¿Cómo se escribe este número? Completa el hueco.&lt;/p&gt;","template":"&lt;p&gt;{{T1}}: {{T2}} {{response}} {{T3}}&lt;/p&gt;","hint":"&lt;p&gt;La posición de cada cifra determina la forma en la que se lee.&lt;/p&gt;","feedback":"&lt;p&gt;La posición de cada cifra determina la forma en la que se lee. Por eso 30 se lee de una manera diferente a 300.&lt;/p&gt;","seed":{"parameters":[{"name":"Q1","label":null,"min":10,"max":99,"step":1},{"name":"Q2","label":null,"min":2,"max":9,"step":1},{"name":"Q3","label":null,"min":1,"max":99,"step":1}],"calculated":[{"name":"T1","function":"{{Q1}}*1000+{{Q2}}*100+{{Q3}}","temp":true},{"name":"T2","function":"Lemonlib.numToWords({{Q1}}*1000, 'es')","temp":true},{"name":"T3","function":"Lemonlib.numToWords({{Q3}}, 'es')","temp":true},{"name":"A1","label":"{{function}}","function":"Lemonlib.numToWords({{Q2}}*100, 'es')"}],"uniques":true},"algorithm":{"name":"calculateOperation","template":"Cloze with text"}}</t>
  </si>
  <si>
    <t>{{T1}}: {{T2}} {{A1}}{{T3}}</t>
  </si>
  <si>
    <t>Q1= Min = 10; Max = 99; Step = 1
Q2= Min = 10; Max = 99; Step = 1</t>
  </si>
  <si>
    <t>T1= {{Q1}}*1000+100+{{Q2}}
T2= Lemonlib.numToWords({{Q1}}*1000)
T3= Lemonlib.numToWords({{Q2}})
A1= "ciento"</t>
  </si>
  <si>
    <t>{"id":"M4-NyO-37a-E-2","stimulus":"&lt;p&gt;¿Cómo se escribe este número? Completa el hueco.&lt;/p&gt;","template":"&lt;p&gt;{{T1}}: {{T2}} {{response}} {{T3}}&lt;/p&gt;","hint":"&lt;p&gt;La posición de cada cifra determina la forma en la que se lee.&lt;/p&gt;","feedback":"&lt;p&gt;La posición de cada cifra determina la forma en la que se lee. Por eso 30 se lee de una manera diferente a 300.&lt;/p&gt;","seed":{"parameters":[{"name":"Q1","label":null,"min":10,"max":99,"step":1},{"name":"Q2","label":null,"min":10,"max":99,"step":1}],"calculated":[{"name":"T1","function":"{{Q1}}*1000+100+{{Q2}}","temp":true},{"name":"T2","function":"Lemonlib.numToWords({{Q1}}*1000, 'es')","temp":true},{"name":"T3","function":"Lemonlib.numToWords({{Q2}}, 'es')","temp":true},{"name":"A1","label":"{{function}}","function":"ciento"}],"uniques":true},"algorithm":{"name":"calculateOperation","template":"Cloze with text"}}</t>
  </si>
  <si>
    <t>{{T1}}: {{T2}} y {{A1}} {{T3}}</t>
  </si>
  <si>
    <t>Q1= Min = 3; Max = 9; Step = 1
Q2= Min = 2; Max = 9; Step = 1
Q3= Min = 1; Max = 999; Step = 1</t>
  </si>
  <si>
    <t>T1= {{Q1}}*10000+{{Q2}}*1000+{{Q3}}
T2= Lemonlib.numToWords({{Q1}}*10)
T3= Lemonlib.numToWords({{Q3}})
A1= Lemonlib.numToWords({{Q2}}*1000)</t>
  </si>
  <si>
    <t>{"id":"M4-NyO-37a-E-3","stimulus":"&lt;p&gt;¿Cómo se escribe este número? Completa el hueco.&lt;/p&gt;","template":"&lt;p&gt;{{T1}}: {{T2}} y {{response}} {{T3}}&lt;/p&gt;","hint":"&lt;p&gt;La posición de cada cifra determina la forma en la que se lee.&lt;/p&gt;","feedback":"&lt;p&gt;La posición de cada cifra determina la forma en la que se lee. Por eso 30 se lee de una manera diferente a 300.&lt;/p&gt;","seed":{"parameters":[{"name":"Q1","label":null,"min":3,"max":9,"step":1},{"name":"Q2","label":null,"min":2,"max":9,"step":1},{"name":"Q3","label":null,"min":1,"max":999,"step":1}],"calculated":[{"name":"T1","function":"{{Q1}}*10000+{{Q2}}*1000+{{Q3}}","temp":true},{"name":"T2","function":"Lemonlib.numToWords({{Q1}}*10, 'es')","temp":true},{"name":"T3","function":"Lemonlib.numToWords({{Q3}}, 'es')","temp":true},{"name":"A1","label":"{{function}}","function":"Lemonlib.numToWords({{Q2}}*1000, 'es')"}],"uniques":true},"algorithm":{"name":"calculateOperation","template":"Cloze with text"}}</t>
  </si>
  <si>
    <t>{{T1}}: {{A1}} mil {{T2}}</t>
  </si>
  <si>
    <t>Q1= Min = 10; Max = 99; Step = 1
Q2= Min = 100; Max = 999; Step = 1</t>
  </si>
  <si>
    <t>T1= {{Q1}}*1000+{{Q2}}
T2= Lemonlib.numToWords({{Q2}})
A1= Lemonlib.numToWords({{Q1}})</t>
  </si>
  <si>
    <t>{"id":"M4-NyO-37a-E-4","stimulus":"&lt;p&gt;¿Cómo se escribe este número? Completa el hueco.&lt;/p&gt;","template":"&lt;p&gt;{{T1}}: {{response}} mil {{T2}}&lt;/p&gt;","hint":"&lt;p&gt;La posición de cada cifra determina la forma en la que se lee.&lt;/p&gt;","feedback":"&lt;p&gt;La posición de cada cifra determina la forma en la que se lee. Por eso 30 se lee de una manera diferente a 300.&lt;/p&gt;","seed":{"parameters":[{"name":"Q1","label":null,"min":10,"max":99,"step":1},{"name":"Q2","label":null,"min":100,"max":999,"step":1}],"calculated":[{"name":"T1","function":"{{Q1}}*1000+{{Q2}}","temp":true},{"name":"T2","function":"Lemonlib.numToWords({{Q2}}, 'es')","temp":true},{"name":"A1","label":"{{function}}","function":"Lemonlib.numToWords({{Q1}}, 'es')"}],"uniques":true},"algorithm":{"name":"calculateOperation","template":"Cloze with text"}}</t>
  </si>
  <si>
    <t>En una ciudad viven {{T1}} personas. Completa el hueco.</t>
  </si>
  <si>
    <t>Viven {{A1}} y {{T2}} personas.</t>
  </si>
  <si>
    <t>Q1= Min = 3; Max = 9; Step = 1
Q2= Min = 2000; Max = 9999; Step = 1</t>
  </si>
  <si>
    <t>T1= {{Q1}}*10000+{{Q2}}
T2= Lemonlib.numToWords({{Q2}})
A1= Lemonlib.numToWords({{Q1}}*10)</t>
  </si>
  <si>
    <t>{"id":"M4-NyO-37a-A-1","stimulus":"&lt;p&gt;En una ciudad viven {{T1}} personas. Completa el hueco.&lt;/p&gt;","template":"&lt;p&gt;Viven {{response}} y {{T2}} personas.&lt;/p&gt;","hint":"&lt;p&gt;La posición de cada cifra determina la forma en la que se lee.&lt;/p&gt;","feedback":"&lt;p&gt;La posición de cada cifra determina la forma en la que se lee. Por eso 30 se lee de una manera diferente a 300.&lt;/p&gt;","seed":{"parameters":[{"name":"Q1","label":null,"min":3,"max":9,"step":1},{"name":"Q2","label":null,"min":2000,"max":9999,"step":1}],"calculated":[{"name":"T1","function":"{{Q1}}*10000+{{Q2}}","temp":true},{"name":"T2","function":"Lemonlib.numToWords({{Q2}}, 'es')","temp":true},{"name":"A1","label":"{{function}}","function":"Lemonlib.numToWords({{Q1}}*10, 'es')"}],"uniques":true},"algorithm":{"name":"calculateOperation","template":"Cloze with text"}}</t>
  </si>
  <si>
    <t>En el estadio de fútbol de una ciudad caben {{T1}} espectadores. Completa el hueco.</t>
  </si>
  <si>
    <t>En él caben {{A1}} mil {{T2}} espectadores.</t>
  </si>
  <si>
    <t>Q1= Min = 10; Max = 30; Step = 1
Q2= Min = 100; Max = 999; Step = 1</t>
  </si>
  <si>
    <t>{"id":"M4-NyO-37a-A-2","stimulus":"&lt;p&gt;En el estadio de fútbol de una ciudad caben {{T1}} espectadores. Completa el hueco.&lt;/p&gt;","template":"&lt;p&gt;En él caben {{response}} mil {{T2}} espectadores.&lt;/p&gt;","hint":"&lt;p&gt;La posición de cada cifra determina la forma en la que se lee.&lt;/p&gt;","feedback":"&lt;p&gt;La posición de cada cifra determina la forma en la que se lee. Por eso 30 se lee de una manera diferente a 300.&lt;/p&gt;","seed":{"parameters":[{"name":"Q1","label":null,"min":10,"max":30,"step":1},{"name":"Q2","label":null,"min":100,"max":999,"step":1}],"calculated":[{"name":"T1","function":"{{Q1}}*1000+{{Q2}}","temp":true},{"name":"T2","function":"Lemonlib.numToWords({{Q2}}, 'es')","temp":true},{"name":"A1","label":"{{function}}","function":"Lemonlib.numToWords({{Q1}}, 'es')"}],"uniques":true},"algorithm":{"name":"calculateOperation","template":"Cloze with text"}}</t>
  </si>
  <si>
    <t>Al concierto de una cantante han asistido {{T1}} personas. Completa el hueco.</t>
  </si>
  <si>
    <t>Han asistido {{T2}} y {{A1}} mil {{T3}} seguidores.</t>
  </si>
  <si>
    <t>Q1= Min = 3; Max = 9; Step = 1
Q2= Min = 2; Max = 9; Step = 1
Q3= Min = 100; Max = 999; Step = 1</t>
  </si>
  <si>
    <t>T1= {{Q1}}*10000+{{Q2}}*1000+{{Q3}}
T2= Lemonlib.numToWords({{Q1}}*10)
T3= Lemonlib.numToWords({{Q3}})
A1= Lemonlib.numToWords({{Q2}})</t>
  </si>
  <si>
    <t>{"id":"M4-NyO-37a-A-3","stimulus":"&lt;p&gt;Al concierto de una cantante han asistido {{T1}} personas. Completa el hueco.&lt;/p&gt;","template":"&lt;p&gt;Han asistido {{T2}} y {{response}} mil {{T3}} seguidores.&lt;/p&gt;","hint":"&lt;p&gt;La posición de cada cifra determina la forma en la que se lee.&lt;/p&gt;","feedback":"&lt;p&gt;La posición de cada cifra determina la forma en la que se lee. Por eso 30 se lee de una manera diferente a 300.&lt;/p&gt;","seed":{"parameters":[{"name":"Q1","label":null,"min":3,"max":9,"step":1},{"name":"Q2","label":null,"min":2,"max":9,"step":1},{"name":"Q3","label":null,"min":100,"max":999,"step":1}],"calculated":[{"name":"T1","function":"{{Q1}}*10000+{{Q2}}*1000+{{Q3}}","temp":true},{"name":"T2","function":"Lemonlib.numToWords({{Q1}}*10, 'es')","temp":true},{"name":"T3","function":"Lemonlib.numToWords({{Q3}}, 'es')","temp":true},{"name":"A1","label":"{{function}}","function":"Lemonlib.numToWords({{Q2}}, 'es')"}],"uniques":true},"algorithm":{"name":"calculateOperation","template":"Cloze with text"}}</t>
  </si>
  <si>
    <t>Un vídeo de una red social ha conseguido {{T1}} &lt;i&gt;likes.&lt;/i&gt; Completa el hueco.</t>
  </si>
  <si>
    <t>Tiene {{T2}} {{A1}} {{T3}} &lt;i&gt;likes.&lt;/i&gt;</t>
  </si>
  <si>
    <t>Q1= Min = 10; Max = 99; Step = 1
Q2= Min = 1; Max = 9; Step = 1
Q3= Min = 10; Max = 99; Step = 1</t>
  </si>
  <si>
    <t xml:space="preserve">T1 = {{Q1}}*1000+{{Q2}}*100+{{Q3}}
T2 = Lemonlib.numToWords({{Q1}}*1000)
T3 = Lemonlib.numToWords({{Q3}})
A1 = Lemonlib.numToWords({{Q2}}*100) </t>
  </si>
  <si>
    <t>{"id":"M4-NyO-37a-A-4","stimulus":"&lt;p&gt;Un vídeo de una red social ha conseguido {{T1}} &lt;i&gt;likes.&lt;/i&gt; Completa el hueco.&lt;/p&gt;","template":"&lt;p&gt;El vídeo tiene {{T2}} {{response}} {{T3}} &lt;i&gt;likes.&lt;/i&gt;&lt;/p&gt;","hint":"&lt;p&gt;La posición de cada cifra determina la forma en la que se lee.&lt;/p&gt;","feedback":"&lt;p&gt;La posición de cada cifra determina la forma en la que se lee. Por eso 30 se lee de una manera diferente a 300.&lt;/p&gt;","seed":{"parameters":[{"name":"Q1","label":null,"min":10,"max":99,"step":1},{"name":"Q2","label":null,"min":1,"max":9,"step":1},{"name":"Q3","label":null,"min":10,"max":99,"step":1}],"calculated":[{"name":"T1","function":"{{Q1}}*1000+{{Q2}}*100+{{Q3}}","temp":true},{"name":"T2","function":"Lemonlib.numToWords({{Q1}}*1000, 'es')","temp":true},{"name":"T3","function":"Lemonlib.numToWords({{Q3}}, 'es')","temp":true},{"name":"A1","label":"{{function}}","function":"Lemonlib.numToWords({{Q2}}*100, 'es')"}],"uniques":true},"algorithm":{"name":"calculateOperation","template":"Cloze with text"}}</t>
  </si>
  <si>
    <t>En una colonia viven {{T1}} pingüinos. Completa el hueco.</t>
  </si>
  <si>
    <t>En la colonia viven {{A1}} y {{T2}} pingüinos.</t>
  </si>
  <si>
    <t>{"id":"M4-NyO-37a-A-5","stimulus":"&lt;p&gt;En una colonia viven {{T1}} pingüinos. Completa el hueco.&lt;/p&gt;","template":"&lt;p&gt;En la colonia viven {{response}} y {{T2}} pingüinos.&lt;/p&gt;","hint":"&lt;p&gt;La posición de cada cifra determina la forma en la que se lee.&lt;/p&gt;","feedback":"&lt;p&gt;La posición de cada cifra determina la forma en la que se lee. Por eso 30 se lee de una manera diferente a 300.&lt;/p&gt;","seed":{"parameters":[{"name":"Q1","label":null,"min":3,"max":9,"step":1},{"name":"Q2","label":null,"min":2000,"max":9999,"step":1}],"calculated":[{"name":"T1","function":"{{Q1}}*10000+{{Q2}}","temp":true},{"name":"T2","function":"Lemonlib.numToWords({{Q2}}, 'es')","temp":true},{"name":"A1","label":"{{function}}","function":"Lemonlib.numToWords({{Q1}}*10, 'es')"}],"uniques":true},"algorithm":{"name":"calculateOperation","template":"Cloze with text"}}</t>
  </si>
  <si>
    <t>Unos paleontólogos han encontrado unos restos fósiles cuya antigüedad es de {{T1}} años. Completa el hueco.</t>
  </si>
  <si>
    <t>Tiene {{A1}} mil {{T2}} años.</t>
  </si>
  <si>
    <t>{"id":"M4-NyO-37a-A-6","stimulus":"&lt;p&gt;Unos paleontólogos han encontrado unos restos fósiles cuya antigüedad es de {{T1}} años. Completa el hueco.&lt;/p&gt;","template":"&lt;p&gt;Tiene {{response}} mil {{T2}} años.&lt;/p&gt;","hint":"&lt;p&gt;La posición de cada cifra determina la forma en la que se lee.&lt;/p&gt;","feedback":"&lt;p&gt;La posición de cada cifra determina la forma en la que se lee. Por eso 30 se lee de una manera diferente a 300.&lt;/p&gt;","seed":{"parameters":[{"name":"Q1","label":null,"min":10,"max":30,"step":1},{"name":"Q2","label":null,"min":100,"max":999,"step":1}],"calculated":[{"name":"T1","function":"{{Q1}}*1000+{{Q2}}","temp":true},{"name":"T2","function":"Lemonlib.numToWords({{Q2}}, 'es')","temp":true},{"name":"A1","label":"{{function}}","function":"Lemonlib.numToWords({{Q1}}, 'es')"}],"uniques":true},"algorithm":{"name":"calculateOperation","template":"Cloze with text"}}</t>
  </si>
  <si>
    <t>M4-NyO-37b</t>
  </si>
  <si>
    <t>Escribe números naturales de 5 cifras (pasa texto a número)</t>
  </si>
  <si>
    <t>Une la forma escrita de estos números con su forma numérica.
{{T1}} {{A1}}
{{T2}} {{A2}}
{{T3}} {{A3}}</t>
  </si>
  <si>
    <t>{{T1}} = Lemonlib.numToWords({{Q1}})
{{T2}} = Lemonlib.numToWords({{Q2}})
{{T3}} = Lemonlib.numToWords({{Q3}})
{{A1}} = {{Q1}}
{{A2}} = {{Q2}}
{{A3}} = {{Q3}}</t>
  </si>
  <si>
    <t>{"id":"M4-NyO-37b-I-1","stimulus":"&lt;p&gt;Arrastra cada número hasta su forma escrita.&lt;/p&gt;","hint":"&lt;p&gt;La posición de cada cifra determina la forma en la que se lee.&lt;/p&gt;","feedback":"&lt;p&gt;La posición de cada cifra determina la forma en la que se lee. Por eso 30 se lee de una manera diferente a 300.&lt;/p&gt;","seed":{"parameters":[{"name":"Q1","label":null,"min":10000,"max":99999,"step":1},{"name":"Q2","label":null,"min":10000,"max":99999,"step":1},{"name":"Q3","label":null,"min":10000,"max":99999,"step":1}],"calculated":[{"name":"T1","function":"Lemonlib.numToWords({{Q1}}, 'es')[0].toUpperCase() + Lemonlib.numToWords({{Q1}}, 'es').slice(1,)","temp":true},{"name":"T2","function":"Lemonlib.numToWords({{Q2}}, 'es')[0].toUpperCase() + Lemonlib.numToWords({{Q2}}, 'es').slice(1,)","temp":true},{"name":"T3","function":"Lemonlib.numToWords({{Q3}}, 'es')[0].toUpperCase() + Lemonlib.numToWords({{Q3}}, 'es').slice(1,)","temp":true},{"name":"A1","label":"{{T1}}","function":"{{Q1}}"},{"name":"A2","label":"{{T2}}","function":"{{Q2}}"},{"name":"A3","label":"{{T3}}","function":"{{Q3}}"}],"uniques":true},"algorithm":{"name":"linkOperationResult","params":{"invert":true},"template":"Match list"}}</t>
  </si>
  <si>
    <t>La forma numérica de {{T1}} es {{A1}}.</t>
  </si>
  <si>
    <t>Q1= Min=10000; Max=99999; Step =1</t>
  </si>
  <si>
    <t>{{T1}} = Lemonlib.numToWords({{Q1}})
{{A1}} = {{Q1}}</t>
  </si>
  <si>
    <t>{"id":"M4-NyO-37b-E-1","stimulus":"&lt;p&gt;Escribe la forma numérica de esta expresión escrita.&lt;/p&gt;","template":"&lt;p&gt;La forma numérica de {{T1}} es {{response}}.&lt;/p&gt;","hint":"&lt;p&gt;La posición de cada cifra determina la forma en la que se lee.&lt;/p&gt;","feedback":"&lt;p&gt;La posición de cada cifra determina la forma en la que se lee. Por eso 30 se lee de una manera diferente a 300.&lt;/p&gt;","seed":{"parameters":[{"name":"Q1","label":null,"min":10000,"max":99999,"step":1}],"calculated":[{"name":"T1","label":"{{function}}","function":"Lemonlib.numToWords({{Q1}}, 'es')","temp":true},{"name":"A1","function":"{{Q1}}"}],"uniques":true},"algorithm":{"name":"calculateOperation","params":{"method":"equivLiteral","keyboard":"NUMERICAL"}}}</t>
  </si>
  <si>
    <t>En un hospital se calcula que han nacido {{T1}} bebés durante toda su historia. Escribe este número con cifras.</t>
  </si>
  <si>
    <t>Han nacido {{A1}} bebés.</t>
  </si>
  <si>
    <t>T1=Lemonlib.numToWords({{Q1}})
A1={{Q1}}</t>
  </si>
  <si>
    <t>{"id":"M4-NyO-37b-A-1","stimulus":"&lt;p&gt;En un hospital se calcula que han nacido {{T1}} bebés durante toda su historia. Escribe este número con cifras.&lt;/p&gt;","template":"&lt;p&gt;Han nacido {{response}} bebés.&lt;/p&gt;","hint":"&lt;p&gt;La posición de cada cifra determina la forma en la que se lee.&lt;/p&gt;","feedback":"&lt;p&gt;La posición de cada cifra determina la forma en la que se lee. Por eso 30 se lee de una manera diferente a 300.&lt;/p&gt;","seed":{"parameters":[{"name":"Q1","label":null,"min":10000,"max":99999,"step":1}],"calculated":[{"name":"T1","label":"{{function}}","function":"Lemonlib.numToWords({{Q1}}, 'es')","temp":true},{"name":"A1","function":"{{Q1}}"}],"uniques":true},"algorithm":{"name":"calculateOperation","params":{"method":"equivLiteral","keyboard":"NUMERICAL"}}}</t>
  </si>
  <si>
    <t>En un país hay registrados {{T1}} monopatines eléctricos. Escribe este número con cifras.</t>
  </si>
  <si>
    <t>Hay {{A1}} monopatines registrados.</t>
  </si>
  <si>
    <t>Q1= Min=10000; Max=99900; Step =100</t>
  </si>
  <si>
    <t>{"id":"M4-NyO-37b-A-2","stimulus":"&lt;p&gt;En un país hay registrados {{T1}} monopatines eléctricos. Escribe este número con cifras.&lt;/p&gt;","template":"&lt;p&gt;Hay {{response}} monopatines registrados.&lt;/p&gt;","hint":"&lt;p&gt;La posición de cada cifra determina la forma en la que se lee.&lt;/p&gt;","feedback":"&lt;p&gt;La posición de cada cifra determina la forma en la que se lee. Por eso 30 se lee de una manera diferente a 300.&lt;/p&gt;","seed":{"parameters":[{"name":"Q1","label":null,"min":10000,"max":99900,"step":100}],"calculated":[{"name":"T1","label":"{{function}}","function":"Lemonlib.numToWords({{Q1}}, 'es')","temp":true},{"name":"A1","function":"{{Q1}}"}],"uniques":true},"algorithm":{"name":"calculateOperation","params":{"method":"equivLiteral","keyboard":"NUMERICAL"}}}</t>
  </si>
  <si>
    <t>Se estima que en un continente hay unos {{T1}} lobos. Escribe este número con cifras.</t>
  </si>
  <si>
    <t>Hay {{A1}} lobos.</t>
  </si>
  <si>
    <t>Q1= Min=10000; Max=15000; Step =10</t>
  </si>
  <si>
    <t>{"id":"M4-NyO-37b-A-3","stimulus":"&lt;p&gt;Se estima que en un continente hay unos {{T1}} lobos. Escribe este número con cifras.&lt;/p&gt;","template":"&lt;p&gt;Hay {{response}} lobos.&lt;/p&gt;","hint":"&lt;p&gt;La posición de cada cifra determina la forma en la que se lee.&lt;/p&gt;","feedback":"&lt;p&gt;La posición de cada cifra determina la forma en la que se lee. Por eso 30 se lee de una manera diferente a 300.&lt;/p&gt;","seed":{"parameters":[{"name":"Q1","label":null,"min":10000,"max":15000,"step":10}],"calculated":[{"name":"T1","label":"{{function}}","function":"Lemonlib.numToWords({{Q1}}, 'es')","temp":true},{"name":"A1","function":"{{Q1}}"}],"uniques":true},"algorithm":{"name":"calculateOperation","params":{"method":"equivLiteral","keyboard":"NUMERICAL"}}}</t>
  </si>
  <si>
    <t>Se cree que hay unas {{T1}} ballenas en un océano. Escribe este número con cifras.</t>
  </si>
  <si>
    <t>Hay {{A1}} ballenas.</t>
  </si>
  <si>
    <t>Q1= Min=10000; Max=25000; Step =1000</t>
  </si>
  <si>
    <t>{"id":"M4-NyO-37b-A-4","stimulus":"&lt;p&gt;Se cree que hay unas {{T1}} ballenas en un océano. Escribe este número con cifras.&lt;/p&gt;","template":"&lt;p&gt;Hay {{response}} ballenas.&lt;/p&gt;","hint":"&lt;p&gt;La posición de cada cifra determina la forma en la que se lee.&lt;/p&gt;","feedback":"&lt;p&gt;La posición de cada cifra determina la forma en la que se lee. Por eso 30 se lee de una manera diferente a 300.&lt;/p&gt;","seed":{"parameters":[{"name":"Q1","label":null,"min":10000,"max":25000,"step":1000}],"calculated":[{"name":"T1","label":"{{function}}","function":"Lemonlib.numToWords({{Q1}}, 'es')","temp":true},{"name":"A1","function":"{{Q1}}"}],"uniques":true},"algorithm":{"name":"calculateOperation","params":{"method":"equivLiteral","keyboard":"NUMERICAL"}}}</t>
  </si>
  <si>
    <t>En una ciudad hay censados {{T1}} perros. Escribe este número con cifras.</t>
  </si>
  <si>
    <t>Hay {{A1}} perros censados.</t>
  </si>
  <si>
    <t>{"id":"M4-NyO-37b-A-5","stimulus":"&lt;p&gt;En una ciudad hay censados {{T1}} perros. Escribe este número con cifras.&lt;/p&gt;","template":"&lt;p&gt;Hay {{response}} perros censados.&lt;/p&gt;","hint":"&lt;p&gt;La posición de cada cifra determina la forma en la que se lee.&lt;/p&gt;","feedback":"&lt;p&gt;La posición de cada cifra determina la forma en la que se lee. Por eso 30 se lee de una manera diferente a 300.&lt;/p&gt;","seed":{"parameters":[{"name":"Q1","label":null,"min":10000,"max":99999,"step":1}],"calculated":[{"name":"T1","label":"{{function}}","function":"Lemonlib.numToWords({{Q1}}, 'es')","temp":true},{"name":"A1","function":"{{Q1}}"}],"uniques":true},"algorithm":{"name":"calculateOperation","params":{"method":"equivLiteral","keyboard":"NUMERICAL"}}}</t>
  </si>
  <si>
    <t>M4-NyO-37c</t>
  </si>
  <si>
    <t>Descompone números naturales de 5 cifras de forma aditiva y de forma aditivo-multiplicativa atendiendo al valor posicional de las cifras</t>
  </si>
  <si>
    <t>Señala si las siguientes descomposiciones son correctas o incorrectas.
{{Q1}}{{Q2}} {{Q3}}{{Q4}}{{Q5}} = {{Q1}} × 10 000 + {{Q2}} × 1 000 + {{Q3}} × 100 + {{Q4}} × 10 + {{Q5}}*
{{Q2}}{{Q3}} 0{{Q7}}0 = {{Q2}} × 10 000 + {{Q3}} × 1 000 + {{Q7}} × 10*
{{Q2}}{{Q8}} {{Q3}}{{Q7}}0 = {{Q2}} × 10 000 + {{Q8}} × 1 000 + {{Q3}} × 100 +{{Q7}} × 10*
{{Q4}}{{Q8}} {{Q1}}00 = {{Q4}} × 10 000 + {{Q8}} × 1 000 + {{Q1}} × 10
{{Q4}}{{Q5}} {{Q6}}0{{Q7}} = {{Q4}} × 10 000 + {{Q5}} × 1 000 + {{Q6}} × 100 + {{Q7}} × 10
{{Q8}} {{Q4}}0{{Q8}} = {{Q8}} × 1 000 + {{Q4}} × 100 + {{Q8}} × 10
(se ven 3, dos correctas)</t>
  </si>
  <si>
    <t>Q1-Q8= Min= 1; Max= 9; Step= 1</t>
  </si>
  <si>
    <t>Un número puede descomponerse como la suma de sus cifras multiplicadas por 10, 100, 1 000 o 10 000, según su posición en el número.</t>
  </si>
  <si>
    <t>Un número puede descomponerse como la suma de sus cifras multiplicadas por 10, 100, 1 000 o 10 000, según su posición en el número.
A4={{Q4}}{{Q8}} {{Q1}}00 = {{Q4}} × 10 000 + {{Q8}} × 1 000 + {{Q1}} × 100
A5={{Q4}}{{Q5}} {{Q6}}0{{Q7}} = {{Q4}} × 10 000 + {{Q5}} × 1 000 + {{Q6}} × 100 + {{Q7}}
A6={{Q8}} {{Q4}}0{{Q8}} = {{Q8}} × 1 000 + {{Q4}} × 100 + {{Q8}}</t>
  </si>
  <si>
    <t>{"id":"M4-NyO-37c-I-1","stimulus":"&lt;p&gt;Selecciona si las siguientes descomposiciones son correctas o incorrectas.&lt;/p&gt;","hint":"&lt;p&gt;Un número puede descomponerse como la suma de sus cifras multiplicadas por 10, 100, 1 000 o 10 000, según su posición en el número.&lt;/p&gt;","feedback":"&lt;p&gt;Un número puede descomponerse como la suma de sus cifras multiplicadas por 10, 100, 1 000 o 10 000, según su posición en el número.&lt;/p&gt;","seed":{"parameters":[{"name":"Q1","label":null,"min":1,"max":9,"step":1},{"name":"Q2","label":null,"min":1,"max":9,"step":1},{"name":"Q3","label":null,"min":1,"max":9,"step":1},{"name":"Q4","label":null,"min":1,"max":9,"step":1},{"name":"Q5","label":null,"min":1,"max":9,"step":1},{"name":"Q6","label":null,"min":1,"max":9,"step":1},{"name":"Q7","label":null,"min":1,"max":9,"step":1},{"name":"Q8","label":null,"min":1,"max":9,"step":1}],"calculated":[{"name":"A1","label":"{{function}}","function":"{{Q1}}{{Q2}} {{Q3}}{{Q4}}{{Q5}} = {{Q1}} × 10 000 + {{Q2}} × 1 000 + {{Q3}} × 100 + {{Q4}} × 10 + {{Q5}}"},{"name":"A2","label":"{{function}}","function":"{{Q2}}{{Q3}} 0{{Q7}}0 = {{Q2}} × 10 000 + {{Q3}} × 1 000 + {{Q7}} × 10"},{"name":"A3","label":"{{function}}","function":"{{Q2}}{{Q8}} {{Q3}}{{Q7}}0 = {{Q2}} × 10 000 + {{Q8}} × 1 000 + {{Q3}} × 100 +{{Q7}} × 10"},{"name":"A4","label":"{{function}}","function":"{{Q4}}{{Q8}} {{Q1}}00 = {{Q4}} × 10 000 + {{Q8}} × 1 000 + {{Q1}} × 10","incorrect":true,"feedback":"{{Q4}}{{Q8}} {{Q1}}00 = {{Q4}} × 10 000 + {{Q8}} × 1 000 + {{Q1}} × 100"},{"name":"A5","label":"{{function}}","function":"{{Q4}}{{Q5}} {{Q6}}0{{Q7}} = {{Q4}} × 10 000 + {{Q5}} × 1 000 + {{Q6}} × 100 + {{Q7}} × 10","incorrect":true,"feedback":"{{Q4}}{{Q5}} {{Q6}}0{{Q7}} = {{Q4}} × 10 000 + {{Q5}} × 1 000 + {{Q6}} × 100 + {{Q7}}"},{"name":"A6","label":"{{function}}","function":"{{Q8}} {{Q4}}0{{Q8}} = {{Q8}} × 1 000 + {{Q4}} × 100 + {{Q8}} × 10","incorrect":true,"feedback":"{{Q8}} {{Q4}}0{{Q8}} = {{Q8}} × 1 000 + {{Q4}} × 100 + {{Q8}}"}],"uniques":true},"algorithm":{"name":"trueFalse","template":"Choice matrix – inline","params":{"countCorrect":2,"countIncorrect":1,"showCheckIcon":false,"options":["Correcta","Incorrecta"]}}}</t>
  </si>
  <si>
    <t>Descompón el siguiente número. Escribe primero las decenas de millar y, por último, las unidades.</t>
  </si>
  <si>
    <t xml:space="preserve">{{Q0}}{{Q1}} {{Q2}}{{Q3}}{{Q4}} = {{A0}} + {{A1}} + {{A2}} + {{A3}} + {{A4}} </t>
  </si>
  <si>
    <t>Q0-Q4= Min= 1; Max= 9; Step= 1</t>
  </si>
  <si>
    <t>A0={{Q0}}*10000
A1= {{Q1}}*1000
A2 ={{Q2}}*100
A3 ={{Q3}}*10
A4 ={{Q4}}</t>
  </si>
  <si>
    <t>Un número se puede descomponer como la suma de sus cifras seguidas de ceros.</t>
  </si>
  <si>
    <t>{"id":"M4-NyO-37c-E-1","stimulus":"&lt;p&gt;Descompón el siguiente número. Escribe primero las decenas de millar y, por último, las unidades.&lt;/p&gt;","template":"&lt;p style=\"text-align: center\"&gt;{{Q0}}{{Q1}} {{Q2}}{{Q3}}{{Q4}} = {{response}} + {{response}} + {{response}} + {{response}} + {{response}}&lt;/p&gt;","hint":"&lt;p&gt;Un número se puede descomponer como la suma de sus cifras seguidas de ceros.&lt;/p&gt;","feedback":"&lt;p&gt;Un número se puede descomponer como la suma de sus cifras seguidas de ceros.&lt;/p&gt;","seed":{"parameters":[{"name":"Q0","label":null,"min":1,"max":9,"step":1},{"name":"Q1","label":null,"min":1,"max":9,"step":1},{"name":"Q2","label":null,"min":1,"max":9,"step":1},{"name":"Q3","label":null,"min":1,"max":9,"step":1},{"name":"Q4","label":null,"min":1,"max":9,"step":1}],"calculated":[{"name":"A0","label":"{{function}}","function":"{{Q0}}*10000"},{"name":"A1","label":"{{function}}","function":"{{Q1}}*1000"},{"name":"A2","label":"{{function}}","function":"{{Q2}}*100"},{"name":"A3","label":"{{function}}","function":"{{Q3}}*10"},{"name":"A4","label":"{{function}}","function":"{{Q4}}"}],"uniques":true},"algorithm":{"name":"calculateOperation","params":{"method":"equivLiteral","keyboard":"NUMERICAL"}}}</t>
  </si>
  <si>
    <t>Un club de fútbol tiene {{T1}} socios. Descompón ese número siguiendo este ejemplo: 534 = 5 × 100 + 3 × 10 + 4.</t>
  </si>
  <si>
    <t>Q1= [1, 2]
Q2-Q5= Min= 1; Max= 9; Step= 1</t>
  </si>
  <si>
    <t xml:space="preserve">T1 = {{Q1}}*10000 + {{Q2}}*1000 + {{Q3}}*100 + {{Q4}}*10+{{Q5}}
A1 = {{Q1}} \times 10000+ {{Q2}} \times 1000 + {{Q3}} \times 100 + {{Q4}} \times 10 + {{Q5}} </t>
  </si>
  <si>
    <t>&lt;p&gt;Un número puede descomponerse como la suma de sus cifras multiplicadas por 10, 100, 1 000 o 10 000, según su posición en el número.&lt;/p&gt;&lt;p&gt;{{T1}} = {{Q1}} × 10 000 + ...&lt;/p&gt;</t>
  </si>
  <si>
    <t>Un número puede descomponerse como la suma de sus cifras multiplicadas por 1, 10, 100, 1 000, etcétera, según su posición en el número.</t>
  </si>
  <si>
    <t>{"id":"M4-NyO-37c-A-1","stimulus":"&lt;p&gt;Un club de fútbol tiene {{T1}} socios. Descompón ese número siguiendo este ejemplo: 534 = 5 × 100 + 3 × 10 + 4.&lt;/p&gt;","template":"&lt;p style=\"text-align: center\"&gt;{{T1}} = {{response}}&lt;/p&gt;","hint":"&lt;p&gt;Un número puede descomponerse como la suma de sus cifras multiplicadas por 10, 100, 1 000 o 10 000, según su posición en el número.&lt;/p&gt;&lt;p style=\"text-align: center\"&gt;{{T1}} = {{Q1}} × 10 000 + ...&lt;/p&gt;","feedback":"&lt;p&gt;Un número puede descomponerse como la suma de sus cifras multiplicadas por 1, 10, 100, 1 000, etcétera, según su posición en el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</si>
  <si>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Se han vendido en un solo día {{T1}} unidades de un nuevo helado. Descompón ese número siguiendo este ejemplo: 975 = 9 × 100 + 7 × 10 + 5.</t>
  </si>
  <si>
    <t>T1 = {{Q1}}*10000 + {{Q2}}*1000 + {{Q3}}*100 + {{Q4}}*10+{{Q5}}
A1 = {{Q1}} \times 10000+ {{Q2}} \times 1000 + {{Q3}} \times 100 + {{Q4}} \times 10 + {{Q5}}</t>
  </si>
  <si>
    <t>{"id":"M4-NyO-37c-A-2","stimulus":"&lt;p&gt;Se han vendido en un solo día {{T1}} unidades de un nuevo helado. Descompón ese número siguiendo este ejemplo: 975 = 9 × 100 + 7 × 10 + 5.&lt;/p&gt;","template":"&lt;p style=\"text-align: center\"&gt;{{T1}} = {{response}}&lt;/p&gt;","hint":"&lt;p&gt;Un número puede descomponerse como la suma de sus cifras multiplicadas por 10, 100, 1 000 o 10 000, según su posición en el número.&lt;/p&gt;&lt;p style=\"text-align: center\"&gt;{{T1}} = {{Q1}} × 10 000 + ...&lt;/p&gt;","feedback":"&lt;p&gt;Un número puede descomponerse como la suma de sus cifras multiplicadas por 1, 10, 100, 1 000, etcétera, según su posición en el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</si>
  <si>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Se estima que en una ciudad hay {{T1}} motocicletas. Descompón ese número siguiendo este ejemplo: 231 = 3 × 100 + 2 × 10 + 1.</t>
  </si>
  <si>
    <t>{"id":"M4-NyO-37c-A-3","stimulus":"&lt;p&gt;Se estima que en una ciudad hay {{T1}} motocicletas. Descompón ese número siguiendo este ejemplo: 231 = 3 × 100 + 2 × 10 + 1.&lt;/p&gt;","template":"&lt;p style=\"text-align: center\"&gt;{{T1}} = {{response}}&lt;/p&gt;","hint":"&lt;p&gt;Un número puede descomponerse como la suma de sus cifras multiplicadas por 10, 100, 1 000 o 10 000, según su posición en el número.&lt;/p&gt;&lt;p style=\"text-align: center\"&gt;{{T1}} = {{Q1}} × 10 000 + ...&lt;/p&gt;","feedback":"&lt;p&gt;Un número puede descomponerse como la suma de sus cifras multiplicadas por 1, 10, 100, 1 000, etcétera, según su posición en el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</si>
  <si>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Una aplicación para móvil ha tenido {{T1}} descargas. Descompón ese número siguiendo este ejemplo: 556 = 5 × 100 + 5 × 10 + 6.</t>
  </si>
  <si>
    <t>{"id":"M4-NyO-37c-A-4","stimulus":"&lt;p&gt;Una aplicación para móvil ha tenido {{T1}} descargas. Descompón ese número siguiendo este ejemplo: 556 = 5 × 100 + 5 × 10 + 6.&lt;/p&gt;","template":"&lt;p style=\"text-align: center\"&gt;{{T1}} = {{response}}&lt;/p&gt;","hint":"&lt;p&gt;Un número puede descomponerse como la suma de sus cifras multiplicadas por 10, 100, 1 000 o 10 000, según su posición en el número.&lt;/p&gt;&lt;p style=\"text-align: center\"&gt;{{T1}} = {{Q1}} × 10 000 + ...&lt;/p&gt;","feedback":"&lt;p&gt;Un número puede descomponerse como la suma de sus cifras multiplicadas por 1, 10, 100, 1 000, etcétera, según su posición en el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</si>
  <si>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Una cadena de gimnasios tiene {{T1}} abonados por todo el país. Descompón ese número siguiendo este ejemplo: 874 = 8 × 100 + 7 × 10 + 4.</t>
  </si>
  <si>
    <t>{"id":"M4-NyO-37c-A-5","stimulus":"&lt;p&gt;Una cadena de gimnasios tiene {{T1}} abonados por todo el país. Descompón ese número siguiendo este ejemplo: 874 = 8 × 100 + 7 × 10 + 4.&lt;/p&gt;","template":"&lt;p style=\"text-align: center\"&gt;{{T1}} = {{response}}&lt;/p&gt;","hint":"&lt;p&gt;Un número puede descomponerse como la suma de sus cifras multiplicadas por 10, 100, 1 000 o 10 000, según su posición en el número.&lt;/p&gt;&lt;p style=\"text-align: center\"&gt;{{T1}} = {{Q1}} × 10 000 + ...&lt;/p&gt;","feedback":"&lt;p&gt;Un número puede descomponerse como la suma de sus cifras multiplicadas por 1, 10, 100, 1 000, etcétera, según su posición en el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</si>
  <si>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M4-NyO-1a</t>
  </si>
  <si>
    <t>Lee números naturales de 6 o 7 cifras (pasa número a texto)</t>
  </si>
  <si>
    <t>Une con líneas los números y su forma escrita.
{{Q1}} - {{A1}}
{{Q2}} - {{A2}}
{{Q3}} - {{A3}}</t>
  </si>
  <si>
    <t>Q1-Q3= Min=100000; Max=999999; Step =1</t>
  </si>
  <si>
    <t>{"id":"M4-NyO-1a-I-1","stimulus":"&lt;p&gt;Arrastra cada forma escrita al número correspondiente.&lt;/p&gt;","hint":"&lt;p&gt;La posición de cada cifra determina la forma en la que se lee.&lt;/p&gt;","feedback":"&lt;p&gt;La posición de cada cifra determina la forma en la que se lee. Por eso 30 se lee de una manera diferente a 300.&lt;/p&gt;","seed":{"parameters":[{"name":"Q1","label":null,"min":100000,"max":999999,"step":1},{"name":"Q2","label":null,"min":100000,"max":999999,"step":1},{"name":"Q3","label":null,"min":100000,"max":999999,"step":1}],"calculated":[{"name":"T1","function":"Lemonlib.numToWords({{Q1}}, 'es')","temp":true},{"name":"T2","function":"Lemonlib.numToWords({{Q2}}, 'es')","temp":true},{"name":"T3","function":"Lemonlib.numToWords({{Q3}}, 'es')","temp":true},{"name":"A1","label":"{{T1}}","function":"{{Q1}}"},{"name":"A2","label":"{{T2}}","function":"{{Q2}}"},{"name":"A3","label":"{{T3}}","function":"{{Q3}}"}],"uniques":true},"algorithm":{"name":"linkOperationResult","params":{"invert":false},"template":"Match list"}}</t>
  </si>
  <si>
    <t>CC</t>
  </si>
  <si>
    <t>Q1-Q3= Min=1000000; Max=9999999; Step =1</t>
  </si>
  <si>
    <t>{"id":"M4-NyO-1a-I-2","stimulus":"&lt;p&gt;Arrastra cada forma escrita al número correspondiente.&lt;/p&gt;","hint":"&lt;p&gt;La posición de cada cifra determina la forma en la que se lee.&lt;/p&gt;","feedback":"&lt;p&gt;La posición de cada cifra determina la forma en la que se lee. Por eso 30 se lee de una manera diferente a 300.&lt;/p&gt;","seed":{"parameters":[{"name":"Q1","label":null,"min":1000000,"max":9999999,"step":1},{"name":"Q2","label":null,"min":1000000,"max":9999999,"step":1},{"name":"Q3","label":null,"min":1000000,"max":9999999,"step":1}],"calculated":[{"name":"T1","function":"Lemonlib.numToWords({{Q1}}, 'es')","temp":true},{"name":"T2","function":"Lemonlib.numToWords({{Q2}}, 'es')","temp":true},{"name":"T3","function":"Lemonlib.numToWords({{Q3}}, 'es')","temp":true},{"name":"A1","label":"{{T1}}","function":"{{Q1}}"},{"name":"A2","label":"{{T2}}","function":"{{Q2}}"},{"name":"A3","label":"{{T3}}","function":"{{Q3}}"}],"uniques":true},"algorithm":{"name":"linkOperationResult","params":{"invert":false},"template":"Match list"}}</t>
  </si>
  <si>
    <t>Q1 = Min = 2; Max = 9; Step = 1
Q2 = Min 1; Max = 999999; Step = 1</t>
  </si>
  <si>
    <t>T1 = {{Q1}}*1000000+{{Q2}}
T2 = Lemonlib.numToWords({{Q2}})
A1 = Lemonlib.numToWords({{Q1}}*1000000)</t>
  </si>
  <si>
    <t>{"id":"M4-NyO-1a-E-1","stimulus":"&lt;p&gt;¿Cómo se escribe este número? Completa el hueco.&lt;/p&gt;","template":"&lt;p&gt;{{T1}}: {{response}} {{T2}}&lt;/p&gt;","hint":"&lt;p&gt;La posición de cada cifra determina la forma en la que se lee.&lt;/p&gt;","feedback":"&lt;p&gt;La posición de cada cifra determina la forma en la que se lee. Por eso 30 se lee de una manera diferente a 300.&lt;/p&gt;","seed":{"parameters":[{"name":"Q1","label":null,"min":2,"max":9,"step":1},{"name":"Q2","label":null,"min":1,"max":999999,"step":1}],"calculated":[{"name":"T1","label":"{{function}}","function":"{{Q1}}*1000000+{{Q2}}","temp":true},{"name":"T2","label":"{{function}}","function":"Lemonlib.numToWords({{Q2}}, 'es')","temp":true},{"name":"A1","label":"{{function}}","function":"Lemonlib.numToWords({{Q1}}*1000000, 'es')"}],"uniques":true},"algorithm":{"name":"calculateOperation","template":"Cloze with text"}}</t>
  </si>
  <si>
    <t>Q1 = Min = 1; Max = 9; Step = 1
Q2 = Min = 2; Max = 9; Step = 1
Q3 = Min 1; Max = 99999; Step = 1</t>
  </si>
  <si>
    <t>T1 = {{Q1}}*1000000+{{Q2}}*100000+{{Q3}}
T2 = Lemonlib.numToWords({{Q1}}*1000000)
T3 = Lemonlib.numToWords({{Q3}})
A1 = Lemonlib.numToWords({{Q2}}*100)</t>
  </si>
  <si>
    <t>{"id":"M4-NyO-1a-E-2","stimulus":"&lt;p&gt;¿Cómo se escribe este número? Completa el hueco.&lt;/p&gt;","template":"&lt;p&gt;{{T1}}: {{T2}} {{response}} {{T3}}&lt;/p&gt;","hint":"&lt;p&gt;La posición de cada cifra determina la forma en la que se lee.&lt;/p&gt;","feedback":"&lt;p&gt;La posición de cada cifra determina la forma en la que se lee. Por eso 30 se lee de una manera diferente a 300.&lt;/p&gt;","seed":{"parameters":[{"name":"Q1","label":null,"min":1,"max":9,"step":1},{"name":"Q2","label":null,"min":2,"max":9,"step":1},{"name":"Q3","label":null,"min":1,"max":99999,"step":1}],"calculated":[{"name":"T1","label":"{{function}}","function":"{{Q1}}*1000000+{{Q2}}*100000+{{Q3}}","temp":true},{"name":"T2","label":"{{function}}","function":"Lemonlib.numToWords({{Q1}}*1000000, 'es')","temp":true},{"name":"T3","label":"{{function}}","function":"Lemonlib.numToWords({{Q3}}, 'es')","temp":true},{"name":"A1","label":"{{function}}","function":"Lemonlib.numToWords({{Q2}}*100, 'es')"}],"uniques":true},"algorithm":{"name":"calculateOperation","template":"Cloze with text"}}</t>
  </si>
  <si>
    <t>{{T1}}: {{T2}} {{T3}} {{A1}} y {{T4}}</t>
  </si>
  <si>
    <t>Q1 = Min = 2; Max = 9; Step = 1
Q2 = Min = 2; Max = 9; Step = 1
Q3 = Min = 3; Max = 9; Step = 1
Q4 = Min 2; Max = 9; Step = 1
Q5 = Min 1; Max = 999; Step = 1</t>
  </si>
  <si>
    <t>T1 = {{Q1}}*1000000+{{Q2}}*100000+{{Q3}}*10000+{{Q4}}*1000+{{Q5}}
T2 = Lemonlib.numToWords({{Q1}})
T3 = Lemonlib.numToWords({{Q2}}*100)
T4 = Lemonlib.numToWords({{Q3}}*1000+{{Q4}})
A1 = Lemonlib.numToWords({{Q2}}*10)</t>
  </si>
  <si>
    <t>{"id":"M4-NyO-1a-E-3","stimulus":"&lt;p&gt;¿Cómo se escribe este número? Completa el hueco.&lt;/p&gt;","template":"&lt;p&gt;{{T1}}: {{T2}} millones {{T3}} {{response}} y {{T4}}&lt;/p&gt;","hint":"&lt;p&gt;La posición de cada cifra determina la forma en la que se lee.&lt;/p&gt;","feedback":"&lt;p&gt;La posición de cada cifra determina la forma en la que se lee. Por eso 30 se lee de una manera diferente a 300.&lt;/p&gt;","seed":{"parameters":[{"name":"Q1","label":null,"min":2,"max":9,"step":1},{"name":"Q2","label":null,"min":2,"max":9,"step":1},{"name":"Q3","label":null,"min":3,"max":9,"step":1},{"name":"Q4","label":null,"min":2,"max":9,"step":1},{"name":"Q5","label":null,"min":1,"max":999,"step":1}],"calculated":[{"name":"T1","label":"{{function}}","function":"{{Q1}}*1000000+{{Q2}}*100000+{{Q3}}*10000+{{Q4}}*1000+{{Q5}}","temp":true},{"name":"T2","label":"{{function}}","function":"Lemonlib.numToWords({{Q1}}, 'es')","temp":true},{"name":"T3","label":"{{function}}","function":"Lemonlib.numToWords({{Q2}}*100, 'es')","temp":true},{"name":"T4","label":"{{function}}","function":"Lemonlib.numToWords({{Q4}}*1000+{{Q5}}, 'es')","temp":true},{"name":"A1","label":"{{function}}","function":"Lemonlib.numToWords({{Q3}}*10, 'es')"}],"uniques":true},"algorithm":{"name":"calculateOperation","template":"Cloze with text"}}</t>
  </si>
  <si>
    <t>Un país tiene {{T1}} habitantes. Completa el hueco para escribir este número con palabras.</t>
  </si>
  <si>
    <t>El país tiene {{A1}} {{T2}} habitantes.</t>
  </si>
  <si>
    <t>{"id":"M4-NyO-1a-A-1","stimulus":"&lt;p&gt;Un país tiene {{T1}} habitantes. Completa el hueco para escribir este número con palabras.&lt;/p&gt;","template":"&lt;p&gt;El país tiene {{response}} {{T2}} habitantes.&lt;/p&gt;","hint":"&lt;p&gt;La posición de cada cifra determina la forma en la que se lee.&lt;/p&gt;","feedback":"&lt;p&gt;La posición de cada cifra determina la forma en la que se lee. Por eso 30 se lee de una manera diferente a 300.&lt;/p&gt;","seed":{"parameters":[{"name":"Q1","label":null,"min":2,"max":9,"step":1},{"name":"Q2","label":null,"min":1,"max":999999,"step":1}],"calculated":[{"name":"T1","label":"{{function}}","function":"{{Q1}}*1000000+{{Q2}}","temp":true},{"name":"T2","label":"{{function}}","function":"Lemonlib.numToWords({{Q2}}, 'es')","temp":true},{"name":"A1","label":"{{function}}","function":"Lemonlib.numToWords({{Q1}}*1000000, 'es')"}],"uniques":true},"algorithm":{"name":"calculateOperation","template":"Cloze with text"}}</t>
  </si>
  <si>
    <t>Un apicultor dice que tiene {{T1}} abejas. Completa el hueco para escribir este número con palabras.</t>
  </si>
  <si>
    <t>Tiene {{T2}} {{A1}} {{T3}} abejas.</t>
  </si>
  <si>
    <t>{"id":"M4-NyO-1a-A-2","stimulus":"&lt;p&gt;Un apicultor dice que tiene {{T1}} abejas. Escribe este número con palabras.&lt;/p&gt;","template":"&lt;p&gt;Tiene {{T2}} {{response}} {{T3}} abejas.&lt;/p&gt;","hint":"&lt;p&gt;La posición de cada cifra determina la forma en la que se lee.&lt;/p&gt;","feedback":"&lt;p&gt;La posición de cada cifra determina la forma en la que se lee. Por eso 30 se lee de una manera diferente a 300.&lt;/p&gt;","seed":{"parameters":[{"name":"Q1","label":null,"min":1,"max":9,"step":1},{"name":"Q2","label":null,"min":2,"max":9,"step":1},{"name":"Q3","label":null,"min":1,"max":99999,"step":1}],"calculated":[{"name":"T1","label":"{{function}}","function":"{{Q1}}*1000000+{{Q2}}*100000+{{Q3}}","temp":true},{"name":"T2","label":"{{function}}","function":"Lemonlib.numToWords({{Q1}}*1000000, 'es')","temp":true},{"name":"T3","label":"{{function}}","function":"Lemonlib.numToWords({{Q3}}, 'es')","temp":true},{"name":"A1","label":"{{function}}","function":"Lemonlib.numToWords({{Q2}}*100, 'es')"}],"uniques":true},"algorithm":{"name":"calculateOperation","template":"Cloze with text"}}</t>
  </si>
  <si>
    <t>Un futbolista tiene {{T1}} seguidores en una red social. Completa el hueco para escribir este número con palabras.</t>
  </si>
  <si>
    <t>Tiene {{T2}} {{T3}} {{A1}} y {{T4}} seguidores.</t>
  </si>
  <si>
    <t>{"id":"M4-NyO-1a-A-3","stimulus":"&lt;p&gt;Un futbolista tiene {{T1}} seguidores en una red social. Escribe este número con palabras.&lt;/p&gt;","template":"&lt;p&gt;Tiene {{T2}} millones {{T3}} {{response}} y {{T4}} seguidores.&lt;/p&gt;","hint":"&lt;p&gt;La posición de cada cifra determina la forma en la que se lee.&lt;/p&gt;","feedback":"&lt;p&gt;La posición de cada cifra determina la forma en la que se lee. Por eso 30 se lee de una manera diferente a 300.&lt;/p&gt;","seed":{"parameters":[{"name":"Q1","label":null,"min":2,"max":9,"step":1},{"name":"Q2","label":null,"min":2,"max":9,"step":1},{"name":"Q3","label":null,"min":3,"max":9,"step":1},{"name":"Q4","label":null,"min":2,"max":9,"step":1},{"name":"Q5","label":null,"min":1,"max":999,"step":1}],"calculated":[{"name":"T1","label":"{{function}}","function":"{{Q1}}*1000000+{{Q2}}*100000+{{Q3}}*10000+{{Q4}}*1000+{{Q5}}","temp":true},{"name":"T2","label":"{{function}}","function":"Lemonlib.numToWords({{Q1}}, 'es')","temp":true},{"name":"T3","label":"{{function}}","function":"Lemonlib.numToWords({{Q2}}*100, 'es')","temp":true},{"name":"T4","label":"{{function}}","function":"Lemonlib.numToWords({{Q4}}*1000+{{Q5}}, 'es')","temp":true},{"name":"A1","label":"{{function}}","function":"Lemonlib.numToWords({{Q3}}*10, 'es')"}],"uniques":true},"algorithm":{"name":"calculateOperation","template":"Cloze with text"}}</t>
  </si>
  <si>
    <t>Por unas cataratas caen unos {{T1}} litros por segundo. Completa la oración.</t>
  </si>
  <si>
    <t>Caben {{A1}} {{T2}} espectadores.</t>
  </si>
  <si>
    <t>{"id":"M4-NyO-1a-A-4","stimulus":"&lt;p&gt;Por unas cataratas caen unos {{T1}} litros por segundo. Completa la oración.&lt;/p&gt;","template":"&lt;p&gt;Caen {{response}} {{T2}} litros.&lt;/p&gt;","hint":"&lt;p&gt;La posición de cada cifra determina la forma en la que se lee.&lt;/p&gt;","feedback":"&lt;p&gt;La posición de cada cifra determina la forma en la que se lee. Por eso 30 se lee de una manera diferente a 300.&lt;/p&gt;","seed":{"parameters":[{"name":"Q1","label":null,"min":2,"max":9,"step":1},{"name":"Q2","label":null,"min":1,"max":999999,"step":1}],"calculated":[{"name":"T1","label":"{{function}}","function":"{{Q1}}*1000000+{{Q2}}","temp":true},{"name":"T2","label":"{{function}}","function":"Lemonlib.numToWords({{Q2}}, 'es')","temp":true},{"name":"A1","label":"{{function}}","function":"Lemonlib.numToWords({{Q1}}*1000000, 'es')"}],"uniques":true},"algorithm":{"name":"calculateOperation","template":"Cloze with text"}}</t>
  </si>
  <si>
    <t>En un país se han vendido {{T1}} coches nuevos en un año. Completa el hueco para escribir este número con palabras.</t>
  </si>
  <si>
    <t>Se han vendido {{T2}} {{A1}} {{T3}} coches.</t>
  </si>
  <si>
    <t>{"id":"M4-NyO-1a-A-5","stimulus":"&lt;p&gt;En un país se han vendido {{T1}} coches nuevos en un año. Escribe este número con palabras.&lt;/p&gt;","template":"&lt;p&gt;Se han vendido {{T2}} {{response}} {{T3}} coches.&lt;/p&gt;","hint":"&lt;p&gt;La posición de cada cifra determina la forma en la que se lee.&lt;/p&gt;","feedback":"&lt;p&gt;La posición de cada cifra determina la forma en la que se lee. Por eso 30 se lee de una manera diferente a 300.&lt;/p&gt;","seed":{"parameters":[{"name":"Q1","label":null,"min":1,"max":9,"step":1},{"name":"Q2","label":null,"min":2,"max":9,"step":1},{"name":"Q3","label":null,"min":1,"max":99999,"step":1}],"calculated":[{"name":"T1","label":"{{function}}","function":"{{Q1}}*1000000+{{Q2}}*100000+{{Q3}}","temp":true},{"name":"T2","label":"{{function}}","function":"Lemonlib.numToWords({{Q1}}*1000000, 'es')","temp":true},{"name":"T3","label":"{{function}}","function":"Lemonlib.numToWords({{Q3}}, 'es')","temp":true},{"name":"A1","label":"{{function}}","function":"Lemonlib.numToWords({{Q2}}*100, 'es')"}],"uniques":true},"algorithm":{"name":"calculateOperation","template":"Cloze with text"}}</t>
  </si>
  <si>
    <t>M4-NyO-1b</t>
  </si>
  <si>
    <t>Escribe números naturales de 6 o 7 cifras (pasa texto a número)</t>
  </si>
  <si>
    <t>Une la forma escrita de los números con su forma numérica.
{{T1}} - {{A1}}
{{T2}} - {{A2}}
{{T3}} - {{A3}}</t>
  </si>
  <si>
    <t>Q1-Q2= Min=100000; Max=999999; Step =1
Q3-Q4= Min=1000000; Max=9999999; Step =1</t>
  </si>
  <si>
    <t>{{T1}} = Lemonlib.numToWords({{Q1}})
{{T2}} = Lemonlib.numToWords({{Q2}})
{{T3}} = Lemonlib.numToWords({{Q3}})
{{T4}} = Lemonlib.numToWords({{Q4}})
{{A1}} = {{Q1}}
{{A2}} = {{Q2}}
{{A3}} = {{Q3}}
{{A4}} = {{Q4}}</t>
  </si>
  <si>
    <t>{"id":"M4-NyO-1b-I-1","stimulus":"&lt;p&gt;Arastra cada número a la forma escrita correspondiente.&lt;/p&gt;","hint":"&lt;p&gt;La posición de cada cifra determina la forma en la que se lee.&lt;/p&gt;","feedback":"&lt;p&gt;La posición de cada cifra determina la forma en la que se lee. Por eso 30 se lee de una manera diferente a 300.&lt;/p&gt;","seed":{"parameters":[{"name":"Q1","label":null,"min":100000,"max":999999,"step":1},{"name":"Q2","label":null,"min":100000,"max":999999,"step":1},{"name":"Q3","label":null,"min":1000000,"max":9999999,"step":1},{"name":"Q4","label":null,"min":1000000,"max":9999999,"step":1}],"calculated":[{"name":"T1","label":"{{function}}","function":"Lemonlib.numToWords({{Q1}}, 'es')","temp":true},{"name":"T2","label":"{{function}}","function":"Lemonlib.numToWords({{Q2}}, 'es')","temp":true},{"name":"T3","label":"{{function}}","function":"Lemonlib.numToWords({{Q3}}, 'es')","temp":true},{"name":"T4","label":"{{function}}","function":"Lemonlib.numToWords({{Q4}}, 'es')","temp":true},{"name":"A1","label":"{{T1}}","function":"{{Q1}}"},{"name":"A2","label":"{{T2}}","function":"{{Q2}}"},{"name":"A3","label":"{{T3}}","function":"{{Q3}}"},{"name":"A4","label":"{{T4}}","function":"{{Q4}}"}],"uniques":true},"algorithm":{"name":"linkOperationResult","params":{"invert":true},"template":"Match list"}}</t>
  </si>
  <si>
    <t xml:space="preserve">Q1= Min=100000; Max=999999; Step =1
</t>
  </si>
  <si>
    <t>{"id":"M4-NyO-1b-E-1","stimulus":"&lt;p&gt;Escribe la forma numérica de esta expresión escrita.&lt;/p&gt;","hint":"&lt;p&gt;La posición de cada cifra determina la forma en la que se lee.&lt;/p&gt;","feedback":"&lt;p&gt;La posición de cada cifra determina la forma en la que se lee. Por eso 30 se lee de una manera diferente a 300.&lt;/p&gt;","template":"&lt;p&gt;La forma numérica de {{T1}} es {{response}}.&lt;/p&gt;","seed":{"parameters":[{"name":"Q1","label":null,"min":100000,"max":999999,"step":1}],"calculated":[{"name":"T1","label":"{{function}}","function":"Lemonlib.numToWords({{Q1}}, 'es')","temp":true},{"name":"A1","function":"{{Q1}}"}],"uniques":true},"algorithm":{"name":"calculateOperation","params":{"method":"equivLiteral","keyboard":"NUMERICAL"}}}</t>
  </si>
  <si>
    <t xml:space="preserve">Q3= Min=1000000; Max=9999999; Step =1
</t>
  </si>
  <si>
    <t>{{T1}} = Lemonlib.numToWords({{Q3}})
{{A1}} = {{Q3}}</t>
  </si>
  <si>
    <t>{"id":"M4-NyO-1b-E-2","stimulus":"&lt;p&gt;Escribe la forma numérica de esta expresión escrita.&lt;/p&gt;","hint":"&lt;p&gt;El valor de cada cifra es posicional, es decir, depende del lugar que ocupa en el número.&lt;/p&gt;","feedback":"&lt;p&gt;La posición de cada cifra determina la forma en la que se lee. Por eso 30 se lee de una manera diferente a 300.&lt;/p&gt;","template":"&lt;p&gt;La forma numérica de {{T1}} es {{response}}.&lt;/p&gt;","seed":{"parameters":[{"name":"Q3","label":null,"min":1000000,"max":9999999,"step":1}],"calculated":[{"name":"T1","label":"{{function}}","function":"Lemonlib.numToWords({{Q3}}, 'es')","temp":true},{"name":"A1","function":"{{Q3}}"}],"uniques":true},"algorithm":{"name":"calculateOperation","params":{"method":"equivLiteral","keyboard":"NUMERICAL"}}}</t>
  </si>
  <si>
    <t>Han encontrado un fósil con unos {{T1}} años de antigüedad. Escribe este número con cifras.</t>
  </si>
  <si>
    <t>El fósil tiene unos {{A1}} años de antigüedad.</t>
  </si>
  <si>
    <t xml:space="preserve">Q3= Min=1000000; Max=1500000; Step =10000
</t>
  </si>
  <si>
    <t>{"id":"M4-NyO-1b-A-1","stimulus":"&lt;p&gt;Han encontrado un fósil con {{T1}} años de antigüedad. Escribe este número con cifras.&lt;/p&gt;","template":"&lt;p&gt;La forma numérica de {{T1}} es {{response}}.&lt;/p&gt;","hint":"&lt;p&gt;El valor de cada cifra es posicional, es decir, depende del lugar que ocupa en el número.&lt;/p&gt;","feedback":"&lt;p&gt;La posición de cada cifra determina la forma en la que se lee. Por eso 30 se lee de una manera diferente a 300.&lt;/p&gt;","seed":{"parameters":[{"name":"Q3","label":null,"min":1000000,"max":1500000,"step":10000}],"calculated":[{"name":"T1","label":"{{function}}","function":"Lemonlib.numToWords({{Q3}}, 'es')","temp":true},{"name":"A1","function":"{{Q3}}"}],"uniques":true},"algorithm":{"name":"calculateOperation","params":{"method":"equivLiteral","keyboard":"NUMERICAL"}}}</t>
  </si>
  <si>
    <t>Hay {{T1}} personas suscritas a un periódico. Escribe este número con cifras.</t>
  </si>
  <si>
    <t>Hay {{A1}} personas suscritas.</t>
  </si>
  <si>
    <t xml:space="preserve">Q3= Min=1000000; Max=1500000; Step =1
</t>
  </si>
  <si>
    <t>{"id":"M4-NyO-1b-A-2","stimulus":"&lt;p&gt;Hay {{T1}} personas suscritas a un periódico. Escribe este número con cifras.&lt;/p&gt;","template":"&lt;p&gt;Hay {{response}} personas suscritas.&lt;/p&gt;","hint":"&lt;p&gt;El valor de cada cifra es posicional, es decir, depende del lugar que ocupa en el número.&lt;/p&gt;","feedback":"&lt;p&gt;La posición de cada cifra determina la forma en la que se lee. Por eso 30 se lee de una manera diferente a 300.&lt;/p&gt;","seed":{"parameters":[{"name":"Q3","label":null,"min":1000000,"max":1500000,"step":1}],"calculated":[{"name":"T1","label":"{{function}}","function":"Lemonlib.numToWords({{Q3}}, 'es')","temp":true},{"name":"A1","function":"{{Q3}}"}],"uniques":true},"algorithm":{"name":"calculateOperation","params":{"method":"equivLiteral","keyboard":"NUMERICAL"}}}</t>
  </si>
  <si>
    <t>Hay {{T1}} personas conectadas a la transmisión de un &lt;i&gt;youtuber.&lt;/i&gt; Escribe este número con cifras.</t>
  </si>
  <si>
    <t>Hay {{A1}} personas conectadas.</t>
  </si>
  <si>
    <t xml:space="preserve">Q1= Min=100000; Max=399999; Step =1
</t>
  </si>
  <si>
    <t>{"id":"M4-NyO-1b-A-3","stimulus":"&lt;p&gt;Hay {{T1}} personas conectadas a la transmisión de un &lt;i&gt;youtuber.&lt;/i&gt; Escribe este número con cifras.&lt;/p&gt;","template":"&lt;p&gt;Hay {{response}} personas conectadas.&lt;/p&gt;","hint":"&lt;p&gt;El valor de cada cifra es posicional, es decir, depende del lugar que ocupa en el número.&lt;/p&gt;","feedback":"&lt;p&gt;La posición de cada cifra determina la forma en la que se lee. Por eso 30 se lee de una manera diferente a 300.&lt;/p&gt;","seed":{"parameters":[{"name":"Q1","label":null,"min":100000,"max":399999,"step":1}],"calculated":[{"name":"T1","label":"{{function}}","function":"Lemonlib.numToWords({{Q1}}, 'es')","temp":true},{"name":"A1","function":"{{Q1}}"}],"uniques":true},"algorithm":{"name":"calculateOperation","params":{"method":"equivLiteral","keyboard":"NUMERICAL"}}}</t>
  </si>
  <si>
    <t>En una biblioteca hay {{T1}} libros. Escribe este número con cifras.</t>
  </si>
  <si>
    <t>Hay {{A1}} libros.</t>
  </si>
  <si>
    <t>{"id":"M4-NyO-1b-A-4","stimulus":"&lt;p&gt;En una biblioteca hay {{T1}} libros. Escribe este número con cifras.&lt;/p&gt;","template":"&lt;p&gt;Hay {{response}} libros.&lt;/p&gt;","hint":"&lt;p&gt;El valor de cada cifra es posicional, es decir, depende del lugar que ocupa en el número.&lt;/p&gt;","feedback":"&lt;p&gt;La posición de cada cifra determina la forma en la que se lee. Por eso 30 se lee de una manera diferente a 300.&lt;/p&gt;","seed":{"parameters":[{"name":"Q1","label":null,"min":100000,"max":399999,"step":1}],"calculated":[{"name":"T1","label":"{{function}}","function":"Lemonlib.numToWords({{Q1}}, 'es')","temp":true},{"name":"A1","function":"{{Q1}}"}],"uniques":true},"algorithm":{"name":"calculateOperation","params":{"method":"equivLiteral","keyboard":"NUMERICAL"}}}</t>
  </si>
  <si>
    <t>A lo largo de un mes {{T1}} personas han visitado un monumento. Escribe este número con cifras.</t>
  </si>
  <si>
    <t>Han visitado el monumento {{A1}} personas.</t>
  </si>
  <si>
    <t xml:space="preserve">Q3= Min=1000000; Max=5000000; Step =1
</t>
  </si>
  <si>
    <t>{"id":"M4-NyO-1b-A-5","stimulus":"&lt;p&gt;A lo largo de un mes {{T1}} personas han visitado un monumento. Escribe este número con cifras.&lt;/p&gt;","template":"&lt;p&gt;Han visitado el monumento {{response}} personas.&lt;/p&gt;","hint":"&lt;p&gt;El valor de cada cifra es posicional, es decir, depende del lugar que ocupa en el número.&lt;/p&gt;","feedback":"&lt;p&gt;La posición de cada cifra determina la forma en la que se lee. Por eso 30 se lee de una manera diferente a 300.&lt;/p&gt;","seed":{"parameters":[{"name":"Q3","label":null,"min":1000000,"max":5000000,"step":1}],"calculated":[{"name":"T1","label":"{{function}}","function":"Lemonlib.numToWords({{Q3}}, 'es')","temp":true},{"name":"A1","function":"{{Q3}}"}],"uniques":true},"algorithm":{"name":"calculateOperation","params":{"method":"equivLiteral","keyboard":"NUMERICAL"}}}</t>
  </si>
  <si>
    <t>M4-NyO-1c</t>
  </si>
  <si>
    <t>Descompone números naturales de forma aditiva y de forma aditivo-multiplicativa atendiendo al valor posicional de las cifras</t>
  </si>
  <si>
    <t>Señala si las siguientes descomposiciones son correctas o incorrectas.
{{Q0}}{{Q1}}{{Q2}} {{Q3}}{{Q4}}{{Q5}} = {{Q0}} × 100 000 + {{Q1}} × 10 000 + {{Q2}} × 1 000 + {{Q3}} × 100 + {{Q4}} × 10 + {{Q5}}*
{{Q1}}{{Q3}}{{Q5}} 0{{Q7}}0 = {{Q1}} × 100 000 + {{Q3}} × 10 000 + {{Q5}} × 1 000 + {{Q7}} × 10*
{{Q0}} {{Q1}}{{Q2}}{{Q8}} {{Q3}}{{Q7}}0 = {{Q0}} × 1 000 000 + {{Q1}} × 100 000 + {{Q2}} × 10 000 + {{Q8}} × 1 000 + {{Q3}} × 100 +{{Q7}} × 10*
{{Q4}}0{{Q8}} {{Q1}}00 = {{Q4}} × 10 000 + {{Q8}} × 1 000 + {{Q1}} × 100
{{Q4}}{{Q5}}0 {{Q6}}0{{Q7}} = {{Q4}} × 100 000 + {{Q5}} × 10 000 + {{Q6}} × 10 000 + {{Q7}} × 10 000
{{Q1}} {{Q2}}{{Q6}}{{Q8}} {{Q4}}0{{Q8}} = {{Q1}} × 1 000 000 + {{Q2}} × 100 000 + {{Q6}} × 10 000 + {{Q8}} × 1 000 + {{Q4}} × 100 + {{Q8}} × 10
(se ven 3, dos correctas)</t>
  </si>
  <si>
    <t>Q0-Q8= Min= 1; Max= 9; Step= 1</t>
  </si>
  <si>
    <t>Un número se puede descomponer como la suma de sus cifras seguidas de ceros.
A4=La descomposición correcta es {{Q4}}0{{Q8}} {{Q1}}00 = {{Q4}} × 100 000 + {{Q8}} × 1 000 + {{Q1}} × 100 
A5={{Q4}}{{Q5}}0 {{Q6}}0{{Q7}} = {{Q4}} × 100 000 + {{Q5}} × 10 000 + {{Q6}} × 100 + {{Q7}}
A6={{Q1}} {{Q2}}{{Q6}}{{Q8}} {{Q4}}0{{Q8}} ={{Q1}} × 1 000 000 + {{Q2}} × 100 000 +  {{Q6}} × 10 000 + {{Q8}} × 1 000 + {{Q4}} × 100 + {{Q8}}</t>
  </si>
  <si>
    <t>{"id":"M4-NyO-1c-I-1","stimulus":"&lt;p&gt;Selecciona si las siguientes descomposiciones son correctas o incorrectas.&lt;/p&gt;","hint":"&lt;p&gt;Un número se puede descomponer como la suma de sus cifras seguidas de ceros.&lt;/p&gt;","feedback":"&lt;p&gt;Un número se puede descomponer como la suma de sus cifras seguidas de ceros.&lt;/p&gt;","template":"","seed":{"parameters":[{"name":"Q0","label":null,"min":1,"max":9,"step":1},{"name":"Q1","label":null,"min":1,"max":9,"step":1},{"name":"Q2","label":null,"min":1,"max":9,"step":1},{"name":"Q3","label":null,"min":1,"max":9,"step":1},{"name":"Q4","label":null,"min":1,"max":9,"step":1},{"name":"Q5","label":null,"min":1,"max":9,"step":1},{"name":"Q6","label":null,"min":1,"max":9,"step":1},{"name":"Q7","label":null,"min":1,"max":9,"step":1},{"name":"Q8","label":null,"min":1,"max":9,"step":1}],"calculated":[{"name":"A1","label":"{{Q0}}{{Q1}}{{Q2}} {{Q3}}{{Q4}}{{Q5}} = {{Q0}} × 100 000 + {{Q1}} × 10 000 + {{Q2}} × 1 000 + {{Q3}} × 100 + {{Q4}} × 10 + {{Q5}}"},{"name":"A2","label":"{{Q1}}{{Q3}}{{Q5}} 0{{Q7}}0 = {{Q1}} × 100 000 + {{Q3}} × 10 000 + {{Q5}} × 1 000 + {{Q7}} × 10"},{"name":"A3","label":"{{Q0}} {{Q1}}{{Q2}}{{Q8}} {{Q3}}{{Q7}}0 = {{Q0}} × 1 000 000 + {{Q1}} × 100 000 + {{Q2}} × 10 000 + {{Q8}} × 1 000 + {{Q3}} × 100 +{{Q7}} × 10"},{"name":"A4","label":"{{Q4}}0{{Q8}} {{Q1}}00 = {{Q4}} × 10 000 + {{Q8}} × 1 000 + {{Q1}} × 100","incorrect":true,"feedback":"&lt;p&gt;La descomposición correcta es {{Q4}}0{{Q8}} {{Q1}}00 = {{Q4}} × 100 000 + {{Q8}} × 1000 + {{Q1}} × 100&lt;/p&gt;"},{"name":"A5","label":"{{Q4}}{{Q5}}0 {{Q6}}0{{Q7}} = {{Q4}} × 100 000 + {{Q5}} × 10 000 + {{Q6}} × 10 000 + {{Q7}} × 10 000","incorrect":true,"feedback":"&lt;p&gt;La descomposición correcta es {{Q4}}{{Q5}}0 {{Q6}}0{{Q7}} = {{Q4}} × 100 000 + {{Q5}} × 10 000 + {{Q6}} × 100 + {{Q7}}&lt;/p&gt;"},{"name":"A4","label":"{{Q1}} {{Q2}}{{Q6}}{{Q8}} {{Q4}}0{{Q8}} = {{Q1}} × 1 000 000 + {{Q2}} × 100 000 + {{Q6}} × 10 000 + {{Q8}} × 1 000 + {{Q4}} × 100 + {{Q8}} × 10","incorrect":true,"feedback":"&lt;p&gt;La descomposición correcta es {{Q1}} {{Q2}}{{Q6}}{{Q8}} {{Q4}}0{{Q8}} ={{Q1}} × 1 000 000 + {{Q2}} × 100 000 + {{Q6}} × 10 000 + {{Q8}} × 1 000 + {{Q4}} × 100 + {{Q8}}&lt;/p&gt;"}],"uniques":true},"algorithm":{"name":"trueFalse","template":"Choice matrix – inline","params":{"countCorrect":2,"countIncorrect":1,"showCheckIcon":false,"options":["Correcta","Incorrecta"]}}}</t>
  </si>
  <si>
    <t>Descompón el siguiente número. Escribe primero las centenas de millar y, por último, las unidades.</t>
  </si>
  <si>
    <t xml:space="preserve">{{Q0}}{{Q1}}{{Q2}} {{Q3}}0{{Q4}} = {{A0}} + {{A1}} + {{A2}} + {{A3}} + {{A4}} </t>
  </si>
  <si>
    <t>A0={{Q0}}*100000
A1= {{Q1}}*10000
A2 ={{Q2}}*1000
A3 ={{Q3}}*100
A4 ={{Q4}}</t>
  </si>
  <si>
    <t>{"id":"M4-NyO-1c-E-1","stimulus":"&lt;p&gt;Descompón el siguiente número. Escribe primero las centenas de millar y, por último, las unidades.&lt;/p&gt;","template":"&lt;p style=\"text-align: center\"&gt;{{Q0}}{{Q1}}{{Q2}} {{Q3}}0{{Q4}} = {{response}} + {{response}} + {{response}} + {{response}} + {{response}}&lt;/p&gt;","hint":"&lt;p&gt;Un número se puede descomponer como la suma de sus cifras seguidas de ceros.&lt;/p&gt;","feedback":"&lt;p&gt;Un número se puede descomponer como la suma de sus cifras seguidas de ceros.&lt;/p&gt;","seed":{"parameters":[{"name":"Q0","label":null,"min":1,"max":9,"step":1},{"name":"Q1","label":null,"min":1,"max":9,"step":1},{"name":"Q2","label":null,"min":1,"max":9,"step":1},{"name":"Q3","label":null,"min":1,"max":9,"step":1},{"name":"Q4","label":null,"min":1,"max":9,"step":1}],"calculated":[{"name":"A0","function":"{{Q0}}*100000"},{"name":"A1","function":"{{Q1}}*10000"},{"name":"A2","function":"{{Q2}}*1000"},{"name":"A3","function":"{{Q3}}*100"},{"name":"A4","function":"{{Q4}}"}],"uniques":true},"algorithm":{"name":"calculateOperation","params":{"method":"equivLiteral","keyboard":"NUMERICAL"}}}</t>
  </si>
  <si>
    <t xml:space="preserve">{{Q0}}{{Q1}}0 0{{Q3}}{{Q4}} = {{A0}} + {{A1}} + {{A3}} + {{A4}} </t>
  </si>
  <si>
    <t>A0={{Q0}}*100000
A1= {{Q1}}*10000
A3 ={{Q3}}*10
A4 ={{Q4}}</t>
  </si>
  <si>
    <t>{"id":"M4-NyO-1c-E-2","stimulus":"&lt;p&gt;Descompón el siguiente número. Escribe primero las centenas de millar y, por último, las unidades.&lt;/p&gt;","template":"&lt;p style=\"text-align: center\"&gt;{{Q0}}{{Q1}}0 0{{Q3}}{{Q4}} = {{response}} + {{response}} + {{response}} + {{response}}&lt;/p&gt;","hint":"&lt;p&gt;Un número se puede descomponer como la suma de sus cifras seguidas de ceros.&lt;/p&gt;","feedback":"&lt;p&gt;Un número se puede descomponer como la suma de sus cifras seguidas de ceros.&lt;/p&gt;","seed":{"parameters":[{"name":"Q0","label":null,"min":1,"max":9,"step":1},{"name":"Q1","label":null,"min":1,"max":9,"step":1},{"name":"Q2","label":null,"min":1,"max":9,"step":1},{"name":"Q3","label":null,"min":1,"max":9,"step":1},{"name":"Q4","label":null,"min":1,"max":9,"step":1}],"calculated":[{"name":"A0","function":"{{Q0}}*100000"},{"name":"A1","function":"{{Q1}}*10000"},{"name":"A3","function":"{{Q3}}*10"},{"name":"A4","function":"{{Q4}}"}],"uniques":true},"algorithm":{"name":"calculateOperation","params":{"method":"equivLiteral","keyboard":"NUMERICAL"}}}</t>
  </si>
  <si>
    <t>Según sus cuentas, una ONG ha comprobado que tiene {{T1}} socios. Descompón ese número siguiendo este ejemplo: 534 = 5 × 100 + 3 × 10 + 4.</t>
  </si>
  <si>
    <t>Q1= Min= 1; Max= 2; Step= 1
Q2-Q6= Min= 1; Max= 9; Step= 2</t>
  </si>
  <si>
    <t>T1 = {{Q1}}*100000 + {{Q2}}*10000 + {{Q3}}*1000 + {{Q4}}*100+{{Q5}}*10+{{Q6}}
A1 = {{Q1}} \times 100000+ {{Q2}} \times 10000 + {{Q3}} \times 1000 + {{Q4}} \times 100 + {{Q5}} \times 10 + {{Q6}}</t>
  </si>
  <si>
    <t>Un número puede descomponerse como la suma de sus cifras multiplicadas por 10, 100, 1 000, etc., según su posición en el número.</t>
  </si>
  <si>
    <t>{"id":"M4-NyO-1c-A-1","stimulus":"&lt;p&gt;Según sus cuentas, una ONG ha comprobado que tiene {{T1}} socios. Descompón ese número siguiendo este ejemplo: 534 = 5 × 100 + 3 × 10 + 4.&lt;/p&gt;","template":"&lt;p style=\"text-align: center\"&gt;{{T1}} = {{response}}&lt;/p&gt;","hint":"&lt;p&gt;Un número puede descomponerse como la suma de sus cifras multiplicadas por 10, 100, 1 000 o 10 000, según su posición en el número.&lt;/p&gt;","feedback":"&lt;p&gt;Un número puede descomponerse como la suma de sus cifras multiplicadas por 10, 100, 1 000, etc., según su posición en el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t>
  </si>
  <si>
    <t>Se han vendido {{T1}} unidades de un nuevo vehículo. Descompón el número de vehículos siguiendo este ejemplo: 975 = 9 × 100 + 7 × 10 + 5.</t>
  </si>
  <si>
    <t>{"id":"M4-NyO-1c-A-2","stimulus":"&lt;p&gt;Se han vendido {{T1}} unidades de un nuevo vehículo. Descompón el número de vehículos siguiendo este ejemplo: 975 = 9 × 100 + 7 × 10 + 5.&lt;/p&gt;","template":"&lt;p style=\"text-align: center\"&gt;{{T1}} = {{response}}&lt;/p&gt;","hint":"&lt;p&gt;Un número puede descomponerse como la suma de sus cifras multiplicadas por 10, 100, 1 000 o 10 000, según su posición en el número.&lt;/p&gt;","feedback":"&lt;p&gt;Un número puede descomponerse como la suma de sus cifras multiplicadas por 10, 100, 1 000, etc., según su posición en el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t>
  </si>
  <si>
    <t>Se estima que en un país hay {{T1}} bicicletas. Descompón el número de bicicletas siguiendo este ejemplo: 231 = 3 × 100 + 2 × 10 + 1.</t>
  </si>
  <si>
    <t>Q1= Min= 1; Max= 2; Step= 1
Q2-Q7= Min= 1; Max= 9; Step= 2</t>
  </si>
  <si>
    <t>T1 = {{Q1}}*1000000 + {{Q2}}*100000 + {{Q3}}*10000 + {{Q4}}*1000+{{Q5}}*100+{{Q6}}*10+{{Q7}}
A1 = {{Q1}} \times 1000000+ {{Q2}} \times 100000 + {{Q3}} \times 10000 + {{Q4}} \times 1000 + {{Q5}} \times 100 + {{Q6}} \times 10 + {{Q7}}</t>
  </si>
  <si>
    <t>{"id":"M4-NyO-1c-A-3","stimulus":"&lt;p&gt;Se estima que en un país hay {{T1}} bicicletas. Descompón el número de bicicletas siguiendo este ejemplo: 231 = 3 × 100 + 2 × 10 + 1.&lt;/p&gt;","template":"&lt;p style=\"text-align: center\"&gt;{{T1}} = {{response}}&lt;/p&gt;","hint":"&lt;p&gt;Un número puede descomponerse como la suma de sus cifras multiplicadas por 10, 100, 1 000 o 10 000, según su posición en el número.&lt;/p&gt;","feedback":"&lt;p&gt;Un número puede descomponerse como la suma de sus cifras multiplicadas por 10, 100, 1 000, etc., según su posición en el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t>
  </si>
  <si>
    <t>Una página web ha recibido {{T1}} visitas. Descompón ese número siguiendo este ejemplo: 556 = 5 × 100 + 5 × 10 + 6.</t>
  </si>
  <si>
    <t>{"id":"M4-NyO-1c-A-4","stimulus":"&lt;p&gt;Una página web ha recibido {{T1}} visitas. Descompón ese número siguiendo este ejemplo: 556 = 5 × 100 + 5 × 10 + 6.&lt;/p&gt;","template":"&lt;p style=\"text-align: center\"&gt;{{T1}} = {{response}}&lt;/p&gt;","hint":"&lt;p&gt;Un número puede descomponerse como la suma de sus cifras multiplicadas por 10, 100, 1 000 o 10 000, según su posición en el número.&lt;/p&gt;","feedback":"&lt;p&gt;Un número puede descomponerse como la suma de sus cifras multiplicadas por 10, 100, 1 000, etc., según su posición en el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t>
  </si>
  <si>
    <t>Una empresa de telefonía tiene {{T1}} clientes. Descompón ese número siguiendo este ejemplo: 874 = 8 × 100 + 7 × 10 + 4.</t>
  </si>
  <si>
    <t>{"id":"M4-NyO-1c-A-5","stimulus":"&lt;p&gt;Una empresa de telefonía tiene {{T1}} clientes. Descompón ese número siguiendo este ejemplo: 874 = 8 × 100 + 7 × 10 + 4.&lt;/p&gt;","template":"&lt;p style=\"text-align: center\"&gt;{{T1}} = {{response}}&lt;/p&gt;","hint":"&lt;p&gt;Un número puede descomponerse como la suma de sus cifras multiplicadas por 10, 100, 1 000 o 10 000, según su posición en el número.&lt;/p&gt;","feedback":"&lt;p&gt;Un número puede descomponerse como la suma de sus cifras multiplicadas por 10, 100, 1 000, etc., según su posición en el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t>
  </si>
  <si>
    <t>M4-NyO-2a</t>
  </si>
  <si>
    <t>Ordena números naturales utilizando los símbolos de &lt; y &gt; (nºs de 6 y 7 cifras)</t>
  </si>
  <si>
    <t>Indica si las comparaciones son correctas o incorrectas.</t>
  </si>
  <si>
    <t>True or false
*: countCorrect= 2
*: countIncorrect= 2
*:options= "Correcto", "Incorrecto"</t>
  </si>
  <si>
    <t>Q1= Min= 7000000; Max= 7049999; Step= 1
Q2= Min= 750000; Max= 799999; Step= 1
Q3= Min= 1000000; Max= 1049999; Step= 1
Q4= Min= 1500; Max= 1999; Step= 1
Q5= Min= 100000; Max= 499999; Step= 1
Q6= Min= 5000000; Max= 9999999; Step= 1
Q7= Min= 100000; Max= 399999; Step= 1
Q8= Min= 4000000; Max= 9999999; Step= 1</t>
  </si>
  <si>
    <t>A1={{Q1}} &gt; {{Q2}}*
A2={{Q4}} &lt; {{Q3}}*
A3={{Q5}} &lt; {{Q6}}*
A4={{Q7}} &lt; {{Q8}}*
A5={{Q2}} &gt; {{Q1}}
A6={{Q3}} &lt; {{Q4}}
A7={{Q6}} &lt; {{Q5}}
A8={{Q8}} &lt; {{Q7}}</t>
  </si>
  <si>
    <t>Un número es mayor que otro (&gt;) cuando sus cifras de izquierda a derecha son más altas. En cambio, es menor que otro (&lt;) cuando sus cifras son más bajas.</t>
  </si>
  <si>
    <t>{"id":"M4-NyO-2a-I-1","stimulus":"&lt;p&gt;Indica si las comparaciones son correctas o incorrectas.&lt;/p&gt;","template":"&lt;p&gt;Quedan {{response}} g de lentejas.&lt;/p&gt;","hint":"&lt;p&gt;El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7000000,"max":7049999,"step":1},{"name":"Q2","label":null,"min":750000,"max":799999,"step":1},{"name":"Q3","label":null,"min":1000000,"max":1049999,"step":1},{"name":"Q4","label":null,"min":1500,"max":1999,"step":1},{"name":"Q5","label":null,"min":100000,"max":499999,"step":1},{"name":"Q6","label":null,"min":5000000,"max":9999999,"step":1},{"name":"Q7","label":null,"min":100000,"max":399999,"step":1},{"name":"Q8","label":null,"min":4000000,"max":9999999,"step":1}],"calculated":[{"name":"A1","label":"{{Q1}} &gt; {{Q2}}","function":""},{"name":"A2","label":"{{Q4}} &lt; {{Q3}}","function":""},{"name":"A3","label":"{{Q5}} &lt; {{Q6}}","function":""},{"name":"A4","label":"{{Q7}} &lt; {{Q8}}","function":""},{"name":"A5","label":"{{Q2}} &gt; {{Q1}}","function":"","incorrect":true},{"name":"A6","label":"{{Q3}} &lt; {{Q4}}","function":"","incorrect":true},{"name":"A7","label":"{{Q6}} &lt; {{Q5}}","function":"","incorrect":true},{"name":"A8","label":"{{Q8}} &lt; {{Q7}}","function":"","incorrect":true}],"uniques":true},"algorithm":{"name":"trueFalse","template":"Choice matrix – inline","params":{"countCorrect":2,"countIncorrect":2,"showCheckIcon":false,"options":["Correcto","Incorrecto"]}}}</t>
  </si>
  <si>
    <t>Q1-Q3= Min = 100000; Max = 9999999; Step = 1</t>
  </si>
  <si>
    <t>&lt;p&gt;Si dos números tienen el mismo número de cifras, hay que compararlas una a una empezando por la izquierda. Si uno tiene más cifras que el otro, entonces ese es el mayor.&lt;/p&gt;</t>
  </si>
  <si>
    <t>{"id":"M4-NyO-2a-E-1","stimulus":"&lt;p&gt;Completa los huecos para ordenar estos tres números: {{Q1}}, {{Q2}} y {{Q3}}.&lt;/p&gt;","template":"&lt;p style=\"text-align: center\"&gt;{{response}} &gt; {{response}} &gt; {{response}}&lt;/p&gt;","hint":"&lt;p&gt;Si dos números tienen el mismo número de cifras, hay que compararlas una a una empezando por la izquierda. Si uno tiene más cifras que el otro, entonces ese es el mayor.&lt;/p&gt;","feedback":"&lt;p&gt;Si dos números tienen el mismo número de cifras, hay que compararlas una a una empezando por la izquierda. Si uno tiene más cifras que el otro, entonces ese es el mayor.&lt;/p&gt;","seed":{"parameters":[{"name":"Q1","label":null,"min":100000,"max":9999999,"step":1},{"name":"Q2","label":null,"min":100000,"max":9999999,"step":1},{"name":"Q3","label":null,"min":100000,"max":9999999,"step":1}],"calculated":[{"name":"A1","function":"math.max({{Q1}}, {{Q2}}, {{Q3}})"},{"name":"A2","function":"{{Q1}}+{{Q2}}+{{Q3}}-math.max({{Q1}}, {{Q2}}, {{Q3}})-math.min({{Q1}}, {{Q2}}, {{Q3}})"},{"name":"A3","function":"math.min({{Q1}}, {{Q2}}, {{Q3}})"}],"uniques":true},"algorithm":{"name":"calculateOperation","params":{"method":"equivLiteral","keyboard":"NUMERICAL"}}}</t>
  </si>
  <si>
    <t xml:space="preserve">Mario quiere comprarse una casa y ha visitado tres de momento. Las tres son perfectas y duda cuál debería comprar, así que va a tener en cuenta el precio de cada una antes de tomar la decisión. La más céntrica cuesta {{Q3}} €, la que tiene una gran terraza cuesta {{Q1}} € y la más grande tiene un precio de {{Q2}} €. Ordena de mayor a menor completando los huecos con el precio de cada casa. </t>
  </si>
  <si>
    <t>{"id":"M4-NyO-2a-A-1","stimulus":"&lt;p&gt;Mario quiere comprarse una casa y ha visitado tres de momento. Las tres son perfectas y duda cuál debería comprar, así que va a tener en cuenta el precio de cada una antes de tomar la decisión. La más céntrica cuesta {{Q3}} €, la que tiene una gran terraza cuesta {{Q1}} € y la más grande tiene un precio de {{Q2}} €. Ordena de mayor a menor completando los huecos con el precio de cada casa.&lt;/p&gt;","template":"&lt;p style=\"text-align: center\"&gt;{{response}} &gt; {{response}} &gt; {{response}}&lt;/p&gt;","hint":"&lt;p&gt;Si dos números tienen el mismo número de cifras, hay que compararlas una a una empezando por la izquierda. Si uno tiene más cifras que el otro, entonces ese es el mayor.&lt;/p&gt;","feedback":"&lt;p&gt;Si dos números tienen el mismo número de cifras, hay que compararlas una a una empezando por la izquierda. Si uno tiene más cifras que el otro, entonces ese es el mayor.&lt;/p&gt;","seed":{"parameters":[{"name":"Q1","label":null,"min":100000,"max":400000,"step":1},{"name":"Q2","label":null,"min":100000,"max":400000,"step":1},{"name":"Q3","label":null,"min":100000,"max":400000,"step":1}],"calculated":[{"name":"A1","function":"math.max({{Q1}}, {{Q2}}, {{Q3}})"},{"name":"A2","function":"{{Q1}}+{{Q2}}+{{Q3}}-math.max({{Q1}}, {{Q2}}, {{Q3}})-math.min({{Q1}}, {{Q2}}, {{Q3}})"},{"name":"A3","function":"math.min({{Q1}}, {{Q2}}, {{Q3}})"}],"uniques":true},"algorithm":{"name":"calculateOperation","params":{"method":"equivLiteral","keyboard":"NUMERICAL"}}}</t>
  </si>
  <si>
    <t>Ana y sus amigas compraron un boleto de lotería que ha resultado premiado en el sorteo del viernes. Como cada una pagó una cantidad distinta para compralo deciden repartir el premio en función del dinero que puso cada una. Así Ana ha conseguido {{Q3}} €, Pilar ha recibido {{Q1}} € y Bea ha ganado {{Q2}} €. Ordena de mayor a menor las cantidades, completando los huecos con el número de euros que ha recibido cada una.</t>
  </si>
  <si>
    <t>Q1-Q3= Min = 10000; Max = 9999999; Step = 1</t>
  </si>
  <si>
    <t>{"id":"M4-NyO-2a-A-2","stimulus":"&lt;p&gt;Ana y sus amigas compraron un boleto de lotería que ha resultado premiado en el sorteo del viernes. Como cada una pagó una cantidad distinta para comprarlo deciden repartir el premio en función del dinero que puso cada una. Así Ana ha conseguido {{Q3}} €, Pilar ha recibido {{Q1}} € y Bea ha ganado {{Q2}} €. Ordena de mayor a menor las cantidades, completando los huecos con el número de euros que ha recibido cada una.&lt;/p&gt;","template":"&lt;p style=\"text-align: center\"&gt;{{response}} &gt; {{response}} &gt; {{response}}&lt;/p&gt;","hint":"&lt;p&gt;Si dos números tienen el mismo número de cifras, hay que compararlas una a una empezando por la izquierda. Si uno tiene más cifras que el otro, entonces ese es el mayor.&lt;/p&gt;","feedback":"&lt;p&gt;Si dos números tienen el mismo número de cifras, hay que compararlas una a una empezando por la izquierda. Si uno tiene más cifras que el otro, entonces ese es el mayor.&lt;/p&gt;","seed":{"parameters":[{"name":"Q1","label":null,"min":10000,"max":9999999,"step":1},{"name":"Q2","label":null,"min":10000,"max":9999999,"step":1},{"name":"Q3","label":null,"min":100000,"max":9999999,"step":1}],"calculated":[{"name":"A1","function":"math.max({{Q1}}, {{Q2}}, {{Q3}})"},{"name":"A2","function":"{{Q1}}+{{Q2}}+{{Q3}}-math.max({{Q1}}, {{Q2}}, {{Q3}})-math.min({{Q1}}, {{Q2}}, {{Q3}})"},{"name":"A3","function":"math.min({{Q1}}, {{Q2}}, {{Q3}})"}],"uniques":true},"algorithm":{"name":"calculateOperation","params":{"method":"equivLiteral","keyboard":"NUMERICAL"}}}</t>
  </si>
  <si>
    <t>En una fábrica de electrodoméstidos han recibido un pedido de {{Q3}} tornillos, {{Q1}} tuercas y {{Q2}} arandelas. Ordena las cantidades de mayor a menor según el número de unidades que se han recibido de cada tipo.</t>
  </si>
  <si>
    <t>{"id":"M4-NyO-2a-A-3","stimulus":"&lt;p&gt;En una fábrica de electrodomésticos han recibido un pedido de {{Q3}} tornillos, {{Q1}} tuercas y {{Q2}} arandelas. Ordena las cantidades de mayor a menor según el número de unidades que se han recibido de cada tipo.&lt;/p&gt;","template":"&lt;p style=\"text-align: center\"&gt;{{response}} &gt; {{response}} &gt; {{response}}&lt;/p&gt;","hint":"&lt;p&gt;Si dos números tienen el mismo número de cifras, hay que compararlas una a una empezando por la izquierda. Si uno tiene más cifras que el otro, entonces ese es el mayor.&lt;/p&gt;","feedback":"&lt;p&gt;Si dos números tienen el mismo número de cifras, hay que compararlas una a una empezando por la izquierda. Si uno tiene más cifras que el otro, entonces ese es el mayor.&lt;/p&gt;","seed":{"parameters":[{"name":"Q1","label":null,"min":10000,"max":9999999,"step":1},{"name":"Q2","label":null,"min":10000,"max":9999999,"step":1},{"name":"Q3","label":null,"min":100000,"max":9999999,"step":1}],"calculated":[{"name":"A1","function":"math.max({{Q1}}, {{Q2}}, {{Q3}})"},{"name":"A2","function":"{{Q1}}+{{Q2}}+{{Q3}}-math.max({{Q1}}, {{Q2}}, {{Q3}})-math.min({{Q1}}, {{Q2}}, {{Q3}})"},{"name":"A3","function":"math.min({{Q1}}, {{Q2}}, {{Q3}})"}],"uniques":true},"algorithm":{"name":"calculateOperation","params":{"method":"equivLiteral","keyboard":"NUMERICAL"}}}</t>
  </si>
  <si>
    <t>M4-NyO-40a</t>
  </si>
  <si>
    <t>Divide y multiplica múltiplos de 10 por y entre 10</t>
  </si>
  <si>
    <t>&lt;p&gt;Elige el signo de esta operación.&lt;/p&gt;</t>
  </si>
  <si>
    <t>&lt;p&gt;{{Q1}} {{A1}} 10 = {{T1}}&lt;/p&gt;</t>
  </si>
  <si>
    <t>Dropdown</t>
  </si>
  <si>
    <t>Q1 = min = 10; max = 100; step = 10
Q2 = List = *, /</t>
  </si>
  <si>
    <t>T1 = {{Q1}}{{Q2}}10
T2 = Lemonlib.round({{Q1}}/10)
T3 = '{{Q2}}' == '*' ? '&lt;p&gt;Multiplicar un número por 10 es como añadirle un 0 a la derecha:&lt;/p&gt;&lt;p&gt;{{Q1}} × 10 = {{Q1}}&lt;b&gt;0&lt;/b&gt;&lt;/p&gt;' : '&lt;p&gt;Dividir un número entre 10 es como quitarle un 0 a la derecha:&lt;/p&gt;&lt;p&gt;{{Q1}} : 10 = {{T2}}&lt;span style=\"color:red;text-decoration:line-through\"&gt;&lt;span style=\"color:grey;\";&gt;&amp;nbsp;0&amp;nbsp;&lt;/span&gt;&lt;/span&gt;&lt;/p&gt;'
group1=
A1 = '{{Q2}}' == '*' ? '×' : ':'*
A2 = '{{Q2}}' == '/' ? ':' : '×'</t>
  </si>
  <si>
    <t>&lt;p&gt;Multiplicar un número por 10 es como añadirle un 0 a la derecha.&lt;/p&gt;&lt;p&gt;Dividir un número entre 10 es como quitarle un 0 a la derecha.&lt;/p&gt;</t>
  </si>
  <si>
    <t>&lt;p&gt;{{T3}}&lt;/p&gt;</t>
  </si>
  <si>
    <t>{"id":"M4-NyO-40a-I-1","stimulus":"&lt;p&gt;Elige el signo de esta operación.&lt;/p&gt;","template":"&lt;p style=\"text-align: center\"&gt;{{Q1}} {{response}} 10 = {{T1}}&lt;/p&gt;","hint":"&lt;p&gt;Multiplicar un número por 10 es como añadirle un 0 a la derecha.&lt;/p&gt;&lt;p&gt;Dividir un número entre 10 es como quitarle un 0 a la derecha.&lt;/p&gt;","feedback":"&lt;p&gt;{{T3}}&lt;/p&gt;","seed":{"parameters":[{"name":"Q1","label":null,"min":10,"max":100,"step":10},{"name":"Q2","label":null,"list":["*","/"]}],"calculated":[{"name":"T1","label":"{{function}}","function":"{{Q1}}{{Q2}}10","temp":true},{"name":"T2","label":"{{function}}","function":"Lemonlib.round({{Q1}}/10,1)","temp":true},{"name":"T3","label":"{{function}}","function":"'{{Q2}}' == '*' ? '&lt;p&gt;Multiplicar un número por 10 es como añadirle un 0 a la derecha:&lt;/p&gt;&lt;p style=\"text-align: center\"&gt;{{Q1}} × 10 = {{Q1}}&lt;b&gt;0&lt;/b&gt;&lt;/p&gt;' : '&lt;p&gt;Dividir un número entre 10 es como quitarle un 0 a la derecha:&lt;/p&gt;&lt;p style=\"text-align: center\"&gt;{{Q1}} : 10 = {{T2}}&lt;span style=\"color:red;text-decoration:line-through\"&gt;&lt;span style=\"color:grey;\";&gt;&amp;nbsp;0&amp;nbsp;&lt;/span&gt;&lt;/span&gt;&lt;/p&gt;'","temp":true},{"name":"A1","label":"{{function}}","function":"'{{Q2}}' == '*' ? '×' : ':'","group":1},{"name":"A2","label":"{{function}}","function":"'{{Q2}}' == '/' ? '×' : ':'","incorrect":true,"group":1}],"uniques":true},"algorithm":{"name":"groupResponses","template":"Cloze with drop down"}}</t>
  </si>
  <si>
    <t>&lt;p&gt;Resuelve esta multiplicación.&lt;/p&gt;</t>
  </si>
  <si>
    <t>&lt;p&gt;{{Q1}} × 10 = {{A1}}&lt;/p&gt;</t>
  </si>
  <si>
    <t>Q1 = min = 1; max = 100; step = 1</t>
  </si>
  <si>
    <t>A1 = {{Q1}}*10</t>
  </si>
  <si>
    <t>&lt;p&gt;Multiplicar un número por 10 es como añadirle un 0 a la izquierda.&lt;/p&gt;</t>
  </si>
  <si>
    <t>&lt;p&gt;Multiplicar un número por 10 es como añadirle un 0 a la derecha:&lt;/p&gt;&lt;p&gt;{{Q1}} × 10 = {{Q1}}&lt;b&gt;0&lt;/b&gt;&lt;/p&gt;</t>
  </si>
  <si>
    <t>{"id":"M4-NyO-40a-E-1","stimulus":"&lt;p&gt;Resuelve esta multiplicación.&lt;/p&gt;","template":"&lt;p style=\"text-align: center\"&gt;{{Q1}} × 10 = {{response}}&lt;/p&gt;","hint":"&lt;p&gt;Multiplicar un número por 10 es como añadirle un 0 a la derecha.&lt;/p&gt;","feedback":"&lt;p&gt;Multiplicar un número por 10 es como añadirle un 0 a la derecha:&lt;/p&gt;&lt;p style=\"text-align: center\"&gt;{{Q1}} × 10 = {{Q1}}&lt;b&gt;0&lt;/b&gt;&lt;/p&gt;","seed":{"parameters":[{"name":"Q1","label":null,"min":1,"max":100,"step":1}],"calculated":[{"name":"A1","label":"{{function}}","function":"{{Q1}}*10"}],"uniques":true},"algorithm":{"name":"calculateOperation","params":{"method":"equivLiteral","keyboard":"NUMERICAL"}}}</t>
  </si>
  <si>
    <t>&lt;p&gt;Resuelve esta división.&lt;/p&gt;</t>
  </si>
  <si>
    <t>&lt;p&gt;{{T1}} : 10 = {{A1}}&lt;/p&gt;</t>
  </si>
  <si>
    <t>T1 = {{Q1}}*10
A1 = {{Q1}}</t>
  </si>
  <si>
    <t>&lt;p&gt;Dividir un número entre 10 es como quitarle un 0 a la izquierda.&lt;/p&gt;</t>
  </si>
  <si>
    <t>&lt;p&gt;Dividir un número entre 10 es como quitarle un 0 a la derecha:&lt;/p&gt;&lt;p&gt;{{T1}} : 10 = {{Q1}}&lt;span style=\"color:red;text-decoration:line-through\"&gt;&lt;span style=\"color:grey;\";&gt;&amp;nbsp;0&amp;nbsp;&lt;/span&gt;&lt;/span&gt;&lt;/p&gt;</t>
  </si>
  <si>
    <t>{"id":"M4-NyO-40a-E-2","stimulus":"&lt;p&gt;Resuelve esta división.&lt;/p&gt;","template":"&lt;p style=\"text-align: center\"&gt;{{T1}} : 10 = {{response}}&lt;/p&gt;","hint":"&lt;p&gt;Dividir un número entre 10 es como quitarle un 0 a la derecha.&lt;/p&gt;","feedback":"&lt;p&gt;Dividir un número entre 10 es como quitarle un 0 a la derecha:&lt;/p&gt;&lt;p style=\"text-align: center\"&gt;{{T1}} : 10 = {{Q1}}&lt;span style=\"color:red;text-decoration:line-through\"&gt;&lt;span style=\"color:gray;\";&gt;&amp;nbsp;0&amp;nbsp;&lt;/span&gt;&lt;/span&gt;&lt;/p&gt;","seed":{"parameters":[{"name":"Q1","label":null,"min":1,"max":100,"step":1}],"calculated":[{"name":"T1","label":"{{function}}","function":"{{Q1}}*10","temp":true},{"name":"A1","label":"{{function}}","function":"{{Q1}}"}],"uniques":true},"algorithm":{"name":"calculateOperation","params":{"method":"equivLiteral","keyboard":"NUMERICAL"}}}</t>
  </si>
  <si>
    <t>&lt;p&gt;Una empresa embotelladora guarda 10 botellas de refresco en cada caja. Si un cliente ha comprado {{Q1}} cajas, ¿cuántas botellas va a recibir?&lt;/p&gt;</t>
  </si>
  <si>
    <t>&lt;p&gt;{{A1}} botellas.&lt;/p&gt;</t>
  </si>
  <si>
    <t>&lt;p&gt;Multiplicar un número por 10 es como añadirle un 0 a la derecha.&lt;/p&gt;</t>
  </si>
  <si>
    <t>{"id":"M4-NyO-40a-A-1","stimulus":"&lt;p&gt;Una empresa embotelladora guarda 10 botellas de refresco en cada caja. Si un cliente ha comprado {{Q1}} cajas, ¿cuántas botellas va a recibir?&lt;/p&gt;","template":"&lt;p&gt;{{response}} botellas.&lt;/p&gt;","hint":"&lt;p&gt;Multiplicar un número por 10 es como añadirle un 0 a la derecha.&lt;/p&gt;","feedback":"&lt;p&gt;Multiplicar un número por 10 es como añadirle un 0 a la derecha:&lt;/p&gt;&lt;p style=\"text-align: center\"&gt;{{Q1}} × 10 = {{Q1}}&lt;b&gt;0&lt;/b&gt;&lt;/p&gt;","seed":{"parameters":[{"name":"Q1","label":null,"min":1,"max":100,"step":1}],"calculated":[{"name":"A1","label":"{{function}}","function":"{{Q1}}*10"}],"uniques":true},"algorithm":{"name":"calculateOperation","params":{"method":"equivLiteral","keyboard":"NUMERICAL"}}}</t>
  </si>
  <si>
    <t>Una editorial ha repartido en partes iguales {{T1}} libros entre 10 liberías. ¿Cuántos ha recibido cada uno?</t>
  </si>
  <si>
    <t>{{A1}} libros.</t>
  </si>
  <si>
    <t>Q1 = min = 10; max = 100; step = 1</t>
  </si>
  <si>
    <t>&lt;p&gt;Dividir un número entre 10 es como quitarle un 0 a la derecha.&lt;/p&gt;</t>
  </si>
  <si>
    <t>{"id":"M4-NyO-40a-A-2","stimulus":"&lt;p&gt;Una editorial ha repartido en partes iguales {{T1}} libros entre 10 librerías. ¿Cuántos libros ha recibido cada una?&lt;/p&gt;","feedback":"&lt;p&gt;Dividir un número entre 10 es como quitarle un 0 a la derecha:&lt;/p&gt;&lt;p style=\"text-align: center\"&gt;{{T1}} : 10 = {{Q1}}&lt;span style=\"color:red;text-decoration:line-through\"&gt;&lt;span style=\"color:grey;\";&gt;&amp;nbsp;0&amp;nbsp;&lt;/span&gt;&lt;/span&gt;&lt;/p&gt;","hint":"&lt;p&gt;Dividir un número entre 10 es como quitarle un 0 a la derecha.&lt;/p&gt;","template":"&lt;p&gt;Ha recibido {{response}} libros.&lt;/p&gt;","seed":{"parameters":[{"name":"Q1","label":null,"min":10,"max":100,"step":1}],"calculated":[{"name":"T1","label":"{{function}}","function":"{{Q1}}*10","temp":true},{"name":"A1","label":"{{function}}","function":"{{Q1}}"}],"uniques":true},"algorithm":{"name":"calculateOperation","params":{"method":"equivSymbolic","keyboard":"NUMERICAL"}}}</t>
  </si>
  <si>
    <t>&lt;p&gt;Por cada monstruo que se derrota en un videojuego, el jugador recibe 10 puntos. Después de derrotar a {{Q1}} mostruos, ¿cuántos puntos tendrías?&lt;/p&gt;</t>
  </si>
  <si>
    <t>&lt;p&gt;{{A1}}&lt;/p&gt;</t>
  </si>
  <si>
    <t>{"id":"M4-NyO-40a-A-3","stimulus":"&lt;p&gt;Por cada monstruo que se derrota en un videojuego, el jugador recibe 10 puntos. Después de derrotar a {{Q1}} mostruos, ¿cuántos puntos tendrá el jugador?&lt;/p&gt;","template":"&lt;p&gt;{{response}}&lt;/p&gt;","hint":"&lt;p&gt;Multiplicar un número por 10 es como añadirle un 0 a la derecha.&lt;/p&gt;","feedback":"&lt;p&gt;Multiplicar un número por 10 es como añadirle un 0 a la derecha:&lt;/p&gt;&lt;p style=\"text-align: center\"&gt;{{Q1}} × 10 = {{Q1}}&lt;b&gt;0&lt;/b&gt;&lt;/p&gt;","seed":{"parameters":[{"name":"Q1","label":null,"min":1,"max":100,"step":1}],"calculated":[{"name":"A1","label":"{{function}}","function":"{{Q1}}*10"}],"uniques":true},"algorithm":{"name":"calculateOperation","params":{"method":"equivLiteral","keyboard":"NUMERICAL"}}}</t>
  </si>
  <si>
    <t>M4-NyO-40b</t>
  </si>
  <si>
    <t>Construye el mayor número posible a partir de un conjunto de cifras</t>
  </si>
  <si>
    <t>&lt;p&gt;¿Cuál es el mayor número que puedes construir con las cifras {{Q1}}, {{Q2}} y {{Q3}}? Selecciónalo.&lt;/p&gt;
Se ven 3, sin botones, 3 columnas</t>
  </si>
  <si>
    <t>Single Choice
*: showCheckIcon=false
*: columns=3</t>
  </si>
  <si>
    <t>Q1 = min = 1; max = 9; step = 1
Q2 = min = 1; max = 9; step = 1
Q3 = min = 1; max = 9; step = 1</t>
  </si>
  <si>
    <t>T1 = math.max({{Q1}}, {{Q2}}, {{Q3}})
T2 = {{Q1}}+{{Q2}}+{{Q3}}-math.max({{Q1}}, {{Q2}}, {{Q3}})-math.min({{Q1}}, {{Q2}}, {{Q3}})
T3 = math.min({{Q1}}, {{Q2}}, {{Q3}})
A1={{T1}}{{T2}}{{T3}}#*
A2={{T1}}{{T3}}{{T2}}#
A3={{T2}}{{T1}}{{T3}}#
A4={{T2}}{{T3}}{{T1}}#
A5={{T3}}{{T1}}{{T2}}#
A6={{T3}}{{T2}}{{T1}}#</t>
  </si>
  <si>
    <t>&lt;p&gt;Un número de 3 cifras está formado por centenas, decenas y unidades.&lt;/p&gt;</t>
  </si>
  <si>
    <t>&lt;p&gt;Un número de 3 cifras está formado por centenas, decenas y unidades.&lt;/p&gt;&lt;p&gt;Para construir el mayor número con 3 cifras, en las centenas tiene que estar el mayor de ellos ({{T1}}) y en la unidades, el menor ({{T3}}).&lt;/p&gt;</t>
  </si>
  <si>
    <t>{"id":"M4-NyO-40b-I-1","stimulus":"&lt;p&gt;¿Cuál es el mayor número que puedes construir con las cifras {{Q1}}, {{Q2}} y {{Q3}}? Selecciónalo.&lt;/p&gt;","hint":"&lt;p&gt;Un número de 3 cifras está formado por centenas, decenas y unidades.&lt;/p&gt;","feedback":"&lt;p&gt;Un número de 3 cifras está formado por centenas, decenas y unidades.&lt;/p&gt;&lt;p&gt;Para construir el mayor número con 3 cifras, en las centenas tiene que estar el mayor de ellos ({{T1}}) y en la unidades, el menor ({{T3}}).&lt;/p&gt;","seed":{"parameters":[{"name":"Q1","label":null,"min":1,"max":9,"step":1},{"name":"Q2","label":null,"min":1,"max":9,"step":1},{"name":"Q3","label":null,"min":1,"max":9,"step":1}],"calculated":[{"name":"T1","label":"{{function}}","function":"math.max({{Q1}}, {{Q2}}, {{Q3}})","temp":true},{"name":"T2","label":"{{function}}","function":"{{Q1}}+{{Q2}}+{{Q3}}-math.max({{Q1}}, {{Q2}}, {{Q3}})-math.min({{Q1}}, {{Q2}}, {{Q3}})","temp":true},{"name":"T3","label":"{{function}}","function":"math.min({{Q1}}, {{Q2}}, {{Q3}})","temp":true},{"name":"A1","label":"{{T1}}{{T2}}{{T3}}","function":""},{"name":"A2","label":"{{T1}}{{T3}}{{T2}}","function":"","incorrect":true},{"name":"A3","label":"{{T2}}{{T1}}{{T3}}","function":"","incorrect":true},{"name":"A4","label":"{{T2}}{{T3}}{{T1}}","function":"","incorrect":true},{"name":"A5","label":"{{T3}}{{T1}}{{T2}}","function":"","incorrect":true},{"name":"A6","label":"{{T3}}{{T2}}{{T1}}","function":"","incorrect":true}],"uniques":true},"algorithm":{"name":"trueFalse","template":"Multiple choice – standard","params":{"countCorrect":1,"countIncorrect":2,"showCheckIcon":false,"columns":3}}}</t>
  </si>
  <si>
    <t>&lt;p&gt;Arrastra estas cifras para construir el mayor número de tres cifras posible.&lt;/p&gt;</t>
  </si>
  <si>
    <t>&lt;p&gt;{{A1}}{{A2}}{{A3}}&lt;/p&gt;</t>
  </si>
  <si>
    <t>Drag and drop</t>
  </si>
  <si>
    <t>Q1 = min = 0; max = 9; step = 1
Q2 = min = 0; max = 9; step = 1
Q3 = min = 0; max = 9; step = 1</t>
  </si>
  <si>
    <t>A1 = math.max({{Q1}}, {{Q2}}, {{Q3}})*
A2 = {{Q1}}+{{Q2}}+{{Q3}}-math.max({{Q1}}, {{Q2}}, {{Q3}})-math.min({{Q1}}, {{Q2}}, {{Q3}})*
A3 = math.min({{Q1}}, {{Q2}}, {{Q3}})*</t>
  </si>
  <si>
    <t>{"id":"M4-NyO-40b-E-1","stimulus":"&lt;p&gt;Arrastra estas cifras para construir el mayor número de tres cifras posible.&lt;/p&gt;","template":"&lt;p style=\"text-align: center\"&gt;{{response}}{{response}}{{response}}&lt;/p&gt;","hint":"&lt;p&gt;Un número de 3 cifras está formado por centenas, decenas y unidades.&lt;/p&gt;","feedback":"&lt;p&gt;Un número de 3 cifras está formado por centenas, decenas y unidades.&lt;/p&gt;&lt;p&gt;Para construir el mayor número con 3 cifras, en las centenas tiene que estar el mayor de ellos ({{A1}}) y en la unidades, el menor ({{A3}}).&lt;/p&gt;","seed":{"parameters":[{"name":"Q1","label":null,"min":0,"max":9,"step":1},{"name":"Q2","label":null,"min":0,"max":9,"step":1},{"name":"Q3","label":null,"min":0,"max":9,"step":1}],"calculated":[{"name":"A1","label":"{{function}}","function":"math.max({{Q1}}, {{Q2}}, {{Q3}})"},{"name":"A2","label":"{{function}}","function":"{{Q1}}+{{Q2}}+{{Q3}}-math.max({{Q1}}, {{Q2}}, {{Q3}})-math.min({{Q1}}, {{Q2}}, {{Q3}})"},{"name":"A3","label":"{{function}}","function":"math.min({{Q1}}, {{Q2}}, {{Q3}})"}],"uniques":true},"algorithm":{"name":"calculateOperation","template":"Cloze with drag &amp; drop","params":{"keyboard":"INTERMEDIATE"}}}</t>
  </si>
  <si>
    <t>M4-NyO-3a</t>
  </si>
  <si>
    <t>Representa en la recta numérica números de 4 o 5 cifras)</t>
  </si>
  <si>
    <t>Sitúa estos números en la recta numérica.</t>
  </si>
  <si>
    <t>sí</t>
  </si>
  <si>
    <t>Number line</t>
  </si>
  <si>
    <t>N/A</t>
  </si>
  <si>
    <t>En la recta numérica, los números menores se situán a la izquierda y los mayores, a la derecha.</t>
  </si>
  <si>
    <t>&lt;p&gt;En la recta numérica, los números menores se situán a la izquierda y los mayores, a la derecha.&lt;/p&gt;</t>
  </si>
  <si>
    <t>{"id":"M4-NyO-3a-I-1","stimulus":"&lt;p&gt;Sitúa estos números en la recta numérica.&lt;/p&gt;","feedback":"&lt;p&gt;En la recta numérica, los números menores se situán a la izquierda y los mayores, a la derecha.&lt;/p&gt;","hint":"&lt;p&gt;En la recta numérica, los números menores se situán a la izquierda y los mayores, a la derecha.&lt;/p&gt;","algorithm":{"name":"numberline","params":{"min":1000,"divisions":25,"distance":10,"numbers":3,"frequency":5}}}</t>
  </si>
  <si>
    <t>Total</t>
  </si>
  <si>
    <t>{"id":"M4-NyO-3a-I-2","stimulus":"&lt;p&gt;Sitúa estos números en la recta numérica.&lt;/p&gt;","feedback":"&lt;p&gt;En la recta numérica, los números menores se situán a la izquierda y los mayores, a la derecha.&lt;/p&gt;","hint":"&lt;p&gt;En la recta numérica, los números menores se situán a la izquierda y los mayores, a la derecha.&lt;/p&gt;","algorithm":{"name":"numberline","params":{"min":4000,"divisions":30,"distance":10,"numbers":3,"frequency":5}}}</t>
  </si>
  <si>
    <t>{"id":"M4-NyO-3a-I-3","stimulus":"&lt;p&gt;Sitúa estos números en la recta numérica.&lt;/p&gt;","feedback":"&lt;p&gt;En la recta numérica, los números menores se situán a la izquierda y los mayores, a la derecha.&lt;/p&gt;","hint":"&lt;p&gt;En la recta numérica, los números menores se situán a la izquierda y los mayores, a la derecha.&lt;/p&gt;","algorithm":{"name":"numberline","params":{"min":10000,"divisions":25,"distance":10,"numbers":3,"frequency":10}}}</t>
  </si>
  <si>
    <t>{"id":"M4-NyO-3a-I-4","stimulus":"&lt;p&gt;Sitúa estos números en la recta numérica.&lt;/p&gt;","feedback":"&lt;p&gt;En la recta numérica, los números menores se situán a la izquierda y los mayores, a la derecha.&lt;/p&gt;","hint":"En la recta numérica, los números menores se situán a la izquierda y los mayores, a la derecha.","algorithm":{"name":"numberline","params":{"min":50000,"divisions":20,"distance":50,"numbers":3,"frequency":10}}}</t>
  </si>
  <si>
    <t>M4-NyO-48a</t>
  </si>
  <si>
    <t>Representa en la recta numérica números de 5 o 6 cifras)</t>
  </si>
  <si>
    <t>Empieza en 70000
25 divisiones
distancia 10
3 números
frecuencia 5</t>
  </si>
  <si>
    <t>{"id":"M4-NyO-48a-I-1","stimulus":"&lt;p&gt;Sitúa estos números en la recta numérica.&lt;/p&gt;","feedback":"&lt;p&gt;En la recta numérica, los números menores se situán a la izquierda y los mayores, a la derecha.&lt;/p&gt;","hint":"&lt;p&gt;En la recta numérica, los números menores se situán a la izquierda y los mayores, a la derecha.&lt;/p&gt;","algorithm":{"name":"numberline","params":{"min":70000,"divisions":25,"distance":10,"numbers":3,"frequency":5}}}</t>
  </si>
  <si>
    <t>Empieza en 10000
25 divisiones
distancia 10
3 números
frecuencia 5</t>
  </si>
  <si>
    <t>{"id":"M4-NyO-48a-I-2","stimulus":"&lt;p&gt;Sitúa estos números en la recta numérica.&lt;/p&gt;","feedback":"&lt;p&gt;En la recta numérica, los números menores se situán a la izquierda y los mayores, a la derecha.&lt;/p&gt;","hint":"&lt;p&gt;En la recta numérica, los números menores se situán a la izquierda y los mayores, a la derecha.&lt;/p&gt;","algorithm":{"name":"numberline","params":{"min":10000,"divisions":25,"distance":10,"numbers":3,"frequency":5}}}</t>
  </si>
  <si>
    <t>Empieza en 200000
25 divisiones
distancia 100
3 números
frecuencia 5</t>
  </si>
  <si>
    <t>{"id":"M4-NyO-48a-I-3","stimulus":"&lt;p&gt;Sitúa estos números en la recta numérica.&lt;/p&gt;","feedback":"&lt;p&gt;En la recta numérica, los números menores se situán a la izquierda y los mayores, a la derecha.&lt;/p&gt;","hint":"&lt;p&gt;En la recta numérica, los números menores se situán a la izquierda y los mayores, a la derecha.&lt;/p&gt;","algorithm":{"name":"numberline","params":{"min":200000,"divisions":25,"distance":100,"numbers":3,"frequency":5}}}</t>
  </si>
  <si>
    <t>M4-NyO-4a</t>
  </si>
  <si>
    <t>Aproxima números de tres cifras a las centenas</t>
  </si>
  <si>
    <t>Haz clic en la centena más próxima a {{T1}}.</t>
  </si>
  <si>
    <t>Single choice
*: countCorrect= 1
*: countIncorrect= 2</t>
  </si>
  <si>
    <t>Q1= Min = 100; Max = 990; Step = 10
 Q2= Min = 1; Max = 9; Step = 1</t>
  </si>
  <si>
    <t>T1 = {{Q1}}+{{Q2}}
A1 = {{function}}#math.round({{T1}}/100)*100*
A2 = {{function}}#math.round({{T1}}/100)*100+100
A3 = {{function}}#math.round({{T1}}/100)*100-100
A4 = {{function}}#math.round({{T1}}/100)*100+200
A5 = {{function}}#math.round({{T1}}/100)*100-200
T2 = math.floor({{T1}}/100)*100
T3 = math.ceil({{T1}}/100)*100
T4 = {{T1}}-{{T2}}
T5 = {{T3}}-{{T1}}</t>
  </si>
  <si>
    <t>Para aproximar un número a las centenas, hay que buscar entre qué dos centenas se encuentra y elegir la más cercana.</t>
  </si>
  <si>
    <t>Para aproximar {{T1}} a las centenas, busca entre qué dos centenas se encuentra. En este caso, entre {{T2}} y {{T3}}.&lt;br/&gt;A continuación, comprueba a cuál está más próxima. Como {{T1}} está a {{T4}} unidades de {{T2}} y a {{T5}} unidades de {{T3}}, la respuesta es {{A1}}.</t>
  </si>
  <si>
    <t>{
    "id": "M4-NyO-4a-I-1",
    "stimulus": "&lt;p&gt;Haz clic en la centena más próxima a {{T1}}.&lt;/p&gt;",
    "hint": "&lt;p&gt;Para aproximar un número a las centenas, hay que buscar entre qué dos centenas se encuentra y elegir la más cercana.&lt;/p&gt;",
    "feedback": "&lt;p&gt;Para aproximar {{T1}} a las centenas, busca entre qué dos centenas se encuentra. En este caso, entre {{T2}} y {{T3}}.&lt;/p&gt;&lt;p&gt;A continuación, comprueba a cuál está más próxima. Como {{T1}} está a {{T4}} unidades de {{T2}} y a {{T5}} unidades de {{T3}}, la respuesta es {{A1}}.&lt;/p&gt;",
    "seed": {
        "parameters": [
            {
                "name": "Q1",
                "label": null,
                "min": 300,
                "max": 990,
                "step": 10
            },
            {
                "name": "Q2",
                "label": null,
                "min": 1,
                "max": 9,
                "step": 1
            }
        ],
        "calculated": [
            {
                "name": "T1",
                "label": "{{function}}",
                "function": "{{Q1}}+{{Q2}}",
                "temp": true
            },
            {
                "name": "T2",
                "label": "{{function}}",
                "function": "math.floor({{T1}}/100)*100",
                "temp": true
            },
            {
                "name": "T3",
                "label": "{{function}}",
                "function": "math.ceil({{T1}}/100)*100",
                "temp": true
            },
            {
                "name": "T4",
                "label": "{{function}}",
                "function": "{{T1}}-{{T2}}",
                "temp": true
            },
            {
                "name": "T5",
                "label": "{{function}}",
                "function": "{{T3}}-{{T1}}",
                "temp": true
            },
            {
                "name": "A1",
                "label": "{{function}}",
                "function": "math.round({{T1}}/100)*100"
            },
            {
                "name": "A2",
                "label": "{{function}}",
                "function": "math.round({{T1}}/100)*100+100",
                "incorrect": true
            },
            {
                "name": "A3",
                "label": "{{function}}",
                "function": "math.round({{T1}}/100)*100-100",
                "incorrect": true
            },
            {
                "name": "A4",
                "label": "{{function}}",
                "function": "math.round({{T1}}/100)*100+200",
                "incorrect": true
            },
            {
                "name": "A5",
                "label": "{{function}}",
                "function": "math.round({{T1}}/100)*100-200",
                "incorrect": true
            }
        ],
        "uniques": true
    },
    "algorithm": {
        "name": "trueFalse",
        "template": "Multiple choice – standard",
        "params": {
            "countCorrect": 1,
            "countIncorrect": 2,
            "showCheckIcon": false,
            "columns": 3
        }
    }
}</t>
  </si>
  <si>
    <t>Escribe la centena más próxima a {{T1}}.</t>
  </si>
  <si>
    <t>La centena más próxima a {{T1}} es {{A1}}.</t>
  </si>
  <si>
    <t>Q1= Min = 100; Max = 990; Step = 10
Q2= Min = 1; Max = 9; Step = 1</t>
  </si>
  <si>
    <t>T1 = {{Q1}}+{{Q2}}
A1 = math.round({{T1}}/100)*100
T2 = math.floor({{T1}}/100)*100
T3 = math.ceil({{T1}}/100)*100
T4 = {{T1}}-{{T2}}
T5 = {{T3}}-{{T1}}</t>
  </si>
  <si>
    <t>{"id":"M4-NyO-4a-E-1","stimulus":"&lt;p&gt;Escribe la centena más próxima a {{T1}}.&lt;/p&gt;","template":"&lt;p&gt;La centena más próxima a {{T1}} es {{response}}.&lt;/p&gt;","hiAnt":"&lt;p&gt;Para aproximar un número a las centenas, hay que buscar entre qué dos centenas se encuentra y elegir la más cercana.&lt;/p&gt;","feedback":"&lt;p&gt;Para aproximar {{T1}} a las centenas, busca entre qué dos centenas se encuentra. En este caso, entre {{T2}} y {{T3}}.&lt;/p&gt;&lt;p&gt;A continuación, comprueba a cuál está más próxima. Como {{T1}} está a {{T4}} unidades de {{T2}} y a {{T5}} unidades de {{T3}}, la respuesta es {{A1}}.&lt;/p&gt;","seed":{"parameters":[{"name":"Q1","label":null,"min":100,"max":990,"step":10},{"name":"Q2","label":null,"min":1,"max":9,"step":1}],"calculated":[{"name":"T1","label":"{{function}}","function":"{{Q1}}+{{Q2}}","temp":true},{"name":"A1","label":"{{function}}","function":"math.round({{T1}}/100)*100"},{"name":"T2","label":"{{function}}","function":"math.floor({{T1}}/100)*100","temp":true},{"name":"T3","label":"{{function}}","function":"math.ceil({{T1}}/100)*100","temp":true},{"name":"T4","label":"{{function}}","function":"{{T1}}-{{T2}}","temp":true},{"name":"T5","label":"{{function}}","function":"{{T3}}-{{T1}}","temp":true}],"uniques":true},"algorithm":{"name":"calculateOperation","params":{"method":"equivLiteral","keyboard":"NUMERICAL"}}}</t>
  </si>
  <si>
    <t>Scaff</t>
  </si>
  <si>
    <t>F:Un colegio ha recibido {{T1}} tabletas para repartir entre los alumnos de Primaria y Secundaria. Aproxima este número a las centenas.
G:La centena más próxima es {{A1}}.
L:T1 = {{Q1}}+{{Q2}}
A1 = math.round({{T1}}/100)*100#
J:Cloze math</t>
  </si>
  <si>
    <t>F:Sin aproximar, ¿cuántas tabletas ha recibido el colegio?
G:Ha recibido {{A2}} tabletas.
L:A2 = {{Q1}}+{{Q2}}
J:Cloze math</t>
  </si>
  <si>
    <t>F:¿Qué pide el enunciado?
L:A1=Aproximar el número de tabletas a las decenas.
A2=Aproximar el número de tabletas a las centenas.*
A3=Aproximar el número de tabletas a las unidades de millar.#
J:Single Choice</t>
  </si>
  <si>
    <t>F:Completa el siguiente texto.
G:Para aproximar un número a las centenas, hay que buscar entre qué dos {{group1}} se encuentra y elegir {{group2}}.
L:group1=
A1=centenas*
A2=decenas
A3=unidades de millar
group2=
A4=la más cercana*
A5=la más lejana#
J:Drop down</t>
  </si>
  <si>
    <t>F:{{T1}} está entre {{T2}} y {{T3}}. ¿Cuántas unidades lo separan de cada centena?
G:{{T1}} está a {{A3}} unidades de {{T2}}.#{{T1}} está a {{A4}} unidades de {{T3}}.
L:T1 = {{Q1}}+{{Q2}}
T2 = math.floor({{T1}}/100)*100
T3 = math.ceil({{T1}}/100)*100
A3 = {{T1}}-{{T2}}
A4 = {{T3}}-{{T1}}#
J:Cloze math</t>
  </si>
  <si>
    <t>F:Sabiendo que {{T1}} está a {{T4}} unidades de {{T2}} y a {{T5}} unidades de {{T3}}, completa el siguiente texto.
G:La centena más próxima de las {{T1}} tabletas es {{A5}}.
L:T1 = {{Q1}}+{{Q2}}
T2 = math.floor({{T1}}/100)*100
T3 = math.ceil({{T1}}/100)*100
T4 = {{T1}}-{{T2}}
T5 = {{T3}}-{{T1}}
A5 = math.round({{T1}}/100)*100#
J:Cloze math</t>
  </si>
  <si>
    <t>{"id":"M4-NyO-4a-A-1","seed":{"parameters":[{"name":"Q1","label":null,"min":100,"max":990,"step":10},{"name":"Q2","label":null,"min":1,"max":9,"step":1}],"uniques":true},"scaffolding":[{"id":"step-0","stimulus":"&lt;p&gt;Un colegio ha recibido {{T1}} tabletas para repartir entre los alumnos de Primaria y Secundaria. Aproxima este número a las centenas.&lt;/p&gt;","template":"&lt;p&gt;La centena más próxima es {{response}}.&lt;/p&gt;","seed":{"parameters":[],"calculated":[{"name":"A1","function":"math.round({{T1}}/100)*100"},{"name":"T1","function":"{{Q1}}+{{Q2}}","temp":true}]},"algorithm":{"name":"calculateOperation","params":{"method":"equivLiteral","keyboard":"NUMERICAL"}}},{"id":"step-1","stimulus":"&lt;p&gt;Sin aproximar, ¿cuántas tabletas ha recibido el colegio?&lt;/p&gt;","template":"&lt;p&gt;Ha recibido {{response}} tabletas.&lt;/p&gt;","seed":{"calculated":[{"name":"A2","function":"{{Q1}}+{{Q2}}"}]},"algorithm":{"name":"calculateOperation","params":{"method":"equivLiteral","keyboard":"NUMERICAL"}}},{"id":"step-2","stimulus":"&lt;p&gt;¿Qué pide el enunciado?&lt;/p&gt;","seed":{"calculated":[{"name":"1-A1","label":"&lt;p&gt;Aproximar el número de tabletas a las decenas.&lt;/p&gt;","incorrect":true},{"name":"1-A2","label":"&lt;p&gt;Aproximar el número de tabletas a las centenas.&lt;/p&gt;"},{"name":"1-A3","label":"&lt;p&gt;Aproximar el número de tabletas a las unidades de millar.&lt;/p&gt;","incorrect":true}]},"algorithm":{"name":"trueFalse","template":"Multiple choice – standard"}},{"id":"step-3","stimulus":"&lt;p&gt;Completa el siguiente texto.&lt;/p&gt;","template":"&lt;p&gt;Para aproximar un número a las centenas, hay que buscar entre qué dos {{response}} se encuentra y elegir {{response}}.&lt;/p&gt;","seed":{"calculated":[{"name":"2-A1","label":"centenas","group":"1"},{"name":"2-A2","label":"decenas","group":"1","incorrect":true},{"name":"2-A3","label":"unidades de millar","group":"1","incorrect":true},{"name":"2-A4","label":"la más cercana","group":"2"},{"name":"2-A5","label":"la más lejana","group":"2","incorrect":true}]},"algorithm":{"name":"groupResponses","template":"Cloze with drop down"}},{"id":"step-4","stimulus":"&lt;p&gt;{{T1}} está entre {{T2}} y {{T3}}. ¿Cuántas unidades lo separan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keyboard":"NUMERICAL"}}},{"id":"step-5","stimulus":"&lt;p&gt;Sabiendo que {{T1}} está a {{T4}} unidades de {{T2}} y a {{T5}} unidades de {{T3}}, completa el siguiente texto.&lt;/p&gt;","template":"&lt;p&gt;La centena más próxima de las {{T1}} tabletas es {{response}}.&lt;/p&gt;","seed":{"calculated":[{"name":"T1","function":"{{Q1}}+{{Q2}}","temp":true},{"name":"4-A1","label":"{{function}}","function":"math.round({{T1}}/100)*100"},{"name":"T2","function":"math.floor({{T1}}/100)*100","temp":true},{"name":"T3","function":"math.ceil({{T1}}/100)*100","temp":true},{"name":"T4","function":"{{T1}}-{{T2}}","temp":true},{"name":"T5","function":"{{T3}}-{{T1}}","temp":true}]},"algorithm":{"name":"calculateOperation","params":{"method":"equivLiteral","decimalPlaces":2,"keyboard":"NUMERICAL"}}}]}</t>
  </si>
  <si>
    <t>F:Un vídeo ha conseguido {{T1}} visualizaciones en una hora. Aproxima este número a las centenas.
G:La centena más próxima es {{A1}}.
L:T1 = {{Q1}}+{{Q2}}
A1 = math.round({{T1}}/100)*100#
J:Cloze math</t>
  </si>
  <si>
    <t>F:Sin aproximar, ¿cuántas visualizaciones ha conseguido el vídeo?
G:El vídeo tiene {{A2}} visualizaciones.
L:A2 = {{Q1}}+{{Q2}}
J:Cloze math</t>
  </si>
  <si>
    <t>F:¿Qué pide el enunciado?
L:A1=Aproximar el número de visualizaciones a las decenas.
A2=Aproximar el número de visualizaciones a las centenas.*
A3=Aproximar el número de visualizaciones a las unidades de millar.#
J:Single Choice</t>
  </si>
  <si>
    <t>F:Completa el siguiente texto.
G:Para aproximar un número a las centenas, hay que buscar entre qué dos {{group1} se encuentra y elegir {{group2}}.
L:group1=
A1=centenas*
A2=decenas
A3=unidades de millar
group2=
A4=la más cercana*
A5=la más lejana#
J:Drop down</t>
  </si>
  <si>
    <t>F:Sabiendo que {{T1}} está a {{T4}} unidades de {{T2}} y a {{T5}} unidades de {{T3}}, completa el siguiente texto.
G:La centena más próxima a las {{T1}} visualizaciones es {{A5}}.
L: T1 = {{Q1}}+{{Q2}}
T2 = math.floor({{T1}}/100)*100
T3 = math.ceil({{T1}}/100)*100
T4 = {{T1}}-{{T2}}
T5 = {{T3}}-{{T1}}
A5 = math.round({{T1}}/100)*100#
J:Cloze math</t>
  </si>
  <si>
    <t>{"id":"M4-NyO-4a-A-2","seed":{"parameters":[{"name":"Q1","label":null,"min":100,"max":990,"step":10},{"name":"Q2","label":null,"min":1,"max":9,"step":1}],"uniques":true},"scaffolding":[{"id":"step-0","stimulus":"&lt;p&gt;Un vídeo ha conseguido {{T1}} visualizaciones en una hora. Aproxima este número a las centenas.&lt;/p&gt;","template":"&lt;p&gt;La centena más próxima es {{response}}.&lt;/p&gt;","seed":{"parameters":[],"calculated":[{"name":"A1","function":"math.round({{T1}}/100)*100"},{"name":"T1","function":"{{Q1}}+{{Q2}}","temp":true}]},"algorithm":{"name":"calculateOperation","params":{"method":"equivLiteral","keyboard":"NUMERICAL"}}},{"id":"step-1","stimulus":"&lt;p&gt;Sin aproximar, ¿cuántas visualizaciones ha conseguido el vídeo?&lt;/p&gt;","template":"&lt;p&gt;El vídeo tiene {{response}} visualizaciones.&lt;/p&gt;","seed":{"calculated":[{"name":"A2","function":"{{Q1}}+{{Q2}}"}]},"algorithm":{"name":"calculateOperation","params":{"method":"equivLiteral","keyboard":"NUMERICAL"}}},{"id":"step-2","stimulus":"&lt;p&gt;¿Qué pide el enunciado?&lt;/p&gt;","seed":{"calculated":[{"name":"1-A1","label":"&lt;p&gt;Aproximar el número de visualizaciones a las decenas.&lt;/p&gt;","incorrect":true},{"name":"1-A2","label":"&lt;p&gt;Aproximar el número de visualizaciones a las centenas.&lt;/p&gt;"},{"name":"1-A3","label":"&lt;p&gt;Aproximar el número de visualizaciones a las unidades de millar.&lt;/p&gt;","incorrect":true}]},"algorithm":{"name":"trueFalse","template":"Multiple choice – standard"}},{"id":"step-3","stimulus":"&lt;p&gt;Completa el siguiente texto.&lt;/p&gt;","template":"&lt;p&gt;Para aproximar un número a las centenas, hay que buscar entre qué dos {{response}} se encuentra y elegir {{response}}.&lt;/p&gt;","seed":{"calculated":[{"name":"2-A1","label":"centenas","group":"1"},{"name":"2-A2","label":"decenas","group":"1","incorrect":true},{"name":"2-A3","label":"unidades de millar","group":"1","incorrect":true},{"name":"2-A4","label":"la más cercana","group":"2"},{"name":"2-A5","label":"la más lejana","group":"2","incorrect":true}]},"algorithm":{"name":"groupResponses","template":"Cloze with drop down"}},{"id":"step-4","stimulus":"&lt;p&gt;{{T1}} está entre {{T2}} y {{T3}}. ¿Cuántas unidades lo separan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keyboard":"NUMERICAL"}}},{"id":"step-5","stimulus":"&lt;p&gt;Sabiendo que {{T1}} está a {{T4}} unidades de {{T2}} y a {{T5}} unidades de {{T3}}, completa el siguiente texto.&lt;/p&gt;","template":"&lt;p&gt;La centena más próxima de las {{T1}} visualizaciones es {{response}}.&lt;/p&gt;","seed":{"calculated":[{"name":"T1","function":"{{Q1}}+{{Q2}}","temp":true},{"name":"4-A1","label":"{{function}}","function":"math.round({{T1}}/100)*100"},{"name":"T2","function":"math.floor({{T1}}/100)*100","temp":true},{"name":"T3","function":"math.ceil({{T1}}/100)*100","temp":true},{"name":"T4","function":"{{T1}}-{{T2}}","temp":true},{"name":"T5","function":"{{T3}}-{{T1}}","temp":true}]},"algorithm":{"name":"calculateOperation","params":{"method":"equivLiteral","decimalPlaces":2,"keyboard":"NUMERICAL"}}}]}</t>
  </si>
  <si>
    <t>F:A un concierto han acudido {{T1}} personas. Aproxima este número a las centenas.
G:La centena más próxima es {{A1}}.
L:T1 = {{Q1}}+{{Q2}}
A1 = math.round({{T1}}/100)*100#
J:Cloze math</t>
  </si>
  <si>
    <t>F:Sin aproximar, ¿cuántas personas han acudido al concierto?
G:Han acudido {{A2}} personas.
L:A2 = {{Q1}}+{{Q2}}
J:Cloze math</t>
  </si>
  <si>
    <t>F:¿Qué pide el enunciado?
L:A1=Aproximar los asistentes al concierto a las decenas.
A2=Aproximar los asistentes al concierto a las centenas.*
A3=Aproximar los asistentes al concierto a las unidades de millar.#
J:Single Choice</t>
  </si>
  <si>
    <t>F:Completa el siguiente texto.
G:Para aproximar un número a las centenas, hay que buscar entre qué dos {{group1}} se encuentra y elegir {{group2}}.
L:group1=
A1=centenas*
A2=decenas
A3=unidades de millar
group2=
A4=la más cercana*
A5=la más lejana#
J:Drop down</t>
  </si>
  <si>
    <t>F:{{T1}} está entre {{T2}} y {{T3}}. ¿Cuántas unidades lo separan de cada centena?
G:{{T1}} está a {{A3}} unidades de {{T2}}.#{{T1}} está a {{A4}} unidades de {{T3}}.
L:T1 = {{Q1}}+{{Q2}}
T2 = math.floor({{T1}}/100)*100
T3 = math.ceil({{T1}}/100)*100
A3 = {{T1}}-{{T2}}
A4 = {{T3}}-{{T1}}#
J:Cloze math</t>
  </si>
  <si>
    <t>F:Sabiendo que {{T1}} está a {{T4}} unidades de {{T2}} y a {{T5}} unidades de {{T3}}, completa el siguiente texto.
G:La centena más próxima a los {{T1}} asistentes del concierto es {{A5}}.
L:T1 = {{Q1}}+{{Q2}}
T2 = math.floor({{T1}}/100)*100
T3 = math.ceil({{T1}}/100)*100
T4 = {{T1}}-{{T2}}
T5 = {{T3}}-{{T1}}
A5 = math.round({{T1}}/100)*100#
J:Cloze math</t>
  </si>
  <si>
    <t>{"id":"M4-NyO-4a-A-3","seed":{"parameters":[{"name":"Q1","label":null,"min":100,"max":990,"step":10},{"name":"Q2","label":null,"min":1,"max":9,"step":1}],"uniques":true},"scaffolding":[{"id":"step-0","stimulus":"&lt;p&gt;A un concierto han acudido {{T1}} personas. Aproxima este número a las centenas.&lt;/p&gt;","template":"&lt;p&gt;La centena más próxima es {{response}}.&lt;/p&gt;","seed":{"parameters":[],"calculated":[{"name":"A1","function":"math.round({{T1}}/100)*100"},{"name":"T1","function":"{{Q1}}+{{Q2}}","temp":true}]},"algorithm":{"name":"calculateOperation","params":{"method":"equivLiteral","keyboard":"NUMERICAL"}}},{"id":"step-1","stimulus":"&lt;p&gt;Sin aproximar, ¿cuántas personas han acudido al concierto?&lt;/p&gt;","template":"&lt;p&gt;Han acudido {{response}} personas.&lt;/p&gt;","seed":{"calculated":[{"name":"A2","function":"{{Q1}}+{{Q2}}"}]},"algorithm":{"name":"calculateOperation","params":{"method":"equivLiteral","keyboard":"NUMERICAL"}}},{"id":"step-2","stimulus":"&lt;p&gt;¿Qué pide el enunciado?&lt;/p&gt;","seed":{"calculated":[{"name":"1-A1","label":"&lt;p&gt;Aproximar los asistentes al concierto a las decenas.&lt;/p&gt;","incorrect":true},{"name":"1-A2","label":"&lt;p&gt;Aproximar los asistentes al concierto a las centenas.&lt;/p&gt;"},{"name":"1-A3","label":"&lt;p&gt;Aproximar los asistentes al concierto a las unidades de millar.&lt;/p&gt;","incorrect":true}]},"algorithm":{"name":"trueFalse","template":"Multiple choice – standard"}},{"id":"step-3","stimulus":"&lt;p&gt;Completa el siguiente texto.&lt;/p&gt;","template":"&lt;p&gt;Para aproximar un número a las centenas, hay que buscar entre qué dos {{response}} se encuentra y elegir {{response}}.&lt;/p&gt;","seed":{"calculated":[{"name":"2-A1","label":"centenas","group":"1"},{"name":"2-A2","label":"decenas","group":"1","incorrect":true},{"name":"2-A3","label":"unidades de millar","group":"1","incorrect":true},{"name":"2-A4","label":"la más cercana","group":"2"},{"name":"2-A5","label":"la más lejana","group":"2","incorrect":true}]},"algorithm":{"name":"groupResponses","template":"Cloze with drop down"}},{"id":"step-4","stimulus":"&lt;p&gt;{{T1}} está entre {{T2}} y {{T3}}. ¿Cuántas unidades lo separan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keyboard":"NUMERICAL"}}},{"id":"step-5","stimulus":"&lt;p&gt;Sabiendo que {{T1}} está a {{T4}} unidades de {{T2}} y a {{T5}} unidades de {{T3}}, completa el siguiente texto.&lt;/p&gt;","template":"&lt;p&gt;La centena más próxima a los {{T1}} asistentes al concierto es {{response}}.&lt;/p&gt;","seed":{"calculated":[{"name":"T1","function":"{{Q1}}+{{Q2}}","temp":true},{"name":"4-A1","label":"{{function}}","function":"math.round({{T1}}/100)*100"},{"name":"T2","function":"math.floor({{T1}}/100)*100","temp":true},{"name":"T3","function":"math.ceil({{T1}}/100)*100","temp":true},{"name":"T4","function":"{{T1}}-{{T2}}","temp":true},{"name":"T5","function":"{{T3}}-{{T1}}","temp":true}]},"algorithm":{"name":"calculateOperation","params":{"method":"equivLiteral","decimalPlaces":2,"keyboard":"NUMERICAL"}}}]}</t>
  </si>
  <si>
    <t>M4-NyO-4b</t>
  </si>
  <si>
    <t>Aproxima números de tres cifras a las decenas</t>
  </si>
  <si>
    <t>Haz clic en la decena más próxima al número {{T1}}.
A1*
A2
A3
A4
A5
(Se ven solo 3)</t>
  </si>
  <si>
    <t>Single choice</t>
  </si>
  <si>
    <t>Q1: Mín = 20; Máx = 90; Incremento = 1
 Q2: 1, 2, 3, 4, 6, 7, 8, 9</t>
  </si>
  <si>
    <t>T1 = {{Q1}}*10+{{Q2}} 
 A1 = math.round({{T1}}/10)*10
 A2 = math.round({{T1}}/10)*10+10
 A3 = math.round({{T1}}/10)*10-10
 A4 = math.round({{T1}}/10)*10-20
 A5 = math.round({{T1}}/10)*10+20</t>
  </si>
  <si>
    <t>Para aproximar un número a las decenas, hay que buscar entre qué dos decenas se encuentra y elegir la más cercana.</t>
  </si>
  <si>
    <t>&lt;p&gt;Para aproximar {{T1}} a las decenas, primero busca entre qué dos decenas se encuentra, es decir, entre {{T2}} y {{T3}}.&lt;/p&gt;&lt;p&gt;A continuación, comprueba a cuál está más próximo. Como {{T1}} está a {{T4}} unidades de {{T2}} y a {{T5}} unidades de {{T3}}, la respuesta es {{A1}}.&lt;/p&gt;</t>
  </si>
  <si>
    <t>T2 = math.floor({{T1}}/10)*10
T3 = math.ceil({{T1}}/10)*10
 T4 = {{T1}}-{{T2}}
 T5 = {{T3}}-{{T1}}</t>
  </si>
  <si>
    <t>{
    "id": "M4-NyO-4b-I-1",
    "stimulus": "&lt;p&gt;Haz clic en la decena más próxima al número {{T1}}.&lt;/p&gt;",
    "hint": "&lt;p&gt;Para aproximar un número a las decenas, hay que buscar entre qué dos decenas se encuentra y elegir la más cercana.&lt;/p&gt;",
    "feedback": "&lt;p&gt;Para aproximar {{T1}} a las decenas, primero busca entre qué dos decenas se encuentra, es decir, entre {{T2}} y {{T3}}.&lt;/p&gt;&lt;p&gt;A continuación, comprueba a cuál está más próximo. Como {{T1}} está a {{T4}} unidades de {{T2}} y a {{T5}} unidades de {{T3}}, la respuesta es {{A1}}.&lt;/p&gt;",
    "seed": {
        "parameters": [
            {
                "name": "Q1",
                "label": null,
                "min": 20,
                "max": 90,
                "step": 1
            },
            {
                "name": "Q2",
                "label": null,
                "list": [
                    1,
                    2,
                    3,
                    4,
                    6,
                    7,
                    8,
                    9
                ]
            }
        ],
        "calculated": [
            {
                "name": "T1",
                "label": "{{function}}",
                "function": "{{Q1}}*10+{{Q2}} ",
                "temp": true
            },
            {
                "name": "T2",
                "label": "{{function}}",
                "function": "math.floor({{T1}}/10)*10",
                "temp": true
            },
            {
                "name": "T3",
                "label": "{{function}}",
                "function": "math.ceil({{T1}}/10)*10",
                "temp": true
            },
            {
                "name": "T4",
                "label": "{{function}}",
                "function": "{{T1}}-{{T2}}",
                "temp": true
            },
            {
                "name": "T5",
                "label": "{{function}}",
                "function": "{{T3}}-{{T1}}",
                "temp": true
            },
            {
                "name": "A1",
                "label": "{{function}}",
                "function": "math.round({{T1}}/10)*10"
            },
            {
                "name": "A2",
                "label": "{{function}}",
                "function": "math.round({{T1}}/10)*10+10",
                "incorrect": true
            },
            {
                "name": "A3",
                "label": "{{function}}",
                "function": "math.round({{T1}}/10)*10-10",
                "incorrect": true
            },
            {
                "name": "A4",
                "label": "{{function}}",
                "function": "math.round({{T1}}/10)*10-20",
                "incorrect": true
            },
            {
                "name": "A5",
                "label": "{{function}}",
                "function": "math.round({{T1}}/10)*10+20",
                "incorrect": true
            }
        ],
        "uniques": true
    },
    "algorithm": {
        "name": "trueFalse",
        "template": "Multiple choice – standard",
        "params": {
            "countCorrect": 1,
            "countIncorrect": 2,
            "showCheckIcon": false,
            "columns": 3
        }
    }
}</t>
  </si>
  <si>
    <t>Escribe la decena más próxima al número {{T1}}.</t>
  </si>
  <si>
    <t>La decena más próxima a {{T1}} es {{A1}}.</t>
  </si>
  <si>
    <t>Q1: Mín = 10; Máx = 90; Incremento = 1
Q2: 1, 2, 3, 4, 6, 7, 8, 9</t>
  </si>
  <si>
    <t>T1 = {{Q1}}*10+{{Q2}} 
A1 = math.round({{T1}}/10)*10</t>
  </si>
  <si>
    <t>&lt;p&gt;Para aproximar {{T1}} a las decenas, primero busca entre qué dos decenas se encuentra, es decir, entre {{T2}} y {{T3}}.&lt;/p&gt;&lt;p&gt;A continuación, comprueba a cuál de las dos está más próximo. Como {{T1}} está a {{T4}} unidades de {{T2}} y a {{T5}} unidades de {{T3}}, la respuesta es {{A1}}.&lt;/p&gt;</t>
  </si>
  <si>
    <t>T2 = math.floor({{T1}}/10)*10
T3 = math.ceil({{T1}}/10)*10
T4 = {{T1}}-{{T2}}
T5 = {{T3}}-{{T1}}</t>
  </si>
  <si>
    <t>{
    "id": "M4-NyO-4b-E-1",
    "stimulus": "&lt;p&gt;Escribe la decena más próxima al número {{T1}}.&lt;/p&gt;",
    "template": "&lt;p&gt;La decena más próxima a {{T1}} es {{response}}.&lt;/p&gt;",
    "hint": "&lt;p&gt;Para aproximar un número a las decenas, hay que buscar entre qué dos decenas se encuentra y elegir la más cercana.&lt;/p&gt;",
    "feedback": "&lt;p&gt;Para aproximar {{T1}} a las decenas, primero busca entre qué dos decenas se encuentra, es decir, entre {{T2}} y {{T3}}.&lt;/p&gt;&lt;p&gt;A continuación, comprueba a cuál de las dos está más próximo. Como {{T1}} está a {{T4}} unidades de {{T2}} y a {{T5}} unidades de {{T3}}, la respuesta es {{A1}}.&lt;/p&gt;",
    "seed": {
        "parameters": [
            {
                "name": "Q1",
                "label": null,
                "min": 10,
                "max": 90,
                "step": 1
            },
            {
                "name": "Q2",
                "label": null,
                "list": [
                    2,
                    3,
                    4,
                    6,
                    7,
                    8
                ]
            }
        ],
        "calculated": [
            {
                "name": "T1",
                "label": "{{function}}",
                "function": "{{Q1}}*10+{{Q2}}",
                "temp": true
            },
            {
                "name": "A1",
                "label": "{{function}}",
                "function": "math.round({{T1}}/10)*10"
            },
            {
                "name": "T2",
                "label": "{{function}}",
                "function": "math.floor({{T1}}/10)*10",
                "temp": true
            },
            {
                "name": "T3",
                "label": "{{function}}",
                "function": "math.ceil({{T1}}/10)*10",
                "temp": true
            },
            {
                "name": "T4",
                "label": "{{function}}",
                "function": "{{T1}}-{{T2}}",
                "temp": true
            },
            {
                "name": "T5",
                "label": "{{function}}",
                "function": "{{T3}}-{{T1}}",
                "temp": true
            }
        ],
        "uniques": true
    },
    "algorithm": {
        "name": "calculateOperation",
        "params": {
            "method": "equivLiteral",
            "keyboard": "NUMERICAL"
        }
    }
}</t>
  </si>
  <si>
    <t>María y su familia han pasado el fin de semana en una playa que se encuentra a &lt;span class="no-break"&gt;{{T1}} km&lt;/span&gt; de su ciudad. Aproxima esta distancia a las decenas.</t>
  </si>
  <si>
    <t>La decena más próxima es {{A1}}.</t>
  </si>
  <si>
    <t>Q1: Mín = 10; Máx = 50; Incremento = 1
Q2: [1, 2, 3, 4, 6, 7, 8, 9]</t>
  </si>
  <si>
    <t>Sin aproximar, ¿a qué distancia está la playa?
La playa está a {{A1}} km.
(Cloze math)
A1 = {{Q1}}*10+{{Q2}}</t>
  </si>
  <si>
    <t>¿Qué pide el enunciado?
Aproximar la distancia a las decenas.*
Aproximar la distancia a las centenas.
Aproximar la distancia a las unidades de millar.
 (single choice)</t>
  </si>
  <si>
    <t>Completa el siguiente texto.
Para aproximar un número a las decenas, hay que buscar entre qué dos [centenas/decenas*/unidades de millar] se encuentra y elegir [la más cercana*/la más lejana].
 (Drop down)</t>
  </si>
  <si>
    <t>{{T1}} está entre {{T2}} y {{T3}}. ¿Cuántas unidades lo separan de cada decena?
{{T1}} está a {{A2}} unidades de {{T2}}.
{{T1}} está a {{A3}} unidades de {{T3}}.
(cloze math)
T2 = math.floor({{T1}}/10)*10
T3 = math.ceil({{T1}}/10)*10
A2 = {{T1}}-{{T2}}
A3 = {{T3}}-{{T1}}</t>
  </si>
  <si>
    <t>Sabiendo que {{T1}} está a {{T4}} unidades de {{T2}} y a {{T5}} unidades de {{T3}}, completa el siguiente texto.
La decena más próxima a los {{T1}} km es {{A5}}.
(cloze math)
{{T4}} = {{T1}}-{{T2}}
{{T5}} = {{T3}}-{{T1}}
{{A5}} = Lemonlib.round({{T1}}/10)*10</t>
  </si>
  <si>
    <t>{"id":"M4-NyO-4b-A-1","seed":{"parameters":[{"name":"Q1","label":null,"min":10,"max":50,"step":1},{"name":"Q2","label":null,"list":[2,3,4,6,7,8]}],"uniques":true},"scaffolding":[{"id":"step-0","stimulus":"&lt;p&gt;María y su familia han pasado el fin de semana en una playa que se encuentra a &lt;span class=\"no-break\"&gt;{{T1}} km&lt;/span&gt; de su ciudad. Aproxima esta distancia a las decenas.&lt;/p&gt;","template":"&lt;p&gt;La decena más próxima es {{response}}.&lt;/p&gt;","seed":{"parameters":[],"calculated":[{"name":"A1","function":"math.round({{T1}}/10)*10"},{"name":"T1","function":"{{Q1}}*10+{{Q2}}","temp":true}]},"algorithm":{"name":"calculateOperation","params":{"method":"equivLiteral","keyboard":"NUMERICAL"}}},{"id":"step-1","stimulus":"&lt;p&gt;Sin aproximar, ¿a qué distancia está la playa?&lt;/p&gt;","template":"&lt;p&gt;La playa está a {{response}} km.&lt;/p&gt;","seed":{"calculated":[{"name":"A2","function":"{{Q1}}*10+{{Q2}}"}]},"algorithm":{"name":"calculateOperation","params":{"method":"equivLiteral","keyboard":"NUMERICAL"}}},{"id":"step-2","stimulus":"&lt;p&gt;¿Qué pide el enunciado?&lt;/p&gt;","seed":{"calculated":[{"name":"1-A1","label":"&lt;p&gt;Aproximar la distancia a las decenas.&lt;/p&gt;"},{"name":"1-A2","label":"&lt;p&gt;Aproximar la distancia a las centenas.&lt;/p&gt;","incorrect":true},{"name":"1-A3","label":"&lt;p&gt;Aproximar la distancia a las unidades de millar.&lt;/p&gt;","incorrect":true}]},"algorithm":{"name":"trueFalse","template":"Multiple choice – standard"}},{"id":"step-3","stimulus":"&lt;p&gt;Completa el siguiente texto.&lt;/p&gt;","template":"&lt;p&gt;Para aproximar un número a las decenas, hay que buscar entre qué dos {{response}} se encuentra y elegir {{response}}.&lt;/p&gt;","seed":{"calculated":[{"name":"2-A1","label":"centenas","group":"1","incorrect":true},{"name":"2-A2","label":"decenas","group":"1"},{"name":"2-A3","label":"unidades de millar","group":"1","incorrect":true},{"name":"2-A4","label":"la más cercana","group":"2"},{"name":"2-A5","label":"la más lejana","group":"2","incorrect":true}]},"algorithm":{"name":"groupResponses","template":"Cloze with drop down"}},{"id":"step-4","stimulus":"&lt;p&gt;{{T1}} está entre {{T2}} y {{T3}}. ¿Cuántas unidades lo separan de cada decena?&lt;/p&gt;","template":"&lt;p&gt;{{T1}}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iendo que {{T1}} está a {{T4}} unidades de {{T2}} y a {{T5}} unidades de {{T3}}, completa el siguiente texto.&lt;/p&gt;","template":"&lt;p&gt;La decena más próxima a los {{T1}} km es {{response}}.&lt;/p&gt;","seed":{"calculated":[{"name":"T1","function":"{{Q1}}*10+{{Q2}}","temp":true},{"name":"4-A1","label":"{{function}}","function":"math.round({{T1}}/10)*10"},{"name":"T2","function":"math.floor({{T1}}/10)*10","temp":true},{"name":"T3","function":"math.ceil({{T1}}/10)*10","temp":true},{"name":"T4","function":"{{T1}}-{{T2}}","temp":true},{"name":"T5","function":"{{T3}}-{{T1}}","temp":true}]},"algorithm":{"name":"calculateOperation","params":{"method":"equivLiteral","keyboard":"NUMERICAL"}}}]}</t>
  </si>
  <si>
    <t>En un concurso de disfraces, Ana ha recibido {{T1}} votos. Aproxima esta cantidad a las decenas.</t>
  </si>
  <si>
    <t>Sin aproximar, ¿cuántos votos ha conseguido Ana?
Ha conseguido {{A1}} votos.
(Cloze math)
A1 = {{Q1}}*10+{{Q2}}</t>
  </si>
  <si>
    <t>¿Qué pide el enunciado?
Aproximar los votos a las decenas.*
Aproximar los votos a las centenas.
Aproximar los votos a las unidades de millar.
(single choice)</t>
  </si>
  <si>
    <t>{{T1}} está entre {{T2}} y {{T3}}. ¿Cuántas unidades lo separan de cada decena?
{{T1}} está a {{A3}} unidades de {{T2}}.
{{T1}} está a {{A4}} unidades de {{T3}}.
(cloze math)
T2 = math.floor({{T1}}/10)*10
T3 = math.ceil({{T1}}/10)*10
A3 = {{T1}}-{{T2}}
A4 = {{T3}}-{{T1}}</t>
  </si>
  <si>
    <t>Sabiendo que {{T1}} está a {{T4}} unidades de {{T2}} y a {{T5}} unidades de {{T3}}, completa el siguiente texto.
La decena más próxima a los {{T1}} votos es {{A5}}.
(cloze math)
{{T4}} = {{T1}}-{{T2}}
{{T5}} = {{T3}}-{{T1}}
{{A5}} = Lemonlib.round({{T1}}/10)*10</t>
  </si>
  <si>
    <t>{"id":"M4-NyO-4b-A-2","seed":{"parameters":[{"name":"Q1","label":null,"min":10,"max":90,"step":1},{"name":"Q2","label":null,"list":[2,3,4,6,7,8]}],"uniques":true},"scaffolding":[{"id":"step-0","stimulus":"&lt;p&gt;En un concurso de disfraces, Ana ha recibido {{T1}} votos. Aproxima esta cantidad a las decenas.&lt;/p&gt;","template":"&lt;p&gt;La decena más próxima es {{response}}.&lt;/p&gt;","seed":{"parameters":[],"calculated":[{"name":"A1","function":"math.round({{T1}}/10)*10"},{"name":"T1","function":"{{Q1}}*10+{{Q2}}","temp":true}]},"algorithm":{"name":"calculateOperation","params":{"method":"equivLiteral","keyboard":"NUMERICAL"}}},{"id":"step-1","stimulus":"&lt;p&gt;Sin aproximar, ¿cuántos votos ha conseguido Ana?&lt;/p&gt;","template":"&lt;p&gt;Ha conseguido {{response}} votos.&lt;/p&gt;","seed":{"calculated":[{"name":"A2","function":"{{Q1}}*10+{{Q2}}"}]},"algorithm":{"name":"calculateOperation","params":{"method":"equivLiteral","keyboard":"NUMERICAL"}}},{"id":"step-2","stimulus":"&lt;p&gt;¿Qué pide el enunciado?&lt;/p&gt;","seed":{"calculated":[{"name":"1-A1","label":"&lt;p&gt;Aproximar los votos a las decenas.&lt;/p&gt;"},{"name":"1-A2","label":"&lt;p&gt;Aproximar los votos a las centenas.&lt;/p&gt;","incorrect":true},{"name":"1-A3","label":"&lt;p&gt;Aproximar los votos a las unidades de millar.&lt;/p&gt;","incorrect":true}]},"algorithm":{"name":"trueFalse","template":"Multiple choice – standard"}},{"id":"step-3","stimulus":"&lt;p&gt;Completa el siguiente texto.&lt;/p&gt;","template":"&lt;p&gt;Para aproximar un número a las decenas, hay que buscar entre qué dos {{response}} se encuentra y elegir {{response}}.&lt;/p&gt;","seed":{"calculated":[{"name":"2-A1","label":"centenas","group":"1","incorrect":true},{"name":"2-A2","label":"decenas","group":"1"},{"name":"2-A3","label":"unidades de millar","group":"1","incorrect":true},{"name":"2-A4","label":"la más cercana","group":"2"},{"name":"2-A5","label":"la más lejana","group":"2","incorrect":true}]},"algorithm":{"name":"groupResponses","template":"Cloze with drop down"}},{"id":"step-4","stimulus":"&lt;p&gt;{{T1}} está entre {{T2}} y {{T3}}. ¿Cuántas unidades lo separan de cada decena?&lt;/p&gt;","template":"&lt;p&gt;{{T1}}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iendo que {{T1}} está a {{T4}} unidades de {{T2}} y a {{T5}} unidades de {{T3}}, completa el siguiente texto.&lt;/p&gt;","template":"&lt;p&gt;La decena más próxima a los {{T1}} votos es {{response}}.&lt;/p&gt;","seed":{"calculated":[{"name":"T1","function":"{{Q1}}*10+{{Q2}}","temp":true},{"name":"4-A1","label":"{{function}}","function":"math.round({{T1}}/10)*10"},{"name":"T2","function":"math.floor({{T1}}/10)*10","temp":true},{"name":"T3","function":"math.ceil({{T1}}/10)*10","temp":true},{"name":"T4","function":"{{T1}}-{{T2}}","temp":true},{"name":"T5","function":"{{T3}}-{{T1}}","temp":true}]},"algorithm":{"name":"calculateOperation","params":{"method":"equivLiteral","keyboard":"NUMERICAL"}}}]}</t>
  </si>
  <si>
    <t>A un partido de tenis han asistido {{T1}} personas. Aproxima esta cantidad a las decenas.</t>
  </si>
  <si>
    <t>Q1: Mín = 10; Máx = 90; Incremento = 1
Q2: [1, 2, 3, 4, 6, 7, 8, 9]</t>
  </si>
  <si>
    <t>Sin aproximar, ¿cuántas personas han asistido al partido de tenis?
Hay {{A2}} asistentes en el público.
(Cloze math)
A2 = {{Q1}}*10+{{Q2}}</t>
  </si>
  <si>
    <t>¿Qué pide el enunciado?
Aproximar el número de asistentes a las decenas.*
Aproximar el número de asistentes a las centenas.
Aproximar el número de asistentes a las unidades de millar.
(single choice)</t>
  </si>
  <si>
    <t>Completa el siguiente texto.
Para aproximar un número a las decenas, hay que buscar entre qué dos [centenas/decenas*/unidades de millar] se encuentra y elegir [la más cercana*/la más lejana].
(Drop down)</t>
  </si>
  <si>
    <t>{{T1}} está entre {{T2}} y {{T3}}. ¿Cuántas unidades lo separan de cada decena?
{{T1}} está a {{A3}} unidades de {{T2}}.
{{T1}} está a {{A4}} unidades de {{T3}}.
(cloze math)
T1 = {{Q1}}*10+{{Q2}} 
T2 = math.floor({{T1}}/10)*10
T3 = math.ceil({{T1}}/10)*10
A3 = {{T1}}-{{T2}}
A4 = {{T3}}-{{T1}}</t>
  </si>
  <si>
    <t>Sabiendo que {{T1}} está a {{T4}} unidades de {{T2}} y a {{T5}} unidades de {{T3}}, completa el siguiente texto.
La decena más próxima a los {{T1}} asistentes al partido es {{A5}}.
(cloze math)
T1 = {{Q1}}*10+{{Q2}} 
T2 = math.floor({{T1}}/10)*10
T3 = math.ceil({{T1}}/10)*10
T4 = {{T1}}-{{T2}}
T5 = {{T3}}-{{T1}}
A5 = Lemonlib.round({{T1}}/10)*10</t>
  </si>
  <si>
    <t>{"id":"M4-NyO-4b-A-3","seed":{"parameters":[{"name":"Q1","label":null,"min":10,"max":90,"step":1},{"name":"Q2","label":null,"list":[2,3,4,6,7,8]}],"uniques":true},"scaffolding":[{"id":"step-0","stimulus":"&lt;p&gt;A un partido de tenis han asistido {{T1}} personas. Aproxima esta cantidad a las decenas.&lt;/p&gt;","template":"&lt;p&gt;La decena más próxima es {{response}}.&lt;/p&gt;","seed":{"parameters":[],"calculated":[{"name":"A1","function":"math.round({{T1}}/10)*10"},{"name":"T1","function":"{{Q1}}*10+{{Q2}}","temp":true}]},"algorithm":{"name":"calculateOperation","params":{"method":"equivLiteral","keyboard":"NUMERICAL"}}},{"id":"step-1","stimulus":"&lt;p&gt;Sin aproximar, ¿cuántas personas han asistido al partido de tenis?&lt;/p&gt;","template":"&lt;p&gt;Hay {{response}} asistentes en el público.&lt;/p&gt;","seed":{"calculated":[{"name":"A2","function":"{{Q1}}*10+{{Q2}}"}]},"algorithm":{"name":"calculateOperation","params":{"method":"equivLiteral","keyboard":"NUMERICAL"}}},{"id":"step-2","stimulus":"&lt;p&gt;¿Qué pide el enunciado?&lt;/p&gt;","seed":{"calculated":[{"name":"1-A1","label":"&lt;p&gt;Aproximar el número de asistentes a las decenas.&lt;/p&gt;"},{"name":"1-A2","label":"&lt;p&gt;Aproximar el número de asistentes a las centenas.&lt;/p&gt;","incorrect":true},{"name":"1-A3","label":"&lt;p&gt;Aproximar el número de asistentes a las unidades de millar.&lt;/p&gt;","incorrect":true}]},"algorithm":{"name":"trueFalse","template":"Multiple choice – standard"}},{"id":"step-3","stimulus":"&lt;p&gt;Completa el siguiente texto.&lt;/p&gt;","template":"&lt;p&gt;Para aproximar un número a las decenas, hay que buscar entre qué dos {{response}} se encuentra y elegir {{response}}.&lt;/p&gt;","seed":{"calculated":[{"name":"2-A1","label":"centenas","group":"1","incorrect":true},{"name":"2-A2","label":"decenas","group":"1"},{"name":"2-A3","label":"unidades de millar","group":"1","incorrect":true},{"name":"2-A4","label":"la más cercana","group":"2"},{"name":"2-A5","label":"la más lejana","group":"2","incorrect":true}]},"algorithm":{"name":"groupResponses","template":"Cloze with drop down"}},{"id":"step-4","stimulus":"&lt;p&gt;{{T1}} está entre {{T2}} y {{T3}}. ¿Cuántas unidades lo separan de cada decena?&lt;/p&gt;","template":"&lt;p&gt;{{T1}}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iendo que {{T1}} está a {{T4}} unidades de {{T2}} y a {{T5}} unidades de {{T3}}, completa el siguiente texto.&lt;/p&gt;","template":"&lt;p&gt;La decena más próxima a los {{T1}} asistentes al partido es {{response}}.&lt;/p&gt;","seed":{"calculated":[{"name":"T1","function":"{{Q1}}*10+{{Q2}}","temp":true},{"name":"4-A1","label":"{{function}}","function":"math.round({{T1}}/10)*10"},{"name":"T2","function":"math.floor({{T1}}/10)*10","temp":true},{"name":"T3","function":"math.ceil({{T1}}/10)*10","temp":true},{"name":"T4","function":"{{T1}}-{{T2}}","temp":true},{"name":"T5","function":"{{T3}}-{{T1}}","temp":true}]},"algorithm":{"name":"calculateOperation","params":{"method":"equivLiteral","keyboard":"NUMERICAL"}}}]}</t>
  </si>
  <si>
    <t>M4-NyO-5a</t>
  </si>
  <si>
    <t>Construye series numéricas ascendentes de cualquier cadencia con números de hasta cuatro cifras</t>
  </si>
  <si>
    <t>Arrastra los números que completan esta serie.</t>
  </si>
  <si>
    <t>{{Q1}}, {{T1}}, {{T2}}, {{A1}}, {{A2}}</t>
  </si>
  <si>
    <t>Q1= Min = 1; Max = 6000; Step = 1
Q2= List=2, 5, 10, 25, 50, 100</t>
  </si>
  <si>
    <t>T1 = {{Q1}}+{{Q2}}
T2 = {{Q1}}+2*{{Q2}}
A1 = {{Q1}}+3*{{Q2}}
A2 = {{Q1}}+4*{{Q2}}</t>
  </si>
  <si>
    <t>Resta {{Q1}} a {{T1}} para encontrar el patrón de la serie.</t>
  </si>
  <si>
    <t>&lt;p&gt;Para completar una serie, hay que buscar su patrón:&lt;/p&gt;&lt;p&gt;{{T1}} − {{Q1}} = {{Q2}}&lt;/p&gt;&lt;p&gt;{{T2}} − {{T1}} = {{Q2}}&lt;/p&gt;&lt;p&gt;Es decir, los números están separados entre sí por {{Q2}} unidades.&lt;/p&gt;</t>
  </si>
  <si>
    <t>{"id":"M4-NyO-5a-I-1","stimulus":"&lt;p&gt;Arrastra los números que completan esta serie.&lt;/p&gt;","template":"&lt;p style=\"text-align: center\"&gt;{{Q1}}, {{T1}}, {{T2}}, {{response}}, {{response}}&lt;/p&gt;","hint":"&lt;p&gt;Resta {{Q1}} a {{T1}} para encontrar el patrón de la serie.&lt;/p&gt;","feedback":"&lt;p&gt;Para completar una serie, hay que buscar su patrón:&lt;/p&gt;&lt;p style=\"text-align: center\"&gt;{{T1}} − {{Q1}} = {{Q2}}&lt;/p&gt;&lt;p&gt;{{T2}} − {{T1}} = {{Q2}}&lt;/p&gt;&lt;p&gt;Es decir, los números están separados entre sí por {{Q2}} unidades.&lt;/p&gt;","seed":{"parameters":[{"name":"Q1","label":null,"min":1,"max":6000,"step":1},{"name":"Q2","label":null,"list":[2,5,10,25,50,100]}],"calculated":[{"name":"T1","label":"{{function}}","function":"{{Q1}}+{{Q2}}","temp":true},{"name":"T2","label":"{{function}}","function":"{{Q1}}+2*{{Q2}}","temp":true},{"name":"A1","label":"{{function}}","function":"{{Q1}}+3*{{Q2}}"},{"name":"A2","label":"{{function}}","function":"{{Q1}}+4*{{Q2}}"}],"uniques":true},"algorithm":{"name":"calculateOperation","template":"Cloze with drag &amp; drop","params":{"keyboard":"NUMERICAL"}}}</t>
  </si>
  <si>
    <t>Escribe los números que faltan en esta serie.</t>
  </si>
  <si>
    <t>{"id":"M4-NyO-5a-E-1","stimulus":"&lt;p&gt;Escribe los números que faltan en esta serie.&lt;/p&gt;","template":"&lt;p style=\"text-align: center\"&gt;{{Q1}}, {{T1}}, {{T2}}, {{response}}, {{response}}&lt;/p&gt;","hint":"&lt;p&gt;Resta {{Q1}} a {{T1}} para encontrar el patrón de la serie.&lt;/p&gt;","feedback":"&lt;p&gt;Para completar una serie, hay que buscar su patrón:&lt;/p&gt;&lt;p style=\"text-align: center\"&gt;{{T1}} − {{Q1}} = {{Q2}}&lt;/p&gt;&lt;p&gt;{{T2}} − {{T1}} = {{Q2}}&lt;/p&gt;&lt;p&gt;Es decir, los números están separados entre sí por {{Q2}} unidades.&lt;/p&gt;","seed":{"parameters":[{"name":"Q1","label":null,"min":1,"max":6000,"step":1},{"name":"Q2","label":null,"list":[2,5,10,25,50,100]}],"calculated":[{"name":"T1","label":"{{function}}","function":"{{Q1}}+{{Q2}}","temp":true},{"name":"T2","label":"{{function}}","function":"{{Q1}}+2*{{Q2}}","temp":true},{"name":"A1","label":"{{function}}","function":"{{Q1}}+3*{{Q2}}"},{"name":"A2","label":"{{function}}","function":"{{Q1}}+4*{{Q2}}"}],"uniques":true},"algorithm":{"name":"calculateOperation","params":{"method":"equivLiteral","keyboard":"NUMERICAL"}}}</t>
  </si>
  <si>
    <t>M4-NyO-5b</t>
  </si>
  <si>
    <t>Construye series numéricas descendentes de cualquier cadencia con números de hasta cuatro cifras</t>
  </si>
  <si>
    <t>Q1= Min = 501; Max = 6000; Step = 1
Q2= List=2, 5, 10, 25, 50, 100</t>
  </si>
  <si>
    <t>T1 = {{Q1}}-{{Q2}}
T2 = {{Q1}}-2*{{Q2}}
A1 = {{Q1}}-3*{{Q2}}
A2 = {{Q1}}-4*{{Q2}}</t>
  </si>
  <si>
    <t>Resta {{T1}} a {{Q1}} para encontrar el patrón de la serie.</t>
  </si>
  <si>
    <t>&lt;p&gt;Para completar una serie, hay que buscar su patrón:&lt;/p&gt;&lt;p&gt;{{Q1}} − {{T1}} = {{Q2}}&lt;/p&gt;&lt;p&gt;{{T1}} − {{T2}} = {{Q2}}&lt;/p&gt;&lt;p&gt;Es decir, los números están separados entre sí por {{Q2}} unidades.&lt;/p&gt;</t>
  </si>
  <si>
    <t>{"id":"M4-NyO-5b-I-1","stimulus":"&lt;p&gt;Arrastra los números que completan esta serie.&lt;/p&gt;","template":"&lt;p style=\"text-align: center\"&gt;{{Q1}}, {{T1}}, {{T2}}, {{response}}, {{response}}&lt;/p&gt;","hint":"&lt;p&gt;Resta {{Q1}} a {{T1}} para encontrar el patrón de la serie.&lt;/p&gt;","feedback":"&lt;p&gt;Para completar una serie, hay que buscar su patrón:&lt;/p&gt;&lt;p style=\"text-align: center\"&gt;{{T1}} − {{Q1}} = {{Q2}}&lt;/p&gt;&lt;p&gt;{{T2}} − {{T1}} = {{Q2}}&lt;/p&gt;&lt;p&gt;Es decir, los números están separados entre sí por {{Q2}} unidades.&lt;/p&gt;","seed":{"parameters":[{"name":"Q1","label":null,"min":501,"max":6000,"step":1},{"name":"Q2","label":null,"list":[2,5,10,25,50,100]}],"calculated":[{"name":"T1","label":"{{function}}","function":"{{Q1}}-{{Q2}}","temp":true},{"name":"T2","label":"{{function}}","function":"{{Q1}}-2*{{Q2}}","temp":true},{"name":"A1","label":"{{function}}","function":"{{Q1}}-3*{{Q2}}"},{"name":"A2","label":"{{function}}","function":"{{Q1}}-4*{{Q2}}"}],"uniques":true},"algorithm":{"name":"calculateOperation","template":"Cloze with drag &amp; drop","params":{"keyboard":"NUMERICAL"}}}</t>
  </si>
  <si>
    <t>{"id":"M4-NyO-5b-E-1","stimulus":"&lt;p&gt;Escribe los números que faltan en esta serie.&lt;/p&gt;","template":"&lt;p style=\"text-align: center\"&gt;{{Q1}}, {{T1}}, {{T2}}, {{response}}, {{response}}&lt;/p&gt;","hint":"&lt;p&gt;Resta {{Q1}} a {{T1}} para encontrar el patrón de la serie.&lt;/p&gt;","feedback":"&lt;p&gt;Para completar una serie, hay que buscar su patrón:&lt;/p&gt;&lt;p style=\"text-align: center\"&gt;{{Q1}} − {{T1}} = {{Q2}}&lt;/p&gt;&lt;p style=\"text-align: center\"&gt;{{T1}} − {{T2}} = {{Q2}}&lt;/p&gt;&lt;p&gt;Es decir, los números están separados entre sí por {{Q2}} unidades.&lt;/p&gt;","seed":{"parameters":[{"name":"Q1","label":null,"min":1,"max":6000,"step":1},{"name":"Q2","label":null,"list":[2,5,10,25,50,100]}],"calculated":[{"name":"T1","label":"{{function}}","function":"{{Q1}}-{{Q2}}","temp":true},{"name":"T2","label":"{{function}}","function":"{{Q1}}-2*{{Q2}}","temp":true},{"name":"A1","label":"{{function}}","function":"{{Q1}}-3*{{Q2}}"},{"name":"A2","label":"{{function}}","function":"{{Q1}}-4*{{Q2}}"}],"uniques":true},"algorithm":{"name":"calculateOperation","params":{"method":"equivLiteral","keyboard":"NUMERICAL"}}}</t>
  </si>
  <si>
    <t>M4-NyO-49a</t>
  </si>
  <si>
    <t>Completa series numéricas que cumplen un patrón</t>
  </si>
  <si>
    <t>&lt;p&gt;Selecciona cómo continúa esta serie.&lt;/p&gt;&lt;p&gt;{{Q1}}, {{T1}}, {{T2}}, {{T3}}, {{T4}}...&lt;/p&gt;</t>
  </si>
  <si>
    <t>Single Choice</t>
  </si>
  <si>
    <t>Q1 = min = 50; max = 100; step = 1
Q2 = min = -10; max = 10; step = 1
Q3 = min = -10; max = 10; step = 1
Q4 = min = -10; max = 10; step = 1</t>
  </si>
  <si>
    <t>T1 = {{Q1}}+{{Q2}}
T2 = {{Q1}}+{{Q2}}+{{Q3}}
T3 = {{Q1}}+{{Q2}}+{{Q3}}+{{Q2}}
T4 = {{Q1}}+{{Q2}}+{{Q3}}+{{Q2}}+{{Q3}}
T5 = {{Q2}} &gt;= 0 ? 'sumar' : 'restar'
T6 = math.abs({{Q2}})
T7 = {{Q3}} &gt;= 0 ? 'sumar' : 'restar'
T8 = math.abs({{Q3}})
A1 = {{Q1}}+{{Q2}}+{{Q3}}+{{Q2}}+{{Q3}}+{{Q2}}*
A2 = {{Q1}}+{{Q2}}+{{Q3}}+{{Q2}}+{{Q3}}+{{Q3}}
A3 = {{Q1}}+{{Q2}}+{{Q3}}+{{Q2}}+{{Q3}}+{{Q4}}</t>
  </si>
  <si>
    <t>&lt;p&gt;Deduce el patrón de la serie numérica.&lt;/p&gt;</t>
  </si>
  <si>
    <t>&lt;p&gt;Para continuar una serie numérica, hay que deducir su patrón.&lt;/p&gt;&lt;p&gt;En este caso, el patrón es {{T5}} {{T6}} y {{T7}} {{T8}}.&lt;/p&gt;</t>
  </si>
  <si>
    <t>{
    "id": "M4-NyO-49a-I-1",
    "stimulus": "&lt;p&gt;Selecciona cómo continúa esta serie.&lt;/p&gt;&lt;p style=\"text-align: center\"&gt;{{Q1}}, {{T1}}, {{T2}}, {{T3}}, {{T4}}...&lt;/p&gt;",
    "hint": "&lt;p&gt;Deduce el patrón de la serie numérica.&lt;/p&gt;",
    "feedback": "&lt;p&gt;Para continuar una serie numérica, hay que deducir su patrón.&lt;/p&gt;&lt;p&gt;En este caso, el patrón es {{T5}} {{T6}} y {{T7}} {{T8}}.&lt;/p&gt;",
    "seed": {
        "parameters": [
            {
                "name": "Q1",
                "label": null,
                "min": 50,
                "max": 100,
                "step": 1
            },
            {
                "name": "Q2",
                "label": null,
                "min": -10,
                "max": 10,
                "step": 1
            },
            {
                "name": "Q3",
                "label": null,
                "min": -10,
                "max": 10,
                "step": 1
            },
            {
                "name": "Q4",
                "label": null,
                "min": -10,
                "max": 10,
                "step": 1
            }
        ],
        "calculated": [
            {
                "name": "T1",
                "label": "{{function}}",
                "function": "{{Q1}}+{{Q2}}",
                "temp": true
            },
            {
                "name": "T2",
                "label": "{{function}}",
                "function": "{{Q1}}+{{Q2}}+{{Q3}}",
                "temp": true
            },
            {
                "name": "T3",
                "label": "{{function}}",
                "function": "{{Q1}}+{{Q2}}+{{Q3}}+{{Q2}}",
                "temp": true
            },
            {
                "name": "T4",
                "label": "{{function}}",
                "function": "{{Q1}}+{{Q2}}+{{Q3}}+{{Q2}}+{{Q3}}",
                "temp": true
            },
            {
                "name": "T5",
                "label": "{{function}}",
                "function": "{{Q2}} &gt;= 0 ? 'sumar' : 'restar'",
                "temp": true
            },
            {
                "name": "T6",
                "label": "{{function}}",
                "function": "math.abs({{Q2}})",
                "temp": true
            },
            {
                "name": "T7",
                "label": "{{function}}",
                "function": "{{Q3}} &gt;= 0 ? 'sumar' : 'restar'",
                "temp": true
            },
            {
                "name": "T8",
                "label": "{{function}}",
                "function": "math.abs({{Q3}})",
                "temp": true
            },
            {
                "name": "A1",
                "label": "{{function}}",
                "function": "{{Q1}}+{{Q2}}+{{Q3}}+{{Q2}}+{{Q3}}+{{Q2}}"
            },
            {
                "name": "A2",
                "label": "{{function}}",
                "function": "{{Q1}}+{{Q2}}+{{Q3}}+{{Q2}}+{{Q3}}+{{Q3}}",
                "incorrect": true
            },
            {
                "name": "A3",
                "label": "{{function}}",
                "function": "{{Q1}}+{{Q2}}+{{Q3}}+{{Q2}}+{{Q3}}+{{Q4}}",
                "incorrect": true
            }
        ],
        "uniques": true
    },
    "algorithm": {
        "name": "trueFalse",
        "template": "Multiple choice – standard",
        "params": {
            "countCorrect": 1,
            "countIncorrect": 2,
            "showCheckIcon": false,
            "columns": 3
        }
    }
}</t>
  </si>
  <si>
    <t>&lt;p&gt;Escribe los siguientes números de esta serie.&lt;/p&gt;</t>
  </si>
  <si>
    <t>&lt;p&gt;{{Q1}}, {{T1}}, {{T2}}, {{T3}}, {{T4}}, {{response}}, {{response}}...&lt;/p&gt;</t>
  </si>
  <si>
    <t>Q1 = min = 50; max = 100; step = 1
Q2 = min = -10; max = 10; step = 1
Q3 = min = -10; max = 10; step = 1</t>
  </si>
  <si>
    <t>T1 = {{Q1}}+{{Q2}}
T2 = {{Q1}}+{{Q2}}+{{Q3}}
T3 = {{Q1}}+{{Q2}}+{{Q3}}+{{Q2}}
T4 = {{Q1}}+{{Q2}}+{{Q3}}+{{Q2}}+{{Q3}}
T5 = {{Q2}} &gt;= 0 ? 'sumar' : 'restar'
T6 = math.abs({{Q2}})
T7 = {{Q3}} &gt;= 0 ? 'sumar' : 'restar'
T8 = math.abs({{Q3}})
A1 = {{Q1}}+{{Q2}}+{{Q3}}+{{Q2}}+{{Q3}}+{{Q2}}
A2 = {{Q1}}+{{Q2}}+{{Q3}}+{{Q2}}+{{Q3}}+{{Q2}}+{{Q3}}</t>
  </si>
  <si>
    <t>{"id":"M4-NyO-49a-E-1","stimulus":"&lt;p&gt;Escribe los siguientes números de esta serie.&lt;/p&gt;","template":"&lt;p style=\"text-align: center\"&gt;{{Q1}}, {{T1}}, {{T2}}, {{T3}}, {{T4}}, {{response}}, {{response}}...&lt;/p&gt;","hint":"&lt;p&gt;Deduce el patrón de la serie numérica.&lt;/p&gt;","feedback":"&lt;p&gt;Para continuar una serie numérica, hay que deducir su patrón.&lt;/p&gt;&lt;p&gt;En este caso, el patrón es {{T5}} {{T6}} y {{T7}} {{T8}}.&lt;/p&gt;","seed":{"parameters":[{"name":"Q1","label":null,"min":50,"max":100,"step":1},{"name":"Q2","label":null,"min":-10,"max":10,"step":1},{"name":"Q3","label":null,"min":-10,"max":10,"step":1}],"calculated":[{"name":"T1","label":"{{function}}","function":"{{Q1}}+{{Q2}}","temp":true},{"name":"T2","label":"{{function}}","function":"{{Q1}}+{{Q2}}+{{Q3}}","temp":true},{"name":"T3","label":"{{function}}","function":"{{Q1}}+{{Q2}}+{{Q3}}+{{Q2}}","temp":true},{"name":"T4","label":"{{function}}","function":"{{Q1}}+{{Q2}}+{{Q3}}+{{Q2}}+{{Q3}}","temp":true},{"name":"T5","label":"{{function}}","function":"{{Q2}} &gt;= 0 ? 'sumar' : 'restar'","temp":true},{"name":"T6","label":"{{function}}","function":"math.abs({{Q2}})","temp":true},{"name":"T7","label":"{{function}}","function":"{{Q3}} &gt;= 0 ? 'sumar' : 'restar'","temp":true},{"name":"T8","label":"{{function}}","function":"math.abs({{Q3}})","temp":true},{"name":"A1","label":"{{function}}","function":"{{Q1}}+{{Q2}}+{{Q3}}+{{Q2}}+{{Q3}}+{{Q2}}"},{"name":"A2","label":"{{function}}","function":"{{Q1}}+{{Q2}}+{{Q3}}+{{Q2}}+{{Q3}}+{{Q2}}+{{Q3}}"}],"uniques":true},"algorithm":{"name":"calculateOperation","params":{"method":"equivLiteral","keyboard":"NUMERICAL"}}}</t>
  </si>
  <si>
    <t>M4-NyO-49b</t>
  </si>
  <si>
    <t>Completa secuencias de imágenes que cumplen un patrón</t>
  </si>
  <si>
    <t>&lt;p&gt;Selecciona el siguiente dibujo de esta secuencia.&lt;/p&gt;
$$TBL=1x5,noborder
0,0=$$IMG={{Q1}}
0,1=$$IMG={{Q2}}
0,2=$$IMG={{Q3}}
0,3=$$IMG={{Q1}}
0,4=$$IMG={{Q2}}</t>
  </si>
  <si>
    <t>Sí</t>
  </si>
  <si>
    <t>Q1 = List = M4_NyO_49b_1, M4_NyO_49b_2, M4_NyO_49b_3, M4_NyO_49b_4
Q2 = List = M4_NyO_49b_1, M4_NyO_49b_2, M4_NyO_49b_3, M4_NyO_49b_4
Q3 = List = M4_NyO_49b_1, M4_NyO_49b_2, M4_NyO_49b_3, M4_NyO_49b_4</t>
  </si>
  <si>
    <t>A1=$$IMG={{Q1}}
A2=$$IMG={{Q2}}
A3=$$IMG={{Q3}}*</t>
  </si>
  <si>
    <t>&lt;p&gt;Deduce el patrón de esta secuencia.&lt;/p&gt;</t>
  </si>
  <si>
    <t>&lt;p&gt;Fíjate en las formas de esta secuencia.&lt;/p&gt;</t>
  </si>
  <si>
    <t>{"id":"M4-NyO-49b-I-1","stimulus":"&lt;p&gt;Selecciona el siguiente dibujo de esta secuencia.&lt;/p&gt;&lt;table style=\"width: 100%; background: none !important;\"&gt;&lt;tbody&gt;&lt;tr&gt;&lt;td style=\"width: 20%; text-align: center; border: none; background: none !important;\"&gt;&lt;div style=\"display:flex; justify-content:center;\"&gt;&lt;img src=\"https://blueberry-assets.oneclick.es/{{Q1}}.svg\" width=\"150\"&gt;&lt;/img&gt;&lt;/div&gt;&lt;/td&gt;&lt;td style=\"width: 20%; text-align: center; border: none; background: none !important;\"&gt;&lt;div style=\"display:flex; justify-content:center;\"&gt;&lt;img src=\"https://blueberry-assets.oneclick.es/{{Q2}}.svg\" width=\"150\"&gt;&lt;/img&gt;&lt;/div&gt;&lt;/td&gt;&lt;td style=\"width: 20%; text-align: center; border: none; background: none !important;\"&gt;&lt;div style=\"display:flex; justify-content:center;\"&gt;&lt;img src=\"https://blueberry-assets.oneclick.es/{{Q3}}.svg\" width=\"150\"&gt;&lt;/img&gt;&lt;/div&gt;&lt;/td&gt;&lt;td style=\"width: 20%; text-align: center; border: none; background: none !important;\"&gt;&lt;div style=\"display:flex; justify-content:center;\"&gt;&lt;img src=\"https://blueberry-assets.oneclick.es/{{Q1}}.svg\" width=\"150\"&gt;&lt;/img&gt;&lt;/div&gt;&lt;/td&gt;&lt;td style=\"width: 20%; text-align: center; border: none; background: none !important;\"&gt;&lt;div style=\"display:flex; justify-content:center;\"&gt;&lt;img src=\"https://blueberry-assets.oneclick.es/{{Q2}}.svg\" width=\"150\"&gt;&lt;/img&gt;&lt;/div&gt;&lt;/td&gt;&lt;/tr&gt;&lt;/tbody&gt;&lt;/table&gt;","hint":"&lt;p&gt;Deduce el patrón de esta secuencia.&lt;/p&gt;","feedback":"&lt;p&gt;Fíjate en las formas de esta secuencia.&lt;/p&gt;","seed":{"parameters":[{"name":"Q1","label":null,"list":["M4_NyO_49b_1","M4_NyO_49b_2","M4_NyO_49b_3","M4_NyO_49b_4"]},{"name":"Q2","label":null,"list":["M4_NyO_49b_1","M4_NyO_49b_2","M4_NyO_49b_3","M4_NyO_49b_4"]},{"name":"Q3","label":null,"list":["M4_NyO_49b_1","M4_NyO_49b_2","M4_NyO_49b_3","M4_NyO_49b_4"]}],"calculated":[{"name":"A1","label":"{{function}}","function":"&lt;div style=\"display:flex; justify-content:center;\"&gt;&lt;img src=\"https://blueberry-assets.oneclick.es/{{Q1}}.svg\" width=\"150\"&gt;&lt;/img&gt;&lt;/div&gt;","incorrect":true},{"name":"A2","label":"{{function}}","function":"&lt;div style=\"display:flex; justify-content:center;\"&gt;&lt;img src=\"https://blueberry-assets.oneclick.es/{{Q2}}.svg\" width=\"150\"&gt;&lt;/img&gt;&lt;/div&gt;","incorrect":true},{"name":"A3","label":"{{function}}","function":"&lt;div style=\"display:flex; justify-content:center;\"&gt;&lt;img src=\"https://blueberry-assets.oneclick.es/{{Q3}}.svg\" width=\"150\"&gt;&lt;/img&gt;&lt;/div&gt;"}],"uniques":true},"algorithm":{"name":"trueFalse","template":"Multiple choice – standard","params":{"countCorrect":1,"countIncorrect":2,"showCheckIcon":false,"columns":3}}}</t>
  </si>
  <si>
    <t>Q1 = List = M4_NyO_49b_5, M4_NyO_49b_6, M4_NyO_49b_7, M4_NyO_49b_8
Q2 = List = M4_NyO_49b_5, M4_NyO_49b_6, M4_NyO_49b_7, M4_NyO_49b_8
Q3 = List = M4_NyO_49b_5, M4_NyO_49b_6, M4_NyO_49b_7, M4_NyO_49b_8</t>
  </si>
  <si>
    <t>{"id":"M4-NyO-49b-I-2","stimulus":"&lt;p&gt;Selecciona el siguiente dibujo de esta secuencia.&lt;/p&gt;&lt;table style=\"width: 100%; background: none !important;\"&gt;&lt;tbody&gt;&lt;tr&gt;&lt;td style=\"width: 20%; text-align: center; border: none; background: none !important;\"&gt;&lt;div style=\"display:flex; justify-content:center;\"&gt;&lt;img src=\"https://blueberry-assets.oneclick.es/{{Q1}}.svg\" width=\"150\"&gt;&lt;/img&gt;&lt;/div&gt;&lt;/td&gt;&lt;td style=\"width: 20%; text-align: center; border: none; background: none !important;\"&gt;&lt;div style=\"display:flex; justify-content:center;\"&gt;&lt;img src=\"https://blueberry-assets.oneclick.es/{{Q2}}.svg\" width=\"150\"&gt;&lt;/img&gt;&lt;/div&gt;&lt;/td&gt;&lt;td style=\"width: 20%; text-align: center; border: none; background: none !important;\"&gt;&lt;div style=\"display:flex; justify-content:center;\"&gt;&lt;img src=\"https://blueberry-assets.oneclick.es/{{Q3}}.svg\" width=\"150\"&gt;&lt;/img&gt;&lt;/div&gt;&lt;/td&gt;&lt;td style=\"width: 20%; text-align: center; border: none; background: none !important;\"&gt;&lt;div style=\"display:flex; justify-content:center;\"&gt;&lt;img src=\"https://blueberry-assets.oneclick.es/{{Q1}}.svg\" width=\"150\"&gt;&lt;/img&gt;&lt;/div&gt;&lt;/td&gt;&lt;td style=\"width: 20%; text-align: center; border: none; background: none !important;\"&gt;&lt;div style=\"display:flex; justify-content:center;\"&gt;&lt;img src=\"https://blueberry-assets.oneclick.es/{{Q2}}.svg\" width=\"150\"&gt;&lt;/img&gt;&lt;/div&gt;&lt;/td&gt;&lt;/tr&gt;&lt;/tbody&gt;&lt;/table&gt;","hint":"&lt;p&gt;Deduce el patrón de esta secuencia.&lt;/p&gt;","feedback":"&lt;p&gt;Fíjate en las formas de esta secuencia.&lt;/p&gt;","seed":{"parameters":[{"name":"Q1","label":null,"list":["M4_NyO_49b_5","M4_NyO_49b_6","M4_NyO_49b_7","M4_NyO_49b_8"]},{"name":"Q2","label":null,"list":["M4_NyO_49b_5","M4_NyO_49b_6","M4_NyO_49b_7","M4_NyO_49b_8"]},{"name":"Q3","label":null,"list":["M4_NyO_49b_5","M4_NyO_49b_6","M4_NyO_49b_7","M4_NyO_49b_8"]}],"calculated":[{"name":"A1","label":"{{function}}","function":"&lt;div style=\"display:flex; justify-content:center;\"&gt;&lt;img src=\"https://blueberry-assets.oneclick.es/{{Q1}}.svg\" width=\"150\"&gt;&lt;/img&gt;&lt;/div&gt;","incorrect":true},{"name":"A2","label":"{{function}}","function":"&lt;div style=\"display:flex; justify-content:center;\"&gt;&lt;img src=\"https://blueberry-assets.oneclick.es/{{Q2}}.svg\" width=\"150\"&gt;&lt;/img&gt;&lt;/div&gt;","incorrect":true},{"name":"A3","label":"{{function}}","function":"&lt;div style=\"display:flex; justify-content:center;\"&gt;&lt;img src=\"https://blueberry-assets.oneclick.es/{{Q3}}.svg\" width=\"150\"&gt;&lt;/img&gt;&lt;/div&gt;"}],"uniques":true},"algorithm":{"name":"trueFalse","template":"Multiple choice – standard","params":{"countCorrect":1,"countIncorrect":2,"showCheckIcon":false,"columns":3}}}</t>
  </si>
  <si>
    <t>Q1 = List = M4_NyO_49b_9, M4_NyO_49b_10, M4_NyO_49b_11
Q2 = List = M4_NyO_49b_9, M4_NyO_49b_10, M4_NyO_49b_11
Q3 = List = M4_NyO_49b_9, M4_NyO_49b_10, M4_NyO_49b_11</t>
  </si>
  <si>
    <t>{"id":"M4-NyO-49b-I-3","stimulus":"&lt;p&gt;Selecciona el siguiente dibujo de esta secuencia.&lt;/p&gt;&lt;table style=\"width: 100%; background: none !important;\"&gt;&lt;tbody&gt;&lt;tr&gt;&lt;td style=\"width: 20%; text-align: center; border: none; background: none !important;\"&gt;&lt;div style=\"display:flex; justify-content:center;\"&gt;&lt;img src=\"https://blueberry-assets.oneclick.es/{{Q1}}.svg\" width=\"150\"&gt;&lt;/img&gt;&lt;/div&gt;&lt;/td&gt;&lt;td style=\"width: 20%; text-align: center; border: none; background: none !important;\"&gt;&lt;div style=\"display:flex; justify-content:center;\"&gt;&lt;img src=\"https://blueberry-assets.oneclick.es/{{Q2}}.svg\" width=\"150\"&gt;&lt;/img&gt;&lt;/div&gt;&lt;/td&gt;&lt;td style=\"width: 20%; text-align: center; border: none; background: none !important;\"&gt;&lt;div style=\"display:flex; justify-content:center;\"&gt;&lt;img src=\"https://blueberry-assets.oneclick.es/{{Q3}}.svg\" width=\"150\"&gt;&lt;/img&gt;&lt;/div&gt;&lt;/td&gt;&lt;td style=\"width: 20%; text-align: center; border: none; background: none !important;\"&gt;&lt;div style=\"display:flex; justify-content:center;\"&gt;&lt;img src=\"https://blueberry-assets.oneclick.es/{{Q1}}.svg\" width=\"150\"&gt;&lt;/img&gt;&lt;/div&gt;&lt;/td&gt;&lt;td style=\"width: 20%; text-align: center; border: none; background: none !important;\"&gt;&lt;div style=\"display:flex; justify-content:center;\"&gt;&lt;img src=\"https://blueberry-assets.oneclick.es/{{Q2}}.svg\" width=\"150\"&gt;&lt;/img&gt;&lt;/div&gt;&lt;/td&gt;&lt;/tr&gt;&lt;/tbody&gt;&lt;/table&gt;","hint":"&lt;p&gt;Deduce el patrón de esta secuencia.&lt;/p&gt;","feedback":"&lt;p&gt;Fíjate en las formas de esta secuencia.&lt;/p&gt;","seed":{"parameters":[{"name":"Q1","label":null,"list":["M4_NyO_49b_9","M4_NyO_49b_10","M4_NyO_49b_11"]},{"name":"Q2","label":null,"list":["M4_NyO_49b_9","M4_NyO_49b_10","M4_NyO_49b_11"]},{"name":"Q3","label":null,"list":["M4_NyO_49b_9","M4_NyO_49b_10","M4_NyO_49b_11"]}],"calculated":[{"name":"A1","label":"{{function}}","function":"&lt;div style=\"display:flex; justify-content:center;\"&gt;&lt;img src=\"https://blueberry-assets.oneclick.es/{{Q1}}.svg\" width=\"150\"&gt;&lt;/img&gt;&lt;/div&gt;","incorrect":true},{"name":"A2","label":"{{function}}","function":"&lt;div style=\"display:flex; justify-content:center;\"&gt;&lt;img src=\"https://blueberry-assets.oneclick.es/{{Q2}}.svg\" width=\"150\"&gt;&lt;/img&gt;&lt;/div&gt;","incorrect":true},{"name":"A3","label":"{{function}}","function":"&lt;div style=\"display:flex; justify-content:center;\"&gt;&lt;img src=\"https://blueberry-assets.oneclick.es/{{Q3}}.svg\" width=\"150\"&gt;&lt;/img&gt;&lt;/div&gt;"}],"uniques":true},"algorithm":{"name":"trueFalse","template":"Multiple choice – standard","params":{"countCorrect":1,"countIncorrect":2,"showCheckIcon":false,"columns":3}}}</t>
  </si>
  <si>
    <t>M4-NyO-6a</t>
  </si>
  <si>
    <t>Utiliza el algoritmo de la suma (nºs naturales de entre 2 y 3 cifras)</t>
  </si>
  <si>
    <t>Selecciona el resultado de la siguiente suma.&lt;br/&gt;{{Q1}} + {{Q2}} = ...</t>
  </si>
  <si>
    <t>Single Choice
*: countCorrect= 1
*: countIncorrect= 2</t>
  </si>
  <si>
    <t>Q1= Min= 100; Max= 999; Step= 1
Q2= Min= 100; Max= 999; Step= 1
Q3= Min = 10; Max = 90; Step = 10
Q4= Min = 10; Max = 90; Step = 10
Q5= Min = 10; Max = 90; Step = 10
Q6= Min = 10; Max = 90; Step = 10</t>
  </si>
  <si>
    <t>A1={{function}}#{{Q1}}+{{Q2}}*
A2={{function}}#{{Q1}}+{{Q2}}+{{Q3}}
A3={{function}}#{{Q1}}+{{Q2}}-{{Q4}}
A4={{function}}#{{Q1}}+{{Q2}}+{{Q5}} 
A5={{function}}#{{Q1}}+{{Q2}}-{{Q6}}
T1 = {{Q1}}+{{Q2}}-math.floor({{Q1}}/10+{{Q2}}/10)*10</t>
  </si>
  <si>
    <t>&lt;div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30%; top: 65%;"&gt;{{T1}}&lt;/span&gt;&lt;span class="lemo-graphie-label" style="position: absolute; right: 30%; top: 35%;"&gt;{{Q2}}&lt;/span&gt;&lt;span class="lemo-graphie-label" style="position: absolute; right: 30%; top: 8%;"&gt;{{Q1}}&lt;/span&gt;&lt;/div&gt;&lt;/div&gt;&lt;/div&gt;</t>
  </si>
  <si>
    <t>El resultado de esta suma es:&lt;br/&gt;&lt;div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t>
  </si>
  <si>
    <t>{
    "id": "M4-NyO-6a-I-1",
    "stimulus": "&lt;p&gt;Selecciona el resultado de la siguiente suma.&lt;/p&gt;&lt;p style=\"text-align: center\"&gt;{{Q1}} + {{Q2}} = ...&lt;/p&gt;",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
    "feedback": "&lt;p&gt;El resultado de esta suma es:&lt;/p&gt;&lt;div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
    "seed": {
        "parameters": [
            {
                "name": "Q1",
                "label": null,
                "min": 100,
                "max": 999,
                "step": 1
            },
            {
                "name": "Q2",
                "label": null,
                "min": 100,
                "max": 999,
                "step": 1
            },
            {
                "name": "Q3",
                "label": null,
                "min": 10,
                "max": 90,
                "step": 10
            },
            {
                "name": "Q4",
                "label": null,
                "min": 10,
                "max": 90,
                "step": 10
            },
            {
                "name": "Q5",
                "label": null,
                "min": 10,
                "max": 90,
                "step": 10
            },
            {
                "name": "Q6",
                "label": null,
                "min": 10,
                "max": 90,
                "step": 10
            }
        ],
        "calculated": [
            {
                "name": "T1",
                "label": "{{function}}",
                "function": "{{Q1}}+{{Q2}}-math.floor({{Q1}}/10+{{Q2}}/10)*10",
                "temp": true
            },
            {
                "name": "A1",
                "label": "{{function}}",
                "function": "{{Q1}}+{{Q2}}"
            },
            {
                "name": "A2",
                "label": "{{function}}",
                "function": "{{Q1}}+{{Q2}}+{{Q3}}",
                "incorrect": true
            },
            {
                "name": "A3",
                "label": "{{function}}",
                "function": "{{Q1}}+{{Q2}}-{{Q4}}",
                "incorrect": true
            },
            {
                "name": "A4",
                "label": "{{function}}",
                "function": "{{Q1}}+{{Q2}}+{{Q5}}",
                "incorrect": true
            },
            {
                "name": "A5",
                "label": "{{function}}",
                "function": "{{Q1}}+{{Q2}}-{{Q6}}",
                "incorrect": true
            }
        ],
        "uniques": true
    },
    "algorithm": {
        "name": "trueFalse",
        "template": "Multiple choice – standard",
        "params": {
            "countCorrect": 1,
            "countIncorrect": 2,
            "showCheckIcon": false,
            "columns": 3
        }
    }
}</t>
  </si>
  <si>
    <t>Calcula la siguiente suma.</t>
  </si>
  <si>
    <t>{{Q1}} + {{Q2}} = {{A1}}</t>
  </si>
  <si>
    <t>Q1= Min= 100; Max= 999; Step= 1
Q2= Min= 100; Max= 999; Step= 1</t>
  </si>
  <si>
    <t>A1={{Q1}}+{{Q2}}
T1 = {{Q1}}+{{Q2}}-math.floor({{Q1}}/10+{{Q2}}/10)*10</t>
  </si>
  <si>
    <t>{"id":"M4-NyO-6a-E-1","stimulus":"&lt;p&gt;Calcula la siguiente suma.&lt;/p&gt;","template":"&lt;p style=\"text-align: center\"&gt;{{Q1}} + {{Q2}} = {{response}}&lt;/p&gt;","hint":"&lt;div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8%;\"&gt;{{Q1}}&lt;/span&gt;&lt;/div&gt;&lt;/div&gt;&lt;/div&gt;","feedback":"&lt;p&gt;El resultado de esta suma es:&lt;/p&gt;&lt;div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seed":{"parameters":[{"name":"Q1","label":null,"min":100,"max":999,"step":1},{"name":"Q2","label":null,"min":100,"max":999,"step":1}],"calculated":[{"name":"T1","label":"{{function}}","function":"{{Q1}}+{{Q2}}-math.floor({{Q1}}/10+{{Q2}}/10)*10","temp":true},{"name":"A1","label":"{{function}}","function":"{{Q1}}+{{Q2}}"}],"uniques":true},"algorithm":{"name":"calculateOperation","params":{"method":"equivLiteral","keyboard":"NUMERICAL"}}}</t>
  </si>
  <si>
    <t>Un barco rumbo a las Islas Canarias tenía {{Q1}} lotes de comida para sus marineros. Como no era suficiente comida para el viaje, ha comprado {{Q2}} lotes más. ¿Cuántos tiene ahora?</t>
  </si>
  <si>
    <t>El barco dispone de {{A1}} lotes de comida.</t>
  </si>
  <si>
    <t>El número de lotes de comida es:&lt;br/&gt;&lt;div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t>
  </si>
  <si>
    <t>{"id":"M4-NyO-6a-A-1","stimulus":"&lt;p&gt;Un barco rumbo a las Islas Canarias tenía {{Q1}} lotes de comida para sus marineros. Como no era suficiente comida para el viaje, ha comprado {{Q2}} lotes más. ¿Cuántos tiene ahora?&lt;/p&gt;","template":"&lt;p&gt;El barco dispone de {{response}} lotes de comida.&lt;/p&gt;","hint":"&lt;div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8%;\"&gt;{{Q1}}&lt;/span&gt;&lt;/div&gt;&lt;/div&gt;&lt;/div&gt;","feedback":"&lt;p&gt;El número de lotes de comida es:&lt;/p&gt;&lt;div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seed":{"parameters":[{"name":"Q1","label":null,"min":100,"max":999,"step":1},{"name":"Q2","label":null,"min":100,"max":999,"step":1}],"calculated":[{"name":"T1","label":"{{function}}","function":"{{Q1}}+{{Q2}}-math.floor({{Q1}}/10+{{Q2}}/10)*10","temp":true},{"name":"A1","label":"{{function}}","function":"{{Q1}}+{{Q2}}"}],"uniques":true},"algorithm":{"name":"calculateOperation","params":{"method":"equivLiteral","keyboard":"NUMERICAL"}}}</t>
  </si>
  <si>
    <t xml:space="preserve">El sábado {{Q1}} personas visitaron el museo de Ciencias Naturales, mientras que el domingo acudieron {{Q2}} visitantes. ¿Cuántas personas acogió el museo durante el fin de semana? </t>
  </si>
  <si>
    <t>El museo recibió {{A1}} visitantes.</t>
  </si>
  <si>
    <t>El número de visitantes durante el fin de semana es:&lt;br/&gt;&lt;div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t>
  </si>
  <si>
    <t>{"id":"M4-NyO-6a-A-2","stimulus":"&lt;p&gt;El sábado {{Q1}} personas visitaron el museo de Ciencias Naturales, mientras que el domingo acudieron {{Q2}} visitantes. ¿Cuántas personas acogió el museo durante el fin de semana?&lt;/p&gt;","template":"&lt;p&gt;El museo recibió {{response}} visitantes.&lt;/p&gt;","hint":"&lt;div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8%;\"&gt;{{Q1}}&lt;/span&gt;&lt;/div&gt;&lt;/div&gt;&lt;/div&gt;","feedback":"&lt;p&gt;El número de visitantes durante el fin de semana es:&lt;/p&gt;&lt;div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seed":{"parameters":[{"name":"Q1","label":null,"min":100,"max":999,"step":1},{"name":"Q2","label":null,"min":100,"max":999,"step":1}],"calculated":[{"name":"T1","label":"{{function}}","function":"{{Q1}}+{{Q2}}-math.floor({{Q1}}/10+{{Q2}}/10)*10","temp":true},{"name":"A1","label":"{{function}}","function":"{{Q1}}+{{Q2}}"}],"uniques":true},"algorithm":{"name":"calculateOperation","params":{"method":"equivLiteral","keyboard":"NUMERICAL"}}}</t>
  </si>
  <si>
    <t>En un mes, una empresa farmacéutica produjo {{Q1}} dosis de vacuna contra la fiebre amarilla. Al mes siguiente, la empresa produjo {{Q2}} dosis más. En total, ¿cuántas vacunas se produjeron en estos dos meses?</t>
  </si>
  <si>
    <t>La empresa farmaceutica produjo {{A1}} dosis.</t>
  </si>
  <si>
    <t>Q1= Min= 10; Max= 333; Step= 1
Q2= Min= 10; Max= 333; Step= 1</t>
  </si>
  <si>
    <t>El número de dosis de vacunas enviadas es:&lt;br/&gt;&lt;div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t>
  </si>
  <si>
    <t>{"id":"M4-NyO-6a-A-3","stimulus":"&lt;p&gt;En un mes, una empresa farmacéutica produjo {{Q1}} dosis de vacuna contra la fiebre amarilla. Al mes siguiente, la empresa produjo {{Q2}} dosis más. En total, ¿cuántas vacunas se produjeron en estos dos meses?&lt;/p&gt;","template":"&lt;p&gt;La empresa farmaceutica produjo {{response}} dosis.&lt;/p&gt;","hint":"&lt;div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8%;\"&gt;{{Q1}}&lt;/span&gt;&lt;/div&gt;&lt;/div&gt;&lt;/div&gt;","feedback":"&lt;p&gt;El número de dosis de vacunas enviadas es:&lt;/p&gt;&lt;div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seed":{"parameters":[{"name":"Q1","label":null,"min":10,"max":333,"step":1},{"name":"Q2","label":null,"min":10,"max":333,"step":1}],"calculated":[{"name":"T1","label":"{{function}}","function":"{{Q1}}+{{Q2}}-math.floor({{Q1}}/10+{{Q2}}/10)*10","temp":true},{"name":"A1","label":"{{function}}","function":"{{Q1}}+{{Q2}}"}],"uniques":true},"algorithm":{"name":"calculateOperation","params":{"method":"equivLiteral","keyboard":"NUMERICAL"}}}</t>
  </si>
  <si>
    <t>M4-NyO-7a</t>
  </si>
  <si>
    <t>Utiliza la propiedad conmutativa de la suma (nºs naturales de entre 2 y 3 cifras)</t>
  </si>
  <si>
    <t>¿En cuál de estas equivalencias se representa la propiedad conmutativa de la suma?</t>
  </si>
  <si>
    <t>True or false
*: countCorrect= 2
*: countIncorrect= 1
*:options= "Correcto", "Incorrecto"</t>
  </si>
  <si>
    <t>Q1-Q11= Min = 10;Max = 200; Step = 1
Q12= Min = 80; Max = 100; Step = 1
Q13= Min = 100; Max = 700; Step = 1
Q14= Min = 10; Max = 50; Step = 1
Q15= Min = 80; Max = 100; Step = 1
Q16= Min = 100; Max = 700; Step = 1
Q17= Min = 10; Max = 50; Step = 1</t>
  </si>
  <si>
    <t>A1={{Q1}} + {{Q2}} = {{Q2}} + {{Q1}}*
A2={{Q3}} + {{Q4}} + {{Q5}} = {{Q4}} + {{Q5}} + {{Q3}}*
A3={{Q6}} + ({{Q7}} + {{Q8}}) = ({{Q6}} + {{Q7}}) + {{Q8}} | En esta suma se ve la propiedad asociativa: la forma de agrupar los sumandos no altera el resultado.
A4=({{Q9}} + {{Q10}}) + {{Q11}} = {{Q9}} + ({{Q10}} + {{Q11}}) | En esta suma se ve la propiedad asociativa: la forma de agrupar los sumandos no altera el resultado.
A5={{Q12}} − {{Q13}} = ({{Q12}} − {{Q14}}) − ({{Q13}} − {{Q14}}) | En esta resta se ve la propiedad fundamental de la resta: si se suma o se resta el mismo número al minuendo y al sustraendo, el resultado no cambia.
A6={{Q15}} − {{Q16}} = ({{Q15}} − {{Q17}}) − ({{Q16}} − {{Q17}}) | En esta resta se ve la propiedad fundamental de la resta: si se suma o se resta el mismo número al minuendo y al sustraendo, el resultado no cambia.
T1 = {{Q1}}+{{Q2}}</t>
  </si>
  <si>
    <t>Las sumas tienen propiedad conmutativa porque el orden de los sumandos no altera el resultado.</t>
  </si>
  <si>
    <t>Las sumas tienen propiedad conmutativa porque el orden de los sumandos no altera el resultado:&lt;br/&gt;{{Q1}} + {{Q2}} = {{Q2}} + {{Q1} = {{T1}}</t>
  </si>
  <si>
    <t>{"id":"M4-NyO-7a-I-1","stimulus":"&lt;p&gt;¿En cuál de estas equivalencias se representa la propiedad conmutativa de la suma?&lt;/p&gt;","hint":"&lt;p&gt;Las sumas tienen propiedad conmutativa porque el orden de los sumandos no altera el resultado.&lt;/p&gt;","feedback":"&lt;p&gt;Las sumas tienen propiedad conmutativa porque el orden de los sumandos no altera el resultado:&lt;/p&gt;&lt;p style=\"text-align: center\"&gt;{{Q1}} + {{Q2}} = {{Q2}} + {{Q1}} = {{T1}}&lt;/p&gt;","seed":{"parameters":[{"name":"Q1","label":null,"min":10,"max":200,"step":1},{"name":"Q2","label":null,"min":10,"max":200,"step":1},{"name":"Q3","label":null,"min":10,"max":200,"step":1},{"name":"Q4","label":null,"min":10,"max":200,"step":1},{"name":"Q5","label":null,"min":10,"max":200,"step":1},{"name":"Q6","label":null,"min":10,"max":200,"step":1},{"name":"Q7","label":null,"min":10,"max":200,"step":1},{"name":"Q8","label":null,"min":10,"max":200,"step":1},{"name":"Q9","label":null,"min":10,"max":200,"step":1},{"name":"Q10","label":null,"min":10,"max":200,"step":1},{"name":"Q11","label":null,"min":10,"max":200,"step":1},{"name":"Q12","label":null,"min":80,"max":100,"step":1},{"name":"Q13","label":null,"min":100,"max":700,"step":1},{"name":"Q14","label":null,"min":10,"max":50,"step":1},{"name":"Q15","label":null,"min":80,"max":100,"step":1},{"name":"Q16","label":null,"min":100,"max":700,"step":1},{"name":"Q17","label":null,"min":10,"max":50,"step":1}],"calculated":[{"name":"T1","label":"{{function}}","function":"{{Q1}} + {{Q2}}","temp":true},{"name":"A1","label":"{{Q1}} + {{Q2}} = {{Q2}} + {{Q1}}"},{"name":"A2","label":"{{Q3}} + {{Q4}} + {{Q5}} = {{Q4}} + {{Q5}} + {{Q3}} "},{"name":"A3","label":"{{Q6}} + ({{Q7}} + {{Q8}}) = ({{Q6}} + {{Q7}}) + {{Q8}}","incorrect":true,"feedback":"&lt;p&gt;En esta suma se ve la propiedad asociativa: la forma de agrupar los sumandos no altera el resultado.&lt;/p&gt;"},{"name":"A4","label":"({{Q9}} + {{Q10}}) + {{Q11}} = {{Q9}} + ({{Q10}} + {{Q11}})","incorrect":true,"feedback":"&lt;p&gt;En esta suma se ve la propiedad asociativa: la forma de agrupar los sumandos no altera el resultado.&lt;/p&gt;"},{"name":"A5","label":"{{Q12}} − {{Q13}} = ({{Q12}} − {{Q14}}) − ({{Q13}} − {{Q14}})","incorrect":true,"feedback":"&lt;p&gt;En esta resta se ve la propiedad fundamental de la resta: si se suma o se resta el mismo número al minuendo y al sustraendo, el resultado no cambia.&lt;/p&gt;"},{"name":"A6","label":"{{Q15}} − {{Q16}} = ({{Q15}} − {{Q17}}) − ({{Q16}} − {{Q17}})","incorrect":true,"feedback":"&lt;p&gt;En esta resta se ve la propiedad fundamental de la resta: si se suma o se resta el mismo número al minuendo y al sustraendo, el resultado no cambia.&lt;/p&gt;"}],"uniques":true},"algorithm":{"name":"trueFalse","template":"Choice matrix – inline","params":{"countCorrect":2,"countIncorrect":1,"showCheckIcon":false,"options":["Correcto","Incorrecto"]}}}</t>
  </si>
  <si>
    <t>Completa esta suma para verificar la propiedad conmutativa.</t>
  </si>
  <si>
    <t>{{Q1}} + {{Q2}} = {{A1}} + {{A2}}</t>
  </si>
  <si>
    <t>Q1= Min= 10;Max= 999; Step= 1
Q2= Min= 10;Max= 999; Step= 1</t>
  </si>
  <si>
    <t>A1 = {{Q2}}
A2 = {{Q1}}
T1 = {{Q1}}+{{Q2}}</t>
  </si>
  <si>
    <t>Las sumas tienen propiedad conmutativa porque el orden de los sumandos no altera el resultado:&lt;br/&gt;{{Q1}} + {{Q2}} = {{Q2}} + {{Q1}} = {{T1}}</t>
  </si>
  <si>
    <t>{"id":"M4-NyO-7a-E-1","stimulus":"&lt;p&gt;Completa esta suma para verificar la propiedad conmutativa.&lt;/p&gt;","template":"&lt;p style=\"text-align: center\"&gt;{{Q1}} + {{Q2}} = {{response}} + {{response}}&lt;/p&gt;","hint":"&lt;p&gt;Las sumas tienen propiedad conmutativa porque el orden de los sumandos no altera el resultado.&lt;/p&gt;","feedback":"&lt;p&gt;Las sumas tienen propiedad conmutativa porque el orden de los sumandos no altera el resultado:&lt;p style=\"text-align: center\"&gt;{{Q1}} + {{Q2}} = {{Q2}} + {{Q1}} = {{T1}}&lt;/p&gt;","seed":{"parameters":[{"name":"Q1","label":null,"min":10,"max":999,"step":1},{"name":"Q2","label":null,"min":10,"max":999,"step":1}],"calculated":[{"name":"T1","label":"{{function}}","function":"{{Q1}}+{{Q2}}","temp":true},{"name":"A1","label":"{{function}}","function":"{{Q2}}"},{"name":"A2","label":"{{function}}","function":"{{Q1}}"}],"uniques":true},"algorithm":{"name":"calculateOperation","params":{"method":"equivLiteral","keyboard":"NUMERICAL"}}}</t>
  </si>
  <si>
    <t>M4-NyO-7b</t>
  </si>
  <si>
    <t>Utiliza la propiedad asociativa de la suma (nºs naturales de entre 2 y 3 cifras)</t>
  </si>
  <si>
    <t>¿En cuál de estas equivalencias se representa la propiedad asociativa de la suma?</t>
  </si>
  <si>
    <t>Q1-Q11= Min = 10;Max = 200; Step = 1
Q12= Min = 80; Max = 100; Step = 1
Q13= Min = 10; Max = 70; Step = 1
Q14= Min = 10; Max = 50; Step = 1
Q15= Min = 80; Max = 100; Step = 1
Q16= Min = 10; Max = 70; Step = 1
Q17= Min = 10; Max = 50; Step = 1</t>
  </si>
  <si>
    <t>A1={{Q1}} + {{Q2}} = {{Q2}} + {{Q1}} | En esta suma se ve la propiedad conmutativa: el orden de los sumandos no altera el resultado.
A2={{Q3}} + {{Q4}} + {{Q5}} = {{Q4}} + {{Q5}} + {{Q3}} | En esta suma se ve la propiedad conmutativa: el orden de los sumandos no altera el resultado.
A3={{Q6}} + ({{Q7}} + {{Q8}}) = ({{Q6}} + {{Q7}}) + {{Q8}}*
A4=({{Q9}} + {{Q10}}) + {{Q11}} = {{Q9}} + ({{Q10}} + {{Q11}})*
A5={{Q12}} − {{Q13}} = ({{Q12}} − {{Q14}}) − ({{Q13}} − {{Q14}}) | En esta resta se ve la propiedad fundamental de la resta: si se suma o se resta el mismo número al minuendo y al sustraendo, el resultado no cambia.
A6={{Q15}} − {{Q16}} = ({{Q15}} − {{Q17}}) − ({{Q16}} − {{Q17}}) | En esta resta se ve la propiedad fundamental de la resta: si se suma o se resta el mismo número al minuendo y al sustraendo, el resultado no cambia.
T1 = {{Q6}}+{{Q7}}+{{Q8}}</t>
  </si>
  <si>
    <t>Las sumas tienen propiedad asociativa porque la forma de agrupar los sumandos no altera el resultado.</t>
  </si>
  <si>
    <t>Las sumas tienen propiedad asociativa porque la forma de agrupar los sumandos no altera el resultado:&lt;br/&gt;{{Q6}} + ({{Q7}} + {{Q8}}) = ({{Q6}} + {{Q7}}) + {{Q8}} = {{T1}}</t>
  </si>
  <si>
    <t>{
    "id": "M4-NyO-7b-I-1",
    "stimulus": "&lt;p&gt;¿En cuál de estas equivalencias se representa la propiedad asociativa de la suma?&lt;/p&gt;",
    "hint": "&lt;p&gt;Las sumas tienen propiedad asociativa porque la forma de agrupar los sumandos no altera el resultado.&lt;/p&gt;",
    "feedback": "&lt;p&gt;Las sumas tienen propiedad asociativa porque la forma de agrupar los sumandos no altera el resultado:&lt;/p&gt;&lt;p style=\"text-align: center\"&gt;{{Q6}} + ({{Q7}} + {{Q8}}) = ({{Q6}} + {{Q7}}) + {{Q8}} = {{T1}}&lt;/p&gt;",
    "seed": {
        "parameters": [
            {
                "name": "Q1",
                "label": null,
                "min": 10,
                "max": 200,
                "step": 1
            },
            {
                "name": "Q2",
                "label": null,
                "min": 10,
                "max": 200,
                "step": 1
            },
            {
                "name": "Q3",
                "label": null,
                "min": 10,
                "max": 200,
                "step": 1
            },
            {
                "name": "Q4",
                "label": null,
                "min": 10,
                "max": 200,
                "step": 1
            },
            {
                "name": "Q5",
                "label": null,
                "min": 10,
                "max": 200,
                "step": 1
            },
            {
                "name": "Q6",
                "label": null,
                "min": 10,
                "max": 200,
                "step": 1
            },
            {
                "name": "Q7",
                "label": null,
                "min": 10,
                "max": 200,
                "step": 1
            },
            {
                "name": "Q8",
                "label": null,
                "min": 10,
                "max": 200,
                "step": 1
            },
            {
                "name": "Q9",
                "label": null,
                "min": 10,
                "max": 200,
                "step": 1
            },
            {
                "name": "Q10",
                "label": null,
                "min": 10,
                "max": 200,
                "step": 1
            },
            {
                "name": "Q11",
                "label": null,
                "min": 10,
                "max": 200,
                "step": 1
            },
            {
                "name": "Q12",
                "label": null,
                "min": 80,
                "max": 100,
                "step": 1
            },
            {
                "name": "Q13",
                "label": null,
                "min": 10,
                "max": 70,
                "step": 1
            },
            {
                "name": "Q14",
                "label": null,
                "min": 10,
                "max": 50,
                "step": 1
            },
            {
                "name": "Q15",
                "label": null,
                "min": 80,
                "max": 100,
                "step": 1
            },
            {
                "name": "Q16",
                "label": null,
                "min": 10,
                "max": 70,
                "step": 1
            },
            {
                "name": "Q17",
                "label": null,
                "min": 10,
                "max": 50,
                "step": 1
            }
        ],
        "calculated": [
            {
                "name": "T1",
                "label": "{{function}}",
                "function": "{{Q6}}+{{Q7}}+{{Q8}}",
                "temp": true
            },
            {
                "name": "A1",
                "label": "{{Q1}} + {{Q2}} = {{Q2}} + {{Q1}}",
                "incorrect": true,
                "feedback": "&lt;p&gt;En esta suma se ve la propiedad conmutativa: el orden de los sumandos no altera el resultado.&lt;/p&gt;"
            },
            {
                "name": "A2",
                "label": "{{Q3}} + {{Q4}} + {{Q5}} = {{Q4}} + {{Q5}} + {{Q3}} ",
                "incorrect": true,
                "feedback": "&lt;p&gt;En esta suma se ve la propiedad conmutativa: el orden de los sumandos no altera el resultado.&lt;/p&gt;"
            },
            {
                "name": "A3",
                "label": "{{Q6}} + ({{Q7}} + {{Q8}}) = ({{Q6}} + {{Q7}}) + {{Q8}}"
            },
            {
                "name": "A4",
                "label": "({{Q9}} + {{Q10}}) + {{Q11}} = {{Q9}} + ({{Q10}} + {{Q11}})"
            },
            {
                "name": "A5",
                "label": "{{Q12}} − {{Q13}} = ({{Q12}} − {{Q14}}) − ({{Q13}} − {{Q14}})",
                "incorrect": true,
                "feedback": "&lt;p&gt;En esta resta se ve la propiedad fundamental de la resta: si se suma o se resta el mismo número al minuendo y al sustraendo, el resultado no cambia.&lt;/p&gt;"
            },
            {
                "name": "A6",
                "label": "{{Q15}} − {{Q16}} = ({{Q15}} − {{Q17}}) − ({{Q16}} − {{Q17}})",
                "incorrect": true,
                "feedback": "&lt;p&gt;En esta resta se ve la propiedad fundamental de la resta: si se suma o se resta el mismo número al minuendo y al sustraendo, el resultado no cambia.&lt;/p&gt;"
            }
        ],
        "uniques": true
    },
    "algorithm": {
        "name": "trueFalse",
        "template": "Multiple choice – standard",
        "params": {
            "countCorrect": 1,
            "countIncorrect": 2,
            "showCheckIcon": false,
            "columns": 3
        }
    }
}</t>
  </si>
  <si>
    <t>Utiliza la propiedad asociativa para calcular esta suma.</t>
  </si>
  <si>
    <t>({{Q1}} + {{Q2}}) + {{Q3}} = {{A1}} + {{Q3}} = {{A3}}&lt;br/&gt;{{Q1}} + ({{Q2}} + {{Q3}}) = {{Q1}} + {{A2}} = {{A3}}</t>
  </si>
  <si>
    <t>Q1= Min= 10;Max= 99; Step= 1
Q2= Min= 10;Max= 99; Step= 1
Q3= Min= 10;Max= 99; Step= 1</t>
  </si>
  <si>
    <t>A1 = {{Q1}}+{{Q2}}
A2 = {{Q2}}+{{Q3}}
A3 = {{Q1}}+{{Q2}}+{{Q3}}</t>
  </si>
  <si>
    <t>Las sumas tienen propiedad asociativa porque la forma de agrupar los sumandos no altera el resultado:&lt;br/&gt;({{Q1}} + {{Q2}}) + {{Q3}} = {{Q1}} + ({{Q2}} + {{Q3}}) = {{A3}}
Sin TE particular</t>
  </si>
  <si>
    <t>{"id":"M4-NyO-7b-E-1","stimulus":"&lt;p&gt;Utiliza la propiedad asociativa para calcular esta suma.&lt;/p&gt;","template":"&lt;p style=\"text-align: center\"&gt;({{Q1}} + {{Q2}}) + {{Q3}} = {{response}} + {{Q3}} = {{A3}}&lt;/p&gt;&lt;p style=\"text-align: center\"&gt;{{Q1}} + ({{Q2}} + {{Q3}}) = {{Q1}} + {{response}} = {{response}}&lt;/p&gt;","hint":"&lt;p&gt;Las sumas tienen propiedad asociativa porque la forma de agrupar los sumandos no altera el resultado.&lt;/p&gt;","feedback":"&lt;p&gt;Las sumas tienen propiedad asociativa porque la forma de agrupar los sumandos no altera el resultado:&lt;/p&gt;&lt;p style=\"text-align: center\"&gt;({{Q1}} + {{Q2}}) + {{Q3}} = {{Q1}} + ({{Q2}} + {{Q3}}) = {{A3}}&lt;/p&gt;","seed":{"parameters":[{"name":"Q1","label":null,"min":10,"max":99,"step":1},{"name":"Q2","label":null,"min":10,"max":99,"step":1},{"name":"Q3","label":null,"min":10,"max":99,"step":1}],"calculated":[{"name":"A1","label":"{{function}}","function":"{{Q1}}+{{Q2}}"},{"name":"A2","label":"{{function}}","function":"{{Q2}}+{{Q3}}"},{"name":"A3","label":"{{function}}","function":"{{Q1}}+{{Q2}}+{{Q3}}"}],"uniques":true},"algorithm":{"name":"calculateOperation","params":{"method":"equivLiteral","keyboard":"NUMERICAL"}}}</t>
  </si>
  <si>
    <t>M4-NyO-8a</t>
  </si>
  <si>
    <t>Utiliza el algoritmo de la resta (nºs naturales de entre 2 y 3 cifras)</t>
  </si>
  <si>
    <t>Escoge el resultado de esta resta.
{{T1}} − {{Q1}} = ...
{{A1}}*
{{A2}}
{{A3}}
{{A4}}
{{A5}}
Se ven 3</t>
  </si>
  <si>
    <t>Q1: Mín 20;Máx 500; Step: 1
Q2: Mín 10;Máx 500; Step: 1
Q3: mín 10; máx 90; step 10
Q4: mín 10; máx 90; step 10
Q5: mín 1; máx 50; step 1
Q6: mín 1; máx 50; step 1</t>
  </si>
  <si>
    <t>T1 = {{Q1}}+{{Q2}}
A1 = {{Q2}}
A2 = {{Q2}}+{{Q3}}
A3 = {{Q2}}-{{Q4}}
A4 = {{Q2}}+{{Q5}}
A5 = {{Q2}}-{{Q6}}</t>
  </si>
  <si>
    <t>[Resta vertical de 3 posiciones]
T1-Q1=T2</t>
  </si>
  <si>
    <t>&lt;p&gt;El resultado de la resta es:&lt;/p&gt;
[Resta vertical de 3 posiciones]
T1-Q1=Q2</t>
  </si>
  <si>
    <t>T2 = {{Q2}}-math.floor({{Q2}}/10)*10</t>
  </si>
  <si>
    <t>{
    "id": "M4-NyO-8a-I-1",
    "stimulus": "&lt;p&gt;Escoge el resultado de esta resta.&lt;/p&gt;&lt;p style=\"text-align: center\"&gt;{{T1}} − {{Q1}} = ...&lt;/p&gt;",
    "hint": "&lt;p&gt;&lt;div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35%;\"&gt;{{Q1}}&lt;/span&gt;&lt;span class=\"lemo-graphie-label\" style=\"position: absolute; right: 30%; top: 8%;\"&gt;{{T1}}&lt;/span&gt;&lt;/div&gt;&lt;/div&gt;&lt;/div&gt;&lt;/p&gt;",
    "feedback": "&lt;p&gt;El resultado de la resta es:&lt;/p&gt;&lt;div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65%;\"&gt;{{Q2}}&lt;/span&gt;&lt;span class=\"lemo-graphie-label\" style=\"position: absolute; right: 30%; top: 35%;\"&gt;{{Q1}}&lt;/span&gt;&lt;span class=\"lemo-graphie-label\" style=\"position: absolute; right: 30%; top: 8%;\"&gt;{{T1}}&lt;/span&gt;&lt;/div&gt;&lt;/div&gt;&lt;/div&gt;",
    "seed": {
        "parameters": [
            {
                "name": "Q1",
                "label": null,
                "min": 20,
                "max": 500,
                "step": 1
            },
            {
                "name": "Q2",
                "label": null,
                "min": 10,
                "max": 500,
                "step": 1
            },
            {
                "name": "Q3",
                "label": null,
                "min": 10,
                "max": 90,
                "step": 10
            },
            {
                "name": "Q4",
                "label": null,
                "min": 10,
                "max": 90,
                "step": 10
            },
            {
                "name": "Q5",
                "label": null,
                "min": 1,
                "max": 50,
                "step": 1
            },
            {
                "name": "Q6",
                "label": null,
                "min": 1,
                "max": 50,
                "step": 1
            }
        ],
        "calculated": [
            {
                "name": "T1",
                "label": "{{function}}",
                "function": "{{Q1}}+{{Q2}}",
                "temp": true
            },
            {
                "name": "T2",
                "label": "{{function}}",
                "function": "{{Q2}}-math.floor({{Q2}}/10)*10",
                "temp": true
            },
            {
                "name": "A1",
                "label": "{{function}}",
                "function": "{{Q2}}"
            },
            {
                "name": "A2",
                "label": "{{function}}",
                "function": "{{Q2}}+{{Q3}}",
                "incorrect": true
            },
            {
                "name": "A3",
                "label": "{{function}}",
                "function": "{{Q2}}-{{Q4}}",
                "incorrect": true
            },
            {
                "name": "A4",
                "label": "{{function}}",
                "function": "{{Q2}}+{{Q5}}",
                "incorrect": true
            },
            {
                "name": "A5",
                "label": "{{function}}",
                "function": "{{Q2}}-{{Q6}}",
                "incorrect": true
            }
        ],
        "uniques": true
    },
    "algorithm": {
        "name": "trueFalse",
        "template": "Multiple choice – standard",
        "params": {
            "countCorrect": 1,
            "countIncorrect": 2,
            "showCheckIcon": false,
            "columns": 3
        }
    }
}</t>
  </si>
  <si>
    <t>Calcula la siguiente resta.</t>
  </si>
  <si>
    <t>{{T1}} − {{Q2}} = {{A1}}</t>
  </si>
  <si>
    <t>Q1: Mín 10;Máx 500; Step: 1
Q2: Mín 10;Máx 500; Step: 1</t>
  </si>
  <si>
    <t>A1 = {{Q1}}
T1 = {{Q1}}+{{Q2}}</t>
  </si>
  <si>
    <t>[Resta vertical de 3 posiciones]
 T1-Q2=T2</t>
  </si>
  <si>
    <t>&lt;p&gt;El resultado de la resta es:&lt;/p&gt;
[Resta vertical de 3 posiciones]
T1-Q2=Q1</t>
  </si>
  <si>
    <t>T2 = {{Q1}}-math.floor({{Q1}}/10)*10</t>
  </si>
  <si>
    <t>{"id":"M4-NyO-8a-E-1","stimulus":"&lt;p&gt;Calcula la siguiente resta.&lt;/p&gt;","template":"&lt;p style=\"text-align: center\"&gt;{{T1}} − {{Q2}} = {{response}}&lt;/p&gt;","hint":"&lt;div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8%;\"&gt;{{T1}}&lt;/span&gt;&lt;/div&gt;&lt;/div&gt;&lt;/div&gt;","feedback":"&lt;p&gt;El resultado de la resta es:&lt;/p&gt;&lt;div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10,"max":500,"step":1},{"name":"Q2","label":null,"min":10,"max":500,"step":1}],"calculated":[{"name":"T1","label":"{{function}}","function":"{{Q1}}+{{Q2}}","temp":true},{"name":"T2","label":"{{function}}","function":"{{Q1}}-math.floor({{Q1}}/10)*10","temp":true},{"name":"A1","label":"{{function}}","function":"{{Q1}}"}],"uniques":true},"algorithm":{"name":"calculateOperation","params":{"method":"equivLiteral","keyboard":"NUMERICAL"}}}</t>
  </si>
  <si>
    <t>El año pasado, un concesionario vendió {{Q2}} coches eléctricos, mientras que este año planea vender {{T1}}. ¿Cuántos coches más que el año pasado tiene que vender para llegar a su objetivo?</t>
  </si>
  <si>
    <t>Tiene que vender {{A1}} coches más.</t>
  </si>
  <si>
    <t>[Resta vertical de 3 posiciones]
T1-Q2=T2</t>
  </si>
  <si>
    <t>{"id":"M4-NyO-8a-A-1","stimulus":"&lt;p&gt;El año pasado, un concesionario vendió {{Q2}} coches eléctricos, mientras que este año planea vender {{T1}}. ¿Cuántos coches más que el año pasado tiene que vender para llegar a su objetivo?&lt;/p&gt;","template":"&lt;p&gt;Tiene que vender {{response}} coches más.&lt;/p&gt;","hint":"&lt;p&gt;&lt;div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8%;\"&gt;{{T1}}&lt;/span&gt;&lt;/div&gt;&lt;/div&gt;&lt;/div&gt;&lt;/p&gt;","feedback":"&lt;p&gt;El resultado de la resta es:&lt;/p&gt;&lt;div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10,"max":500,"step":1},{"name":"Q2","label":null,"min":10,"max":500,"step":1}],"calculated":[{"name":"T1","label":"{{function}}","function":"{{Q1}}+{{Q2}}","temp":true},{"name":"T2","label":"{{function}}","function":"{{Q1}}-math.floor({{Q1}}/10)*10","temp":true},{"name":"A1","label":"{{function}}","function":"{{Q1}}"}],"uniques":true},"algorithm":{"name":"calculateOperation","params":{"method":"equivLiteral","keyboard":"NUMERICAL"}}}</t>
  </si>
  <si>
    <t>A un depósito que almacena {{T1}} l de agua se le han extraído {{Q2}} l. ¿Cuánta agua queda en el depósito?</t>
  </si>
  <si>
    <t>Quedan {{A1}} l.</t>
  </si>
  <si>
    <t>Q1: Mín 100;Máx 500; Step: 1
Q2: Mín 100;Máx 500; Step: 1</t>
  </si>
  <si>
    <t>{"id":"M4-NyO-8a-A-2","stimulus":"&lt;p&gt;A un depósito que almacena {{T1}} l de agua se le han extraído {{Q2}} l. ¿Cuánta agua queda en el depósito?&lt;/p&gt;","template":"&lt;p&gt;Quedan {{response}} l.&lt;/p&gt;","hint":"&lt;p&gt;&lt;div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8%;\"&gt;{{T1}}&lt;/span&gt;&lt;/div&gt;&lt;/div&gt;&lt;/div&gt;&lt;/p&gt;","feedback":"&lt;p&gt;El resultado de la resta es:&lt;/p&gt;&lt;div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100,"max":500,"step":1},{"name":"Q2","label":null,"min":100,"max":500,"step":1}],"calculated":[{"name":"T1","label":"{{function}}","function":"{{Q1}}+{{Q2}}","temp":true},{"name":"T2","label":"{{function}}","function":"{{Q1}}-math.floor({{Q1}}/10)*10","temp":true},{"name":"A1","label":"{{function}}","function":"{{Q1}}"}],"uniques":true},"algorithm":{"name":"calculateOperation","params":{"method":"equivLiteral","keyboard":"NUMERICAL"}}}</t>
  </si>
  <si>
    <t>En una competición, los ciclistas llevan recorridos &lt;span class="no-break"&gt;{{Q2}} km&lt;/span&gt; de una etapa de &lt;span class="no-break"&gt;{{T1}} km.&lt;/span&gt; ¿Cuántos kilómetros les quedan para llegar a la meta?</t>
  </si>
  <si>
    <t>Les quedan {{A1}} km.</t>
  </si>
  <si>
    <t>Q1: Mín: 10; Máx: 200; Step: 1
Q2: Mín: 10; Máx: 200; Step: 1</t>
  </si>
  <si>
    <t>{"id":"M4-NyO-8a-A-3","stimulus":"&lt;p&gt;En una competición, los ciclistas llevan recorridos &lt;span class=\"no-break\"&gt;{{Q2}} km&lt;/span&gt; de una etapa de &lt;span class=\"no-break\"&gt;{{T1}} km.&lt;/span&gt; ¿Cuántos kilómetros les quedan para llegar a la meta?&lt;/p&gt;","template":"&lt;p&gt;Les quedan {{response}} km.&lt;/p&gt;","hint":"&lt;p&gt;&lt;div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8%;\"&gt;{{T1}}&lt;/span&gt;&lt;/div&gt;&lt;/div&gt;&lt;/div&gt;&lt;/p&gt;","feedback":"&lt;p&gt;El resultado de la resta es:&lt;/p&gt;&lt;div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10,"max":200,"step":1},{"name":"Q2","label":null,"min":10,"max":200,"step":1}],"calculated":[{"name":"T1","label":"{{function}}","function":"{{Q1}}+{{Q2}}","temp":true},{"name":"T2","label":"{{function}}","function":"{{Q1}}-math.floor({{Q1}}/10)*10","temp":true},{"name":"A1","label":"{{function}}","function":"{{Q1}}"}],"uniques":true},"algorithm":{"name":"calculateOperation","params":{"method":"equivLiteral","keyboard":"NUMERICAL"}}}</t>
  </si>
  <si>
    <t>M4-NyO-9a</t>
  </si>
  <si>
    <t>Opera con la propiedad fundamental de la resta (núms. de 2 o 3 cifras)</t>
  </si>
  <si>
    <t>Indica si las equivalencias cumplen o no la propiedad fundamental de la resta.
{{Q1}} − {{Q2}} = ({{Q1}} − {{Q3}}) − ({{Q2}} − {{Q3}}) *
{{Q4}} − {{Q5}} = ({{Q4}} + {{Q6}}) − ({{Q5}} + {{Q6}}) *
{{Q7}} − {{Q8}} = ({{Q7}} + {{Q9}}) − ({{Q8}} − {{Q9}})
{{Q10}} − {{Q11}} = ({{Q10}} − {{Q12}}) − ({{Q11}} + {{Q12}})
(se muestran 3 opciones, 1 es falsa)
(Indicadores: Sí / No)</t>
  </si>
  <si>
    <t>Q1= Min = 150; Max = 200; Step= 1
Q2= Min = 50; Max = 100; Step= 1
Q3= Min = 1; Max = 9; Step= 1
Q4= Min = 150; Max = 200; Step= 1
Q5= Min = 50; Max = 100; Step= 1
Q6= Min = 1; Max = 9; Step= 1
Q7= Min = 150; Max = 200; Step= 1
Q8= Min = 50; Max = 100; Step= 1
Q9= Min = 1; Max = 9; Step= 1
Q10= Min = 150; Max = 200; Step= 1
Q11= Min = 50; Max = 100; Step= 1
Q12= Min = 1; Max = 9; Step= 1</t>
  </si>
  <si>
    <t>No hay</t>
  </si>
  <si>
    <t>Si se suma o se resta el mismo número al minuendo y al sustraendo, el resultado de la resta es el mismo.</t>
  </si>
  <si>
    <t>&lt;p&gt;Según la propiedad fundamental de la resta, si se suma o se resta el mismo número al minuendo y al sustraendo, el resultado de la resta es el mismo.&lt;/p&gt;
-Si falla A3
&lt;p&gt;El resultado de las dos operaciones es diferente:&lt;/p&gt;&lt;p&gt;{{Q7}} − {{Q8}} = {{T1}}&lt;/p&gt;&lt;p&gt;({{Q7}} + {{Q9}}) − ({{Q8}} − {{Q9}}) = {{T5}} − {{T6}} = {{T2}}&lt;/p&gt;
-Si falla A4
&lt;p&gt;El resultado de las dos operaciones es diferente:&lt;/p&gt;&lt;p&gt;{{Q10}} − {{Q11}} = {{T3}}&lt;/p&gt;&lt;p&gt;({{Q10}} − {{Q12}}) − ({{Q11}} + {{Q12}}) = {{T7}} − {{T8}} = {{T4}}&lt;/p&gt;</t>
  </si>
  <si>
    <t>T1 = {{Q7}}-{{Q8}}
T2 = {{Q7}}+{{Q9}}-{{Q8}}+{{Q9}}
T3 = {{Q10}}-{{Q11}}
T4 = {{Q10}}-{{Q12}}-{{Q11}}-{{Q12}}
T5 = {{Q7}}+{{Q9}}
T6 = {{Q8}}-{{Q9}}
T7 = {{Q10}}-{{Q12}}
T8 = {{Q11}}+{{Q12}}</t>
  </si>
  <si>
    <t>{"id":"M4-NyO-9a-I-1","stimulus":"&lt;p&gt;Indica si las equivalencias cumplen o no la propiedad fundamental de la resta.&lt;/p&gt;","hint":"&lt;p&gt;Si se suma o se resta el mismo número al minuendo y al sustraendo, el resultado de la resta es el mismo.&lt;/p&gt;","feedback":"&lt;p&gt;Según la propiedad fundamental de la resta, si se suma o se resta el mismo número al minuendo y al sustraendo, el resultado de la resta es el mismo.&lt;/p&gt;","seed":{"parameters":[{"name":"Q1","label":null,"min":150,"max":200,"step":1},{"name":"Q2","label":null,"min":50,"max":100,"step":1},{"name":"Q3","label":null,"min":1,"max":9,"step":1},{"name":"Q4","label":null,"min":150,"max":200,"step":1},{"name":"Q5","label":null,"min":50,"max":100,"step":1},{"name":"Q6","label":null,"min":1,"max":9,"step":1},{"name":"Q7","label":null,"min":150,"max":200,"step":1},{"name":"Q8","label":null,"min":50,"max":100,"step":1},{"name":"Q9","label":null,"min":1,"max":9,"step":1},{"name":"Q10","label":null,"min":150,"max":200,"step":1},{"name":"Q11","label":null,"min":50,"max":100,"step":1},{"name":"Q12","label":null,"min":1,"max":9,"step":1}],"calculated":[{"name":"T1","label":"{{function}}","function":"{{Q7}}-{{Q8}}","temp":true},{"name":"T2","label":"{{function}}","function":"{{Q7}}+{{Q9}}-{{Q8}}+{{Q9}}","temp":true},{"name":"T3","label":"{{function}}","function":"{{Q10}}-{{Q11}}","temp":true},{"name":"T4","label":"{{function}}","function":"{{Q10}}-{{Q12}}-{{Q11}}-{{Q12}}","temp":true},{"name":"T5","label":"{{function}}","function":"{{Q7}}+{{Q9}}","temp":true},{"name":"T6","label":"{{function}}","function":"{{Q8}}-{{Q9}}","temp":true},{"name":"T7","label":"{{function}}","function":"{{Q10}}-{{Q12}}","temp":true},{"name":"T8","label":"{{function}}","function":"{{Q11}}+{{Q12}}","temp":true},{"name":"A1","label":"{{Q1}} − {{Q2}} = ({{Q1}} − {{Q3}}) − ({{Q2}} − {{Q3}})"},{"name":"A2","label":"{{Q4}} − {{Q5}} = ({{Q4}} + {{Q6}}) − ({{Q5}} + {{Q6}})"},{"name":"A3","label":"{{Q7}} − {{Q8}} = ({{Q7}} + {{Q9}}) − ({{Q8}} − {{Q9}})","incorrect":true,"feedback":"&lt;p&gt;El resultado de las dos operaciones es diferente:&lt;/p&gt;&lt;p&gt;{{Q7}} − {{Q8}} = {{T1}}&lt;/p&gt;&lt;p&gt;({{Q7}} + {{Q9}}) − ({{Q8}} − {{Q9}}) = {{T5}} − {{T6}} = {{T2}}&lt;/p&gt;"},{"name":"A4","label":"{{Q10}} − {{Q11}} = ({{Q10}} − {{Q12}}) − ({{Q11}} + {{Q12}})","incorrect":true,"feedback":"&lt;p&gt;El resultado de las dos operaciones es diferente:&lt;/p&gt;&lt;p&gt;{{Q10}} − {{Q11}} = {{T3}}&lt;/p&gt;&lt;p&gt;({{Q10}} − {{Q12}}) − ({{Q11}} + {{Q12}}) = {{T7}} − {{T8}} = {{T4}}&lt;/p&gt;"}],"uniques":true},"algorithm":{"name":"trueFalse","template":"Choice matrix – inline","params":{"countCorrect":2,"countIncorrect":1,"showCheckIcon":false,"options":["Sí","No"]}}}</t>
  </si>
  <si>
    <t>¿Cuál es el resultado de la siguiente resta? ¿Y cuál es el resultado si se suma {{Q3}} al minuendo y al sustraendo?</t>
  </si>
  <si>
    <t>{{T1}} − {{Q1}} = {{A1}}
({{T1}} + {{Q3}}) − ({{Q1}} + {{Q3}}) = {{T2}}} − {{T3}} = {{A2}}</t>
  </si>
  <si>
    <t>Resuelva las siguiente operacion verificando la propiedad fundamental de la resta.
 125 - 25 = ( 125 + 17 ) - ( 25 + 17 )
  100 = 142 - 42
  100 = 100</t>
  </si>
  <si>
    <t>Q1= Min = 300; Max = 800; Step = 1
Q2= Min = 300; Max = 800; Step = 1
Q3= Min = 20; Max = 50; Step = 1</t>
  </si>
  <si>
    <t>T1 = {{Q1}}+{{Q2}}
T2 = {{Q1}}+{{Q2}}+{{Q3}}
T3 = {{Q1}}+{{Q3}}
A1 = {{Q2}}
A2 = {{Q2}}</t>
  </si>
  <si>
    <t>Si se suma el mismo número al minuendo y al sustraendo, el resultado de la resta es el mismo.</t>
  </si>
  <si>
    <t>&lt;p&gt;Según la propiedad fundamental de la resta, si se suma o se resta el mismo número al minuendo y al sustraendo, el resultado de la resta es el mismo.&lt;/p&gt;</t>
  </si>
  <si>
    <t>{"id":"M4-NyO-9a-E-1","stimulus":"&lt;p&gt;¿Cuál es el resultado de la siguiente resta? ¿Y cuál es el resultado si se suma {{Q3}} al minuendo y al sustraendo?&lt;/p&gt;","template":"&lt;p style=\"text-align: center\"&gt;{{T1}} − {{Q1}} = {{response}}&lt;/p&gt;&lt;p style=\"text-align: center\"&gt;({{T1}} + {{Q3}}) − ({{Q1}} + {{Q3}}) = {{T2}} − {{T3}} = {{response}}&lt;/p&gt;","hint":"&lt;p&gt;Si se suma el mismo número al minuendo y al sustraendo, el resultado de la resta es el mismo.&lt;/p&gt;","feedback":"&lt;p&gt;Según la propiedad fundamental de la resta, si se suma o se resta el mismo número al minuendo y al sustraendo, el resultado de la resta es el mismo.&lt;/p&gt;","seed":{"parameters":[{"name":"Q1","label":null,"min":300,"max":800,"step":1},{"name":"Q2","label":null,"min":300,"max":800,"step":1},{"name":"Q3","label":null,"min":20,"max":50,"step":1}],"calculated":[{"name":"T1","label":"{{function}}","function":"{{Q1}}+{{Q2}}","temp":true},{"name":"T2","label":"{{function}}","function":"{{Q1}}+{{Q2}}+{{Q3}}","temp":true},{"name":"T3","label":"{{function}}","function":"{{Q1}}+{{Q3}}","temp":true},{"name":"A1","label":"{{function}}","function":"{{Q2}}"},{"name":"A2","label":"{{function}}","function":"{{Q2}}"}],"uniques":true},"algorithm":{"name":"calculateOperation","params":{"method":"equivLiteral","keyboard":"NUMERICAL"}}}</t>
  </si>
  <si>
    <t>¿Cuál es el resultado de la siguiente resta? ¿Y cuál es el resultado si se resta {{Q3}} al minuendo y al sustraendo?</t>
  </si>
  <si>
    <t>{{T1}} − {{Q1}} = {{A1}}
({{T1}} − {{Q3}}) − ({{Q1}} − {{Q3}}) = {{T2}}} − {{T3}} = {{A2}}</t>
  </si>
  <si>
    <r>
      <rPr>
        <rFont val="Calibri"/>
        <color theme="1"/>
        <sz val="12.0"/>
      </rPr>
      <t xml:space="preserve">Resuelva las siguiente operacion verificando la propiedad fundamental de la resta.
125 - 25 = ( 125 </t>
    </r>
    <r>
      <rPr>
        <rFont val="Calibri"/>
        <b/>
        <color theme="1"/>
        <sz val="12.0"/>
      </rPr>
      <t>+ 17</t>
    </r>
    <r>
      <rPr>
        <rFont val="Calibri"/>
        <color theme="1"/>
        <sz val="12.0"/>
      </rPr>
      <t xml:space="preserve"> ) - ( 25 </t>
    </r>
    <r>
      <rPr>
        <rFont val="Calibri"/>
        <b/>
        <color theme="1"/>
        <sz val="12.0"/>
      </rPr>
      <t>+ 17</t>
    </r>
    <r>
      <rPr>
        <rFont val="Calibri"/>
        <color theme="1"/>
        <sz val="12.0"/>
      </rPr>
      <t xml:space="preserve"> )
        </t>
    </r>
    <r>
      <rPr>
        <rFont val="Calibri"/>
        <b/>
        <color rgb="FFEA4335"/>
        <sz val="12.0"/>
      </rPr>
      <t>100</t>
    </r>
    <r>
      <rPr>
        <rFont val="Calibri"/>
        <color theme="1"/>
        <sz val="12.0"/>
      </rPr>
      <t xml:space="preserve"> = </t>
    </r>
    <r>
      <rPr>
        <rFont val="Calibri"/>
        <b/>
        <color rgb="FFEA4335"/>
        <sz val="12.0"/>
      </rPr>
      <t>142</t>
    </r>
    <r>
      <rPr>
        <rFont val="Calibri"/>
        <color theme="1"/>
        <sz val="12.0"/>
      </rPr>
      <t xml:space="preserve"> - </t>
    </r>
    <r>
      <rPr>
        <rFont val="Calibri"/>
        <b/>
        <color rgb="FFEA4335"/>
        <sz val="12.0"/>
      </rPr>
      <t>42</t>
    </r>
    <r>
      <rPr>
        <rFont val="Calibri"/>
        <color theme="1"/>
        <sz val="12.0"/>
      </rPr>
      <t xml:space="preserve">
        </t>
    </r>
    <r>
      <rPr>
        <rFont val="Calibri"/>
        <b/>
        <color rgb="FFEA4335"/>
        <sz val="12.0"/>
      </rPr>
      <t>100</t>
    </r>
    <r>
      <rPr>
        <rFont val="Calibri"/>
        <color theme="1"/>
        <sz val="12.0"/>
      </rPr>
      <t xml:space="preserve"> = </t>
    </r>
    <r>
      <rPr>
        <rFont val="Calibri"/>
        <b/>
        <color rgb="FFEA4335"/>
        <sz val="12.0"/>
      </rPr>
      <t>100</t>
    </r>
  </si>
  <si>
    <t>Q1 = Max = 300; Min = 800; Step = 1
Q2 = Max = 300; Min = 800; Step = 1
Q3 = Max = 20; Min = 50; Step = 1</t>
  </si>
  <si>
    <t>T1 = {{Q1}}+{{Q2}}
T2 = {{Q1}}+{{Q2}}-{{Q3}}
T3 = {{Q1}}-{{Q3}}
A1 = {{Q2}}
A2 = {{Q2}}</t>
  </si>
  <si>
    <t>Si se resta el mismo número al minuendo y al sustraendo, el resultado de la resta es el mismo.</t>
  </si>
  <si>
    <t>{"id":"M4-NyO-9a-E-2","stimulus":"&lt;p&gt;¿Cuál es el resultado de la siguiente resta? ¿Y cuál es el resultado si se resta {{Q3}} al minuendo y al sustraendo?&lt;/p&gt;","template":"&lt;p style=\"text-align: center\"&gt;{{T1}} − {{Q1}} = {{response}}&lt;/p&gt;&lt;p style=\"text-align: center\"&gt;({{T1}} − {{Q3}}) − ({{Q1}} − {{Q3}}) = {{T2}} − {{T3}} = {{response}}&lt;/p&gt;","hint":"&lt;p&gt;Si se resta el mismo número al minuendo y al sustraendo, el resultado de la resta es el mismo.&lt;/p&gt;","feedback":"&lt;p&gt;Según la propiedad fundamental de la resta, si se suma o se resta el mismo número al minuendo y al sustraendo, el resultado de la resta es el mismo.&lt;/p&gt;","seed":{"parameters":[{"name":"Q1","label":null,"min":300,"max":800,"step":1},{"name":"Q2","label":null,"min":300,"max":800,"step":1},{"name":"Q3","label":null,"min":20,"max":50,"step":1}],"calculated":[{"name":"T1","label":"{{function}}","function":"{{Q1}}+{{Q2}}","temp":true},{"name":"T2","label":"{{function}}","function":"{{Q1}}+{{Q2}}-{{Q3}}","temp":true},{"name":"T3","label":"{{function}}","function":"{{Q1}}-{{Q3}}","temp":true},{"name":"A1","label":"{{function}}","function":"{{Q2}}"},{"name":"A2","label":"{{function}}","function":"{{Q2}}"}],"uniques":true},"algorithm":{"name":"calculateOperation","params":{"method":"equivLiteral","keyboard":"NUMERICAL"}}}</t>
  </si>
  <si>
    <t>M4-NyO-10a</t>
  </si>
  <si>
    <t>Calcula el término que falta en una resta (núms. de 2 o 3 cifras)</t>
  </si>
  <si>
    <t>Selecciona el término que falta en esta resta.
{{T1}} − ... = {{Q2}}
{{A1}} *
{{A2}}
{{A3}}
{{A4}}
{{A5}}
Se ven 3</t>
  </si>
  <si>
    <t>Q1: Mín = 20; Máx = 200; Step = 1
Q2: Mín = 20; Máx = 200; Step = 1
Q3-Q6: Mín = 10; Máx = 90; Step = 10</t>
  </si>
  <si>
    <t>T1 = {{Q1}}+{{Q2}}
A1 = {{Q1}}
A2 = {{Q1}}+{{Q3}}
A3 = {{Q1}}-{{Q4}}
A4 = {{Q1}}+{{Q5}}
A5 = {{Q1}}-{{Q6}}</t>
  </si>
  <si>
    <t>En las restas, si 7 − 2 es 5, entonces 7 − 5 es 2.</t>
  </si>
  <si>
    <t>&lt;p&gt;Como {{Q2}} es el resultado de restar un número a {{T1}}, para obtener el sustraendo hay que resolver este cálculo:&lt;/p&gt;
Resta vertical de 3 posiciones
{{T1}} − {{Q2}} = {{Q1}}</t>
  </si>
  <si>
    <t>{
    "id": "M4-NyO-10a-I-1",
    "stimulus": "&lt;p&gt;Selecciona el término que falta en esta resta.&lt;/p&gt;&lt;p style=\"text-align: center\"&gt;{{T1}} − ... = {{Q2}}&lt;/p&gt;",
    "hint": "&lt;p&gt;En las restas, si 7 − 2 es 5, entonces 7 − 5 es 2.&lt;/p&gt;",
    "feedback": "&lt;p&gt;Como {{Q2}} es el resultado de restar un número a {{T1}}, para obtener el sustraendo hay que resolver este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
    "seed": {
        "parameters": [
            {
                "name": "Q1",
                "label": null,
                "min": 20,
                "max": 200,
                "step": 1
            },
            {
                "name": "Q2",
                "label": null,
                "min": 20,
                "max": 200,
                "step": 1
            },
            {
                "name": "Q3",
                "label": null,
                "min": 10,
                "max": 90,
                "step": 10
            },
            {
                "name": "Q4",
                "label": null,
                "min": 10,
                "max": 90,
                "step": 10
            },
            {
                "name": "Q5",
                "label": null,
                "min": 10,
                "max": 90,
                "step": 10
            },
            {
                "name": "Q6",
                "label": null,
                "min": 10,
                "max": 90,
                "step": 10
            }
        ],
        "calculated": [
            {
                "name": "T1",
                "label": "{{function}}",
                "function": "{{Q1}}+{{Q2}}",
                "incorrect": true
            },
            {
                "name": "A1",
                "label": "{{function}}",
                "function": "{{Q1}}"
            },
            {
                "name": "A2",
                "label": "{{function}}",
                "function": "{{Q1}}+{{Q3}}",
                "incorrect": true
            },
            {
                "name": "A3",
                "label": "{{function}}",
                "function": "{{Q1}}-{{Q4}}",
                "incorrect": true
            },
            {
                "name": "A4",
                "label": "{{function}}",
                "function": "{{Q1}}+{{Q5}}",
                "incorrect": true
            },
            {
                "name": "A5",
                "label": "{{function}}",
                "function": "{{Q1}}-{{Q6}}",
                "incorrect": true
            }
        ],
        "uniques": true
    },
    "algorithm": {
        "name": "trueFalse",
        "template": "Multiple choice – standard",
        "params": {
            "countCorrect": 1,
            "countIncorrect": 2,
            "showCheckIcon": false,
            "columns": 3
        }
    }
}</t>
  </si>
  <si>
    <t>Selecciona el término que falta en esta resta.
... − {{Q1}} = {{Q2}}
{{A1}} *
{{A2}}
{{A3}}
{{A4}}
{{A5}}
Se ven 3</t>
  </si>
  <si>
    <t>A1 = {{Q1}}+{{Q2}}
A2 = {{Q1}}+{{Q2}}+{{Q3}}
A3 = {{Q1}}+{{Q2}}-{{Q4}}
A4 = {{Q1}}+{{Q2}}+{{Q5}}
A5 = {{Q1}}+{{Q2}}-{{Q6}}</t>
  </si>
  <si>
    <t>La suma y la resta son operaciones opuestas. Es decir, 6 − 4 es 2 del mismo modo que 4 + 2 es 6.</t>
  </si>
  <si>
    <t>&lt;p&gt;Como {{Q2}} es el resultado de restar {{Q1}} a un número, para obtener el minuendo hay que resolver este cálculo:&lt;/p&gt;
Suma vertical de 2 sumandos, 3 posiciones
{{Q2}} + {{Q1}} = {{A1}}</t>
  </si>
  <si>
    <t>{
    "id": "M4-NyO-10a-I-2",
    "stimulus": "&lt;p&gt;Selecciona el término que falta en esta resta.&lt;/p&gt;&lt;p style=\"text-align: center\"&gt;... − {{Q1}} = {{Q2}}&lt;/p&gt;",
    "hint": "&lt;p&gt;La suma y la resta son operaciones opuestas. Es decir, 6 − 4 es 2 del mismo modo que 4 + 2 es 6.&lt;/p&gt;",
    "feedback": "&lt;p&gt;Como {{Q2}} es el resultado de restar {{Q1}} a un número, para obtener el minuendo hay que resolver este cálculo:&lt;/p&gt;&lt;div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35%;\"&gt;{{Q1}}&lt;/span&gt;&lt;span class=\"lemo-graphie-label\" style=\"position: absolute; right: 30%; top: 8%;\"&gt;{{Q2}}&lt;/span&gt;&lt;/div&gt;&lt;/div&gt;&lt;/div&gt;",
    "seed": {
        "parameters": [
            {
                "name": "Q1",
                "label": null,
                "min": 20,
                "max": 200,
                "step": 1
            },
            {
                "name": "Q2",
                "label": null,
                "min": 20,
                "max": 200,
                "step": 1
            },
            {
                "name": "Q3",
                "label": null,
                "min": 10,
                "max": 90,
                "step": 10
            },
            {
                "name": "Q4",
                "label": null,
                "min": 10,
                "max": 90,
                "step": 10
            },
            {
                "name": "Q5",
                "label": null,
                "min": 10,
                "max": 90,
                "step": 10
            },
            {
                "name": "Q6",
                "label": null,
                "min": 10,
                "max": 90,
                "step": 10
            }
        ],
        "calculated": [
            {
                "name": "A1",
                "label": "{{function}}",
                "function": "{{Q1}}+{{Q2}}"
            },
            {
                "name": "A2",
                "label": "{{function}}",
                "function": "{{Q1}}+{{Q2}}+{{Q3}}",
                "incorrect": true
            },
            {
                "name": "A3",
                "label": "{{function}}",
                "function": "{{Q1}}+{{Q2}}-{{Q4}}",
                "incorrect": true
            },
            {
                "name": "A4",
                "label": "{{function}}",
                "function": "{{Q1}}+{{Q2}}+{{Q5}}",
                "incorrect": true
            },
            {
                "name": "A5",
                "label": "{{function}}",
                "function": "{{Q1}}+{{Q2}}-{{Q6}}",
                "incorrect": true
            }
        ],
        "uniques": true
    },
    "algorithm": {
        "name": "trueFalse",
        "template": "Multiple choice – standard",
        "params": {
            "countCorrect": 1,
            "countIncorrect": 2,
            "showCheckIcon": false,
            "columns": 3
        }
    }
}</t>
  </si>
  <si>
    <t>Completa la siguiente resta.</t>
  </si>
  <si>
    <t>{{T1}} − {{A1}} = {{Q2}}</t>
  </si>
  <si>
    <t xml:space="preserve">Q1: Mín 20;Máx 200; Step: 1
Q2: Mín 20;Máx 200; Step: 1
</t>
  </si>
  <si>
    <t xml:space="preserve">T1 = {{Q1}}+{{Q2}}
A1 = {{Q1}}
</t>
  </si>
  <si>
    <t>En las restas, si 8 − 3 es 5 entonces 8 − 5 es 3.</t>
  </si>
  <si>
    <t>{"id":"M4-NyO-10a-E-1","stimulus":"&lt;p&gt;Completa la siguiente resta.&lt;/p&gt;","template":"&lt;p style=\"text-align: center\"&gt;{{T1}} − {{response}} = {{Q2}}&lt;/p&gt;","hint":"&lt;p&gt;En las restas, si 8 − 3 es 5 entonces 8 − 5 es 3.&lt;/p&gt;","feedback":"&lt;p&gt;Como {{Q2}} es el resultado de restar un número a {{T1}}, para obtener el sustraendo hay que resolver este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20,"max":200,"step":1},{"name":"Q2","label":null,"min":20,"max":200,"step":1}],"calculated":[{"name":"T1","label":"{{function}}","function":"{{Q1}}+{{Q2}}","temp":true},{"name":"A1","label":"{{function}}","function":"{{Q1}}"}],"uniques":true},"algorithm":{"name":"calculateOperation","params":{"method":"equivLiteral","keyboard":"NUMERICAL"}}}</t>
  </si>
  <si>
    <t>{{A1}} − {{Q1}} = {{Q2}}</t>
  </si>
  <si>
    <t>A1 = {{Q1}}+{{Q2}}</t>
  </si>
  <si>
    <t>La suma y la resta son operaciones opuestas. Es decir, 6 − 2 es 4 del mismo modo que 4 + 2 es 6.</t>
  </si>
  <si>
    <t>{"id":"M4-NyO-10a-E-2","stimulus":"&lt;p&gt;Completa la siguiente resta.&lt;/p&gt;","template":"&lt;p style=\"text-align: center\"&gt;{{response}} − {{Q1}} = {{Q2}}&lt;/p&gt;","hint":"&lt;p&gt;La suma y la resta son operaciones opuestas. Es decir, 6 − 2 es 4 del mismo modo que 4 + 2 es 6.&lt;/p&gt;","feedback":"&lt;p&gt;Como {{Q2}} es el resultado de restar {{Q1}} a un número, para obtener el minuendo hay que resolver este cálculo:&lt;/p&gt;&lt;div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35%;\"&gt;{{Q1}}&lt;/span&gt;&lt;span class=\"lemo-graphie-label\" style=\"position: absolute; right: 30%; top: 8%;\"&gt;{{Q2}}&lt;/span&gt;&lt;/div&gt;&lt;/div&gt;&lt;/div&gt;","seed":{"parameters":[{"name":"Q1","label":null,"min":20,"max":200,"step":1},{"name":"Q2","label":null,"min":20,"max":200,"step":1}],"calculated":[{"name":"A1","label":"{{function}}","function":"{{Q1}}+{{Q2}}"}],"uniques":true},"algorithm":{"name":"calculateOperation","params":{"method":"equivLiteral","keyboard":"NUMERICAL"}}}</t>
  </si>
  <si>
    <t>Una helada ha afectado a un campo de {{T1}} tulipanes. Después de quitar las flores estropeadas, han quedado {{Q1}} en buen estado. ¿Cuántos tulipanes se han congelado por la helada?</t>
  </si>
  <si>
    <t>Se han congelado {{A1}} tulipanes.</t>
  </si>
  <si>
    <t>Del total de árboles en un predio se talaron {{Q1}}, quedando en pie {{Q2}} árboles. ¿Cuántos árboles había en el predio inicialmente?
 Había {{A1}} árboles.</t>
  </si>
  <si>
    <t>Q1 = Min = 100; Max  =999; Step = 1
Q2 = Min = 100; Max = 999; Step = 1</t>
  </si>
  <si>
    <t>T1 = {{Q1}}+{{Q2}}
A1 = {{Q2}}</t>
  </si>
  <si>
    <t>¿Cuántos tulipanes había al principio en el campo? ¿Y cuántos quedaron sin congelarse?
Había {{A2}} tulipanes y no se congelaron {{A3}}.
(Cloze math)
A2 = {{T1}}
A3 = {{Q1}}</t>
  </si>
  <si>
    <t>¿Qué hay que calcular?
Los tulipanes estropeados por la helada.*
Los tulipanes que había antes de la helada.
Los tulipanes que no se estropearon por la helada.</t>
  </si>
  <si>
    <t>¿Cuál de estos cálculos representa la información del enunciado?
{{T1}} − ... = {{Q1}}*
... − {{T1}} = {{Q1}}
{{Q1}} − {{T1}} = ...
#Single choice#</t>
  </si>
  <si>
    <t>¿De qué manera se puede reordenar esta resta para obtener el término que falta?
{{T1}} − ... = {{Q1}}
{{T1}} + {{Q1}} = ...
{{T1}} − {{Q1}} = ...*
{{Q1}} − {{T1}} = ...</t>
  </si>
  <si>
    <t>Por tanto, resuelve la siguiente resta para obtener el número de tulipanes estropeados.
{{T1}} − {{Q1}} = {{A4}}
(cloze math)
A4 = {{Q2}}</t>
  </si>
  <si>
    <t>{"id":"M4-NyO-10a-A-1","seed":{"parameters":[{"name":"Q1","label":null,"min":100,"max":999,"step":1},{"name":"Q2","label":null,"min":100,"max":999,"step":1}],"uniques":true},"scaffolding":[{"id":"step-0","stimulus":"&lt;p&gt;Una helada ha afectado a un campo de {{T1}} tulipanes. Después de quitar las flores estropeadas, han quedado {{Q1}} en buen estado. ¿Cuántos tulipanes se han congelado por la helada?&lt;/p&gt;","template":"&lt;p&gt;Se han congelado {{response}} tulipanes.&lt;/p&gt;","seed":{"calculated":[{"name":"T1","label":"{{function}}","function":"{{Q1}}+{{Q2}}","temp":true},{"name":"0-A1","label":"{{function}}","function":"{{Q2}}"}]},"algorithm":{"name":"calculateOperation","params":{"method":"equivLiteral","keyboard":"NUMERICAL"}}},{"id":"step-1","stimulus":"&lt;p&gt;¿Cuántos tulipanes había al principio en el campo? ¿Y cuántos quedaron sin congelarse?&lt;/p&gt;","template":"&lt;p&gt;Había {{response}} tulipanes y no se congelaron {{response}}.&lt;/p&gt;","seed":{"calculated":[{"name":"T1","label":"{{function}}","function":"{{Q1}}+{{Q2}}","temp":true},{"name":"1-A2","label":"{{function}}","function":"{{T1}}"},{"name":"1-A3","label":"{{function}}","function":"{{Q1}}"}]},"algorithm":{"name":"calculateOperation","params":{"method":"equivLiteral","keyboard":"NUMERICAL"}}},{"id":"step-2","stimulus":"&lt;p&gt;¿Qué hay que calcular?&lt;/p&gt;","seed":{"calculated":[{"name":"2-A1","label":"&lt;p&gt;Los tulipanes estropeados por la helada.&lt;/p&gt;"},{"name":"2-A2","label":"&lt;p&gt;Los tulipanes que había antes de la helada.&lt;/p&gt;","incorrect":true},{"name":"2-A3","label":"&lt;p&gt;Los tulipanes que no se estropearon por la helada.&lt;/p&gt;","incorrect":true}]},"algorithm":{"name":"trueFalse","template":"Multiple choice – standard"}},{"id":"step-3","stimulus":"&lt;p&gt;¿Cuál de estos cálculos representa la información del enunciado?&lt;/p&gt;","seed":{"calculated":[{"name":"T1","label":"{{function}}","function":"{{Q1}}+{{Q2}}","temp":true},{"name":"3-A1","label":"{{T1}} − ... = {{Q1}}"},{"name":"3-A2","label":"... − {{T1}} = {{Q1}}","incorrect":true},{"name":"3-A3","label":"{{Q1}} − {{T1}} = ...","incorrect":true}]},"algorithm":{"name":"trueFalse","template":"Multiple choice – standard"}},{"id":"step-4","stimulus":"&lt;p&gt;¿De qué manera se puede reordenar esta resta para obtener el término que falta?&lt;/p&gt;&lt;p style=\"text-align: center\"&gt;{{T1}} − ... = {{Q1}}&lt;/p&gt;","seed":{"calculated":[{"name":"T1","label":"{{function}}","function":"{{Q1}}+{{Q2}}","temp":true},{"name":"4-A1","label":"{{T1}} + {{Q1}} = ...","incorrect":true},{"name":"4-A2","label":"{{T1}} − {{Q1}} = ..."},{"name":"4-A3","label":"{{Q1}} − {{T1}} = ...","incorrect":true}]},"algorithm":{"name":"trueFalse","template":"Multiple choice – standard"}},{"id":"step-5","stimulus":"&lt;p&gt;Por tanto, resuelve la siguiente resta para obtener el número de tulipanes estropeados.&lt;/p&gt;","template":"&lt;p style=\"text-align: center\"&gt;{{T1}} − {{Q1}} = {{response}}&lt;/p&gt;","seed":{"calculated":[{"name":"T1","label":"{{function}}","function":"{{Q1}}+{{Q2}}","temp":true},{"name":"5-A4","label":"{{function}}","function":"{{Q2}}"}]},"algorithm":{"name":"calculateOperation","params":{"method":"equivSymbolic","decimalPlaces":2,"keyboard":"NUMERICAL"}}}]}</t>
  </si>
  <si>
    <t>Antes de la segunda mitad de un partido de fútbol, {{Q1}} aficionados han abandonado el estadio. Si al final se han quedado {{Q2}} espectadores, ¿cuántos había al principio del partido?</t>
  </si>
  <si>
    <t>Había {{A1}} espectadores.</t>
  </si>
  <si>
    <t>Q1 = Min = 1000; Max = 4000; Step = 1
Q2 = Min = 1000; Max = 4000; Step = 1</t>
  </si>
  <si>
    <t>¿Cuántos aficionados han abandonado el estadio antes de la segunda mitad? ¿Y cuántos han permanecido?
Se han ido {{A2}} aficionados y se han quedado {{A3}}.
#Cloze math#
A2 = {{Q1}}
A3 = {{Q2}}</t>
  </si>
  <si>
    <t>¿Qué hay que calcular?
El número de espectadores que había al final del partido.
El número de espectadores que había al principio del partido.*
El número de espectadores que había a la mitad del partido.
#Single choice#</t>
  </si>
  <si>
    <t>¿Cuál de estos cálculos representa la información del enunciado?
... − {{Q1}} = {{Q2}}*
{{Q1}} − ... = {{Q2}}
{{Q1}} − {{Q2}} = ...
#Single choice#</t>
  </si>
  <si>
    <t>¿De qué manera se puede reordenar esta resta para obtener el término que falta?
... − {{Q1}} = {{Q2}}&lt;/p&gt;
{{Q2}} + {{Q1}} = ...*
{{Q1}} − {{Q2}} = ...
{{Q2}} − {{Q1}} = ...
#Single choice#</t>
  </si>
  <si>
    <t>Por tanto, resuelve el siguiente cálculo para obtener el número de espectadores que había al inicio del partido.
{{Q1}} + {{Q2}} = {{A4}}
#cloze math#
A4 = {{Q1}}+{{Q2}}</t>
  </si>
  <si>
    <t>{"id":"M4-NyO-10a-A-2","seed":{"parameters":[{"name":"Q1","label":null,"min":1000,"max":4000,"step":1},{"name":"Q2","label":null,"min":1000,"max":4000,"step":1}],"uniques":true},"scaffolding":[{"id":"step-0","stimulus":"&lt;p&gt;Antes de la segunda mitad de un partido de fútbol, {{Q1}} aficionados han abandonado el estadio. Si al final se han quedado {{Q2}} espectadores, ¿cuántos había al principio del partido?&lt;/p&gt;","template":"&lt;p&gt;Había {{response}} espectadores.&lt;/p&gt;","seed":{"calculated":[{"name":"0-A1","label":"{{function}}","function":"{{Q1}}+{{Q2}}"}]},"algorithm":{"name":"calculateOperation","params":{"method":"equivLiteral","keyboard":"NUMERICAL"}}},{"id":"step-1","stimulus":"&lt;p&gt;¿Cuántos aficionados han abandonado el estadio antes de la segunda mitad? ¿Y cuántos han permanecido?&lt;/p&gt;","template":"&lt;p&gt;Se han ido {{response}} aficionados y se han quedado {{response}}.&lt;/p&gt;","seed":{"calculated":[{"name":"1-A2","label":"{{function}}","function":"{{Q1}}"},{"name":"1-A3","label":"{{function}}","function":"{{Q2}}"}]},"algorithm":{"name":"calculateOperation","params":{"method":"equivLiteral","keyboard":"NUMERICAL"}}},{"id":"step-2","stimulus":"&lt;p&gt;¿Qué hay que calcular?&lt;/p&gt;","seed":{"calculated":[{"name":"2-A1","label":"&lt;p&gt;El número de espectadores que había al final del partido.&lt;/p&gt;","incorrect":true},{"name":"2-A2","label":"&lt;p&gt;El número de espectadores que había al principio del partido.&lt;/p&gt;"},{"name":"2-A3","label":"&lt;p&gt;El número de espectadores que había a la mitad del partido.&lt;/p&gt;","incorrect":true}]},"algorithm":{"name":"trueFalse","template":"Multiple choice – standard"}},{"id":"step-3","stimulus":"&lt;p&gt;¿Cuál de estos cálculos representa la información del enunciado?&lt;/p&gt;","seed":{"calculated":[{"name":"3-A1","label":"... − {{Q1}} = {{Q2}}"},{"name":"3-A2","label":"{{Q1}} − ... = {{Q2}}","incorrect":true},{"name":"3-A3","label":"{{Q1}} − {{Q2}} = ...","incorrect":true}]},"algorithm":{"name":"trueFalse","template":"Multiple choice – standard"}},{"id":"step-4","stimulus":"&lt;p&gt;¿De qué manera se puede reordenar esta resta para obtener el término que falta?&lt;/p&gt;&lt;p style=\"text-align: center\"&gt;... − {{Q1}} = {{Q2}}&lt;/p&gt;","seed":{"calculated":[{"name":"4-A1","label":"{{Q2}} + {{Q1}} = ..."},{"name":"4-A2","label":"{{Q1}} − {{Q2}} = ...","incorrect":true},{"name":"4-A3","label":"{{Q2}} − {{Q1}} = ...","incorrect":true}]},"algorithm":{"name":"trueFalse","template":"Multiple choice – standard"}},{"id":"step-5","stimulus":"&lt;p&gt;Por tanto, resuelve el siguiente cálculo para obtener el número de espectadores que había al inicio del partido.&lt;/p&gt;","template":"&lt;p style=\"text-align: center\"&gt;{{Q1}} + {{Q2}} = {{response}}&lt;/p&gt;","seed":{"calculated":[{"name":"5-A4","label":"{{function}}","function":"{{Q1}}+{{Q2}}"}]},"algorithm":{"name":"calculateOperation","params":{"method":"equivSymbolic","decimalPlaces":2,"keyboard":"NUMERICAL"}}}]}</t>
  </si>
  <si>
    <t>Marcos lleva varios días repartiendo folletos en la calle. De todos los que le dieron al principio, ya ha entregado {{Q1}}, por lo que le quedan {{Q2}} folletos. ¿Cuántos le dieron para que repartiese?</t>
  </si>
  <si>
    <t>Le dieron {{A1}} folletos.</t>
  </si>
  <si>
    <t>Q1 = Min = 100; Max = 999; Step = 1
Q2 = Min = 100; Max = 999; Step = 1</t>
  </si>
  <si>
    <t>¿Cuántas folletos ha repartido Marcos? ¿Y cuántos le quedan por repartir?
Ha repartido {{A2}} folletos y aún le quedan {{A3}}.
(Cloze math)
A2 = {{Q1}}
A3 = {{Q2}}</t>
  </si>
  <si>
    <t>¿Qué hay que calcular?
El número de folletos que Marcos tenía al principio.*
El número de folletos que ya ha repartido Marcos.
El número de folletos que le quedan por repartir a Marcos.</t>
  </si>
  <si>
    <t>Por tanto, resuelve el siguiente cálculo para obtener el número de folletos que tenía Marcos al principio.
{{Q1}} + {{Q2}} = {{A4}}
#cloze math#
A4 = {{Q1}}+{{Q2}}</t>
  </si>
  <si>
    <t>{"id":"M4-NyO-10a-A-3","seed":{"parameters":[{"name":"Q1","label":null,"min":100,"max":999,"step":1},{"name":"Q2","label":null,"min":100,"max":999,"step":1}],"uniques":true},"scaffolding":[{"id":"step-0","stimulus":"&lt;p&gt;Marcos lleva varios días repartiendo folletos en la calle. De todos los que le dieron al principio, ya ha entregado {{Q1}}, por lo que le quedan {{Q2}} folletos. ¿Cuántos le dieron para que repartiese?&lt;/p&gt;","template":"&lt;p&gt;Le dieron {{response}} folletos.&lt;/p&gt;","seed":{"calculated":[{"name":"0-A1","label":"{{function}}","function":"{{Q1}}+{{Q2}}"}]},"algorithm":{"name":"calculateOperation","params":{"method":"equivLiteral","keyboard":"NUMERICAL"}}},{"id":"step-1","stimulus":"&lt;p&gt;¿Cuántas folletos ha repartido Marcos? ¿Y cuántos le quedan por repartir?&lt;/p&gt;","template":"&lt;p&gt;Ha repartido {{response}} folletos y aún le quedan {{response}}.&lt;/p&gt;","seed":{"calculated":[{"name":"1-A2","label":"{{function}}","function":"{{Q1}}"},{"name":"1-A3","label":"{{function}}","function":"{{Q2}}"}]},"algorithm":{"name":"calculateOperation","params":{"method":"equivLiteral","keyboard":"NUMERICAL"}}},{"id":"step-2","stimulus":"&lt;p&gt;¿Qué hay que calcular?&lt;/p&gt;","seed":{"calculated":[{"name":"2-A1","label":"&lt;p&gt;El número de folletos que Marcos tenía al principio.&lt;/p&gt;"},{"name":"2-A2","label":"&lt;p&gt;El número de folletos que ya ha repartido Marcos.&lt;/p&gt;","incorrect":true},{"name":"2-A3","label":"&lt;p&gt;El número de folletos que le quedan por repartir a Marcos.&lt;/p&gt;","incorrect":true}]},"algorithm":{"name":"trueFalse","template":"Multiple choice – standard"}},{"id":"step-3","stimulus":"&lt;p&gt;¿Cuál de estos cálculos representa la información del enunciado?&lt;/p&gt;","seed":{"calculated":[{"name":"3-A1","label":"... − {{Q1}} = {{Q2}}"},{"name":"3-A2","label":"{{Q1}} − ... = {{Q2}}","incorrect":true},{"name":"3-A3","label":"{{Q1}} − {{Q2}} = ...","incorrect":true}]},"algorithm":{"name":"trueFalse","template":"Multiple choice – standard"}},{"id":"step-4","stimulus":"&lt;p&gt;¿De qué manera se puede reordenar esta resta para obtener el término que falta?&lt;/p&gt;&lt;p style=\"text-align: center\"&gt;... − {{Q1}} = {{Q2}}&lt;/p&gt;","seed":{"calculated":[{"name":"4-A1","label":"{{Q2}} + {{Q1}} = ..."},{"name":"4-A2","label":"{{Q1}} − {{Q2}} = ...","incorrect":true},{"name":"4-A3","label":"{{Q2}} − {{Q1}} = ...","incorrect":true}]},"algorithm":{"name":"trueFalse","template":"Multiple choice – standard"}},{"id":"step-5","stimulus":"&lt;p&gt;Por tanto, resuelve el siguiente cálculo para obtener el número de folletos que tenía Marcos al principio.&lt;/p&gt;","template":"&lt;p style=\"text-align: center\"&gt;{{Q1}} + {{Q2}} = {{response}}&lt;/p&gt;","seed":{"calculated":[{"name":"5-A4","label":"{{function}}","function":"{{Q1}}+{{Q2}}"}]},"algorithm":{"name":"calculateOperation","params":{"method":"equivSymbolic","decimalPlaces":2,"keyboard":"NUMERICAL"}}}]}</t>
  </si>
  <si>
    <t>M4-NyO-11a</t>
  </si>
  <si>
    <t>Calcula operaciones combinadas con sumas, restas y paréntesis (nºs naturales de entre 2 y 3 cifras)</t>
  </si>
  <si>
    <t>Arrastra la solución correcta.</t>
  </si>
  <si>
    <t>{{T1}} − ({{Q4}} + {{Q5}}) = {{A1}}</t>
  </si>
  <si>
    <t>Q1 = Min = 10; Max = 30; Step = 1
Q2 = Min = 10; Max = 30; Step = 1
Q3 = Min = 10; Max = 30; Step = 1
Q4 = Min = 50; Max = 100; Step = 1
Q5 = Min = 20; Max = 50; Step = 1</t>
  </si>
  <si>
    <t>T1 = {{Q1}}+{{Q4}}+{{Q5}}
T2 = {{Q4}} + {{Q5}}
A1 = {{Q1}}
A2 = {{Q2}}
A3 = {{Q3}}</t>
  </si>
  <si>
    <t>En las operaciones combinadas hay que resolver primero los paréntesis y después las sumas y restas.</t>
  </si>
  <si>
    <t>&lt;p&gt;En las operaciones combinadas hay que resolver primero los paréntesis y después las sumas y restas.&lt;/p&gt;&lt;p&gt;{{T1}} − ({{Q4}} + {{Q5}}) = {{T1}} − {{T2}} = {{Q1}}&lt;/p&gt;</t>
  </si>
  <si>
    <t>{"id":"M4-NyO-11a-I-1","stimulus":"&lt;p&gt;Arrastra la solución correcta.&lt;/p&gt;","template":"&lt;p style=\"text-align: center\"&gt;{{T1}} − ({{Q4}} + {{Q5}}) = {{response}}&lt;/p&gt;","hint":"&lt;p&gt;En las operaciones combinadas hay que resolver primero los paréntesis y después las sumas y restas.&lt;/p&gt;","feedback":"&lt;p&gt;En las operaciones combinadas hay que resolver primero los paréntesis y después las sumas y restas.&lt;/p&gt;&lt;p style=\"text-align: center\"&gt;{{T1}} − ({{Q4}} + {{Q5}}) = {{T1}} − {{T2}} = {{Q1}}&lt;/p&gt;","seed":{"parameters":[{"name":"Q1","label":null,"min":10,"max":30,"step":1},{"name":"Q2","label":null,"min":10,"max":30,"step":1},{"name":"Q3","label":null,"min":10,"max":30,"step":1},{"name":"Q4","label":null,"min":50,"max":100,"step":1},{"name":"Q5","label":null,"min":20,"max":50,"step":1}],"calculated":[{"name":"T1","label":"{{function}}","function":"{{Q1}}+{{Q5}}+{{Q4}}","temp":true},{"name":"T2","label":"{{function}}","function":"{{Q4}}+{{Q5}}","temp":true},{"name":"A1","label":"{{function}}","function":"{{Q1}}"},{"name":"A2","label":"{{function}}","function":"{{Q2}}","incorrect":true},{"name":"A3","label":"{{function}}","function":"{{Q3}}","incorrect":true}],"uniques":true},"algorithm":{"name":"calculateOperation","template":"Cloze with drag &amp; drop","params":{"keyboard":"INTERMEDIATE"}}}</t>
  </si>
  <si>
    <t>({{T1}} + {{Q4}}) − {{Q5}} = {{A1}}</t>
  </si>
  <si>
    <t>Q1 = Min = 20; Max = 50; Step = 1
Q2 = Min = 20; Max = 50; Step = 1
Q3 = Min = 20; Max = 50; Step = 1
Q4 = Min = 10; Max = 50; Step = 1
Q5 = Min = 50; Max = 100; Step = 1</t>
  </si>
  <si>
    <t>T1 = {{Q1}}+{{Q5}}-{{Q4}}
T2 = {{Q1}}+{{Q5}}
A1 = {{Q1}}
A2 = {{Q2}}
A3 = {{Q3}}</t>
  </si>
  <si>
    <t>&lt;p&gt;En las operaciones combinadas hay que resolver primero los paréntesis y después las sumas y restas.&lt;/p&gt;&lt;p&gt;({{T1}} + {{Q4}}) − {{Q5}} = {{T2}} − {{Q5}} = {{Q1}}&lt;/p&gt;</t>
  </si>
  <si>
    <t>{"id":"M4-NyO-11a-I-2","stimulus":"&lt;p&gt;Arrastra la solución correcta.&lt;/p&gt;","template":"&lt;p style=\"text-align: center\"&gt;({{T1}} + {{Q4}}) − {{Q5}} = {{response}}&lt;/p&gt;","hint":"&lt;p&gt;En las operaciones combinadas hay que resolver primero los paréntesis y después las sumas y restas.&lt;/p&gt;","feedback":"&lt;p&gt;En las operaciones combinadas hay que resolver primero los paréntesis y después las sumas y restas.&lt;/p&gt;&lt;p style=\"text-align: center\"&gt;({{T1}} + {{Q4}}) − {{Q5}} = {{T2}} − {{Q5}} = {{Q1}}&lt;/p&gt;","seed":{"parameters":[{"name":"Q1","label":null,"min":20,"max":50,"step":1},{"name":"Q2","label":null,"min":20,"max":50,"step":1},{"name":"Q3","label":null,"min":20,"max":50,"step":1},{"name":"Q4","label":null,"min":10,"max":50,"step":1},{"name":"Q5","label":null,"min":50,"max":100,"step":1}],"calculated":[{"name":"T1","label":"{{function}}","function":"{{Q1}}+{{Q5}}-{{Q4}}","temp":true},{"name":"T2","label":"{{function}}","function":"{{Q1}}+{{Q5}}","temp":true},{"name":"A1","label":"{{function}}","function":"{{Q1}}"},{"name":"A2","label":"{{function}}","function":"{{Q2}}","incorrect":true},{"name":"A3","label":"{{function}}","function":"{{Q3}}","incorrect":true}],"uniques":true},"algorithm":{"name":"calculateOperation","template":"Cloze with drag &amp; drop","params":{"keyboard":"INTERMEDIATE"}}}</t>
  </si>
  <si>
    <t>({{T1}} − {{Q4}}) + {{Q5}} = {{A1}}</t>
  </si>
  <si>
    <t>Q1 = Min = 50; Max = 100; Step = 1
Q2 = Min = 50; Max = 100; Step = 1
Q3 = Min = 50; Max = 100; Step = 1
Q4 = Min = 10; Max = 50; Step = 1
Q5 = Min = 10; Max = 50; Step = 1</t>
  </si>
  <si>
    <t>T1 = {{Q1}}+{{Q4}}-{{Q5}}
T2 = {{Q1}}-{{Q5}}
A1 = {{Q1}}
A2 = {{Q2}}
A3 = {{Q3}}</t>
  </si>
  <si>
    <t>&lt;p&gt;En las operaciones combinadas hay que resolver primero los paréntesis y después las sumas y restas.&lt;/p&gt;&lt;p&gt;({{T1}} − {{Q4}}) + {{Q5}} = {{T2}} + {{Q5}} = {{Q1}}&lt;/p&gt;</t>
  </si>
  <si>
    <t>{"id":"M4-NyO-11a-I-3","stimulus":"&lt;p&gt;Arrastra la solución correcta.&lt;/p&gt;","template":"&lt;p style=\"text-align: center\"&gt;({{T1}} − {{Q4}}) + {{Q5}} = {{response}}&lt;/p&gt;","hint":"&lt;p&gt;En las operaciones combinadas hay que resolver primero los paréntesis y después las sumas y restas.&lt;/p&gt;","feedback":"&lt;p&gt;En las operaciones combinadas hay que resolver primero los paréntesis y después las sumas y restas.&lt;/p&gt;&lt;p style=\"text-align: center\"&gt;({{T1}} − {{Q4}}) + {{Q5}} = {{T2}} + {{Q5}} = {{Q1}}&lt;/p&gt;","seed":{"parameters":[{"name":"Q1","label":null,"min":50,"max":100,"step":1},{"name":"Q2","label":null,"min":50,"max":100,"step":1},{"name":"Q3","label":null,"min":50,"max":100,"step":1},{"name":"Q4","label":null,"min":10,"max":50,"step":1},{"name":"Q5","label":null,"min":10,"max":50,"step":1}],"calculated":[{"name":"T1","label":"{{function}}","function":"{{Q1}}+{{Q4}}-{{Q5}}","temp":true},{"name":"T2","label":"{{function}}","function":"{{Q1}}-{{Q5}}","temp":true},{"name":"A1","label":"{{function}}","function":"{{Q1}}"},{"name":"A2","label":"{{function}}","function":"{{Q2}}","incorrect":true},{"name":"A3","label":"{{function}}","function":"{{Q3}}","incorrect":true}],"uniques":true},"algorithm":{"name":"calculateOperation","template":"Cloze with drag &amp; drop","params":{"keyboard":"INTERMEDIATE"}}}</t>
  </si>
  <si>
    <t>Calcula el resultado de esta operación.</t>
  </si>
  <si>
    <t>{{T1}} − ({{Q2}} − {{Q3}}) = {{A1}}</t>
  </si>
  <si>
    <t>Q1 = Min = 50; Max = 100; Step = 1
Q2 = Min = 50; Max = 100; Step = 1
Q3 = Min = 10; Max = 50; Step = 1</t>
  </si>
  <si>
    <t>T1 = {{Q1}}+{{Q2}}-{{Q3}}
T2 = {{Q2}}-{{Q3}}
A1 = {{Q1}}</t>
  </si>
  <si>
    <t>&lt;p&gt;En las operaciones combinadas hay que resolver primero los paréntesis y después las sumas y restas.&lt;/p&gt;&lt;p&gt;{{T1}} − ({{Q2}} − {{Q3}}) = {{T1}} − {{T2}} = {{Q1}}&lt;/p&gt;</t>
  </si>
  <si>
    <t>{"id":"M4-NyO-11a-E-1","stimulus":"&lt;p&gt;Calcula el resultado de esta operación.&lt;/p&gt;","template":"&lt;p style=\"text-align: center\"&gt;{{T1}} − ({{Q2}} − {{Q3}}) = {{response}}&lt;/p&gt;","hint":"&lt;p&gt;En las operaciones combinadas hay que resolver primero los paréntesis y después las sumas y restas.&lt;/p&gt;","feedback":"&lt;p&gt;En las operaciones combinadas hay que resolver primero los paréntesis y después las sumas y restas.&lt;/p&gt;&lt;p style=\"text-align: center\"&gt;{{T1}} − ({{Q2}} − {{Q3}}) = {{T1}} − {{T2}} = {{Q1}}&lt;/p&gt;","seed":{"parameters":[{"name":"Q1","label":null,"min":50,"max":100,"step":1},{"name":"Q2","label":null,"min":50,"max":100,"step":1},{"name":"Q3","label":null,"min":10,"max":50,"step":1}],"calculated":[{"name":"T1","label":"{{function}}","function":"{{Q1}}+{{Q2}}-{{Q3}}","temp":true},{"name":"T2","label":"{{function}}","function":"{{Q2}}-{{Q3}}","temp":true},{"name":"A1","label":"{{function}}","function":"{{Q1}}"}],"uniques":true},"algorithm":{"name":"calculateOperation","params":{"method":"equivLiteral","keyboard":"NUMERICAL"}}}</t>
  </si>
  <si>
    <t>{{Q1}} + ({{Q2}} − {{Q3}}) = {{A1}}</t>
  </si>
  <si>
    <t>Q1 = Min = 10; Max = 100; Step = 1
Q2 = Min = 50; Max = 100; Step = 1
Q3 = Min = 10; Max = 50; Step = 1</t>
  </si>
  <si>
    <t>T2 = {{Q2}}-{{Q3}}
A1 = {{Q1}}+{{Q2}}-{{Q3}}</t>
  </si>
  <si>
    <t>&lt;p&gt;En las operaciones combinadas hay que resolver primero los paréntesis y después las sumas y restas.&lt;/p&gt;&lt;p&gt;{{Q1}} + ({{Q2}} − {{Q3}}) = {{Q1}} + {{T2}} = {{A1}}&lt;/p&gt;</t>
  </si>
  <si>
    <t>{"id":"M4-NyO-11a-E-2","stimulus":"&lt;p&gt;Calcula el resultado de esta operación.&lt;/p&gt;","template":"&lt;p style=\"text-align: center\"&gt;{{Q1}} + ({{Q2}} − {{Q3}}) = {{response}}&lt;/p&gt;","hint":"&lt;p&gt;En las operaciones combinadas hay que resolver primero los paréntesis y después las sumas y restas.&lt;/p&gt;","feedback":"&lt;p&gt;En las operaciones combinadas hay que resolver primero los paréntesis y después las sumas y restas.&lt;/p&gt;&lt;p style=\"text-align: center\"&gt;{{Q1}} + ({{Q2}} − {{Q3}}) = {{Q1}} + {{T2}} = {{A1}}&lt;/p&gt;","seed":{"parameters":[{"name":"Q1","label":null,"min":10,"max":100,"step":1},{"name":"Q2","label":null,"min":50,"max":100,"step":1},{"name":"Q3","label":null,"min":10,"max":50,"step":1}],"calculated":[{"name":"T2","label":"{{function}}","function":"{{Q2}}-{{Q3}}","temp":true},{"name":"A1","label":"{{function}}","function":"{{Q1}}+{{Q2}}-{{Q3}}"}],"uniques":true},"algorithm":{"name":"calculateOperation","params":{"method":"equivLiteral","keyboard":"NUMERICAL"}}}</t>
  </si>
  <si>
    <t>{{T1}} − ({{Q2}} + {{Q3}}) = {{A1}}</t>
  </si>
  <si>
    <t>Q1 = Min = 10; Max = 100; Step = 1
Q2 = Min = 10; Max = 100; Step = 1
Q3 = Min = 10; Max = 100; Step = 1</t>
  </si>
  <si>
    <t>T1 = {{Q1}}+{{Q2}}+{{Q3}}
T2 = {{Q2}}+{{Q3}}
A1 = {{Q1}}</t>
  </si>
  <si>
    <t>&lt;p&gt;En las operaciones combinadas hay que resolver primero los paréntesis y después las sumas y restas.&lt;/p&gt;&lt;p&gt;{{T1}} − ({{Q2}} + {{Q3}}) = {{T1}} − {{T2}} = {{Q1}}&lt;/p&gt;</t>
  </si>
  <si>
    <t>{"id":"M4-NyO-11a-E-3","stimulus":"&lt;p&gt;Calcula el resultado de esta operación.&lt;/p&gt;","template":"&lt;p style=\"text-align: center\"&gt;{{T1}} − ({{Q2}} + {{Q3}}) = {{response}}&lt;/p&gt;","hint":"&lt;p&gt;En las operaciones combinadas hay que resolver primero los paréntesis y después las sumas y restas.&lt;/p&gt;","feedback":"&lt;p&gt;En las operaciones combinadas hay que resolver primero los paréntesis y después las sumas y restas.&lt;/p&gt;&lt;p style=\"text-align: center\"&gt;{{T1}} − ({{Q2}} + {{Q3}}) = {{T1}} − {{T2}} = {{Q1}}&lt;/p&gt;","seed":{"parameters":[{"name":"Q1","label":null,"min":10,"max":100,"step":1},{"name":"Q2","label":null,"min":10,"max":100,"step":1},{"name":"Q3","label":null,"min":10,"max":100,"step":1}],"calculated":[{"name":"T1","label":"{{function}}","function":"{{Q1}}+{{Q2}}+{{Q3}}","temp":true},{"name":"T2","label":"{{function}}","function":"{{Q2}}+{{Q3}}","temp":true},{"name":"A1","label":"{{function}}","function":"{{Q1}}"}],"uniques":true},"algorithm":{"name":"calculateOperation","params":{"method":"equivLiteral","keyboard":"NUMERICAL"}}}</t>
  </si>
  <si>
    <t>M4-NyO-60a</t>
  </si>
  <si>
    <t>Calcula operaciones combinadas con multiplicaciones, divisiones y paréntesis (nºs naturales de entre 2 y 3 cifras)</t>
  </si>
  <si>
    <t>&lt;p&gt;Selecciona el resultado de esta operación.&lt;/p&gt;&lt;p&gt;{{T1}} : ({{Q2}} −  {{Q1}}) + {{Q3}} × {{Q5}} = ...&lt;/p&gt;
A1*
A2
A3</t>
  </si>
  <si>
    <t>Q1=min:1,max:20,step:1
Q2=min:21,max:50,step:1
Q3=min:21,max:50,step:1
Q4=min:2,max:9,step:1
Q5=min:2,max:9,step:1
Q6=list = -3, -2, -1, 1, 2, 3
Q7=list = -3, -2, -1, 1, 2, 3</t>
  </si>
  <si>
    <t>T1=({{Q2}}-{{Q1}})*{{Q4}}
T2={{Q3}}*{{Q5}}
T2={{Q2}}-{{Q1}}
A1={{Q4}}+{{T2}}
A2={{Q4}}+{{T2}}+{{Q6}}
A3={{Q4}}+{{T2}}+{{Q7}}</t>
  </si>
  <si>
    <t>&lt;p&gt;En las operaciones combinadas, el orden de los cálculos es:&lt;/p&gt;&lt;ul&gt;&lt;li&gt;Paréntesis&lt;/li&gt;&lt;li&gt;Multiplicaciones y divisiones&lt;/li&gt;&lt;li&gt;Sumas y restas&lt;/li&gt;&lt;/ul&gt;</t>
  </si>
  <si>
    <t>&lt;p&gt;En las operaciones combinadas, el orden de los cálculos es:&lt;/p&gt;&lt;ul&gt;&lt;li&gt;Paréntesis:&lt;/li&gt;&lt;/ul&gt;&lt;p&gt;{{T1}} : &lt;span style="color:#E22626";&gt;({{Q2}} −  {{Q1}})&lt;/span&gt; + {{Q3}} × {{Q5}} = {{T1}} : &lt;span style="color:#E22626";&gt;{{T3}}&lt;/span&gt; + {{Q3}} × {{Q5}}&lt;/p&gt;&lt;ul&gt;&lt;li&gt;Multiplicaciones y divisiones:&lt;/li&gt;&lt;/ul&gt;&lt;p&gt;&lt;span style="color:#E22626";&gt;{{T1}} : {{T3}}&lt;/span&gt; + &lt;span style="color:#25A0E6";&gt;{{Q3}} × {{Q5}}&lt;/span&gt; = &lt;span style="color:#E22626";&gt;{{Q4}}&lt;/span&gt; + &lt;span style="color:#25A0E6";&gt;{{T2}}&lt;/span&gt;&lt;/p&gt;&lt;ul&gt;&lt;li&gt;Sumas y restas:&lt;/li&gt;&lt;/ul&gt;&lt;p&gt;{{Q4}} + {{T2}} = {{A1}}&lt;/p&gt;</t>
  </si>
  <si>
    <t>{
    "id": "M4-NyO-60a-I-1",
    "stimulus": "&lt;p&gt;Selecciona el resultado de esta operación.&lt;/p&gt;&lt;p style=\"text-align: center;\"&gt;{{T1}} : ({{Q2}} − {{Q1}}) + {{Q3}} × {{Q5}} = ...&lt;/p&gt;",
    "hint": "&lt;p&gt;En las operaciones combinadas, el orden de los cálculos es:&lt;/p&gt;&lt;ul&gt;&lt;li&gt;Paréntesis&lt;/li&gt;&lt;li&gt;Multiplicaciones y divisiones&lt;/li&gt;&lt;li&gt;Sumas y restas&lt;/li&gt;&lt;/ul&gt;",
    "feedback": "&lt;p&gt;En las operaciones combinadas, el orden de los cálculos es:&lt;/p&gt;&lt;ul&gt;&lt;li&gt;Paréntesis:&lt;/li&gt;&lt;/ul&gt;&lt;p style=\"text-align: center;\"&gt;{{T1}} : &lt;span style=\"color:#C77CB7\";&gt;({{Q2}} − {{Q1}})&lt;/span&gt; + {{Q3}} × {{Q5}} = {{T1}} : &lt;span style=\"color:#C77CB7\";&gt;{{T3}}&lt;/span&gt; + {{Q3}} × {{Q5}}&lt;/p&gt;&lt;ul&gt;&lt;li&gt;Multiplicaciones y divisiones:&lt;/li&gt;&lt;/ul&gt;&lt;p style=\"text-align: center;\"&gt;&lt;span style=\"color:#C77CB7\";&gt;{{T1}} : {{T3}}&lt;/span&gt; + &lt;span style=\"color:#25A0E6\";&gt;{{Q3}} × {{Q5}}&lt;/span&gt; = &lt;span style=\"color:#C77CB7\";&gt;{{Q4}}&lt;/span&gt; + &lt;span style=\"color:#25A0E6\";&gt;{{T2}}&lt;/span&gt;&lt;/p&gt;&lt;ul&gt;&lt;li&gt;Sumas y restas:&lt;/li&gt;&lt;/ul&gt;&lt;p style=\"text-align: center;\"&gt;{{Q4}} + {{T2}} = {{A1}}&lt;/p&gt;",
    "seed": {
        "parameters": [
            {
                "name": "Q1",
                "label": null,
                "min": 1,
                "max": 20,
                "step": 1
            },
            {
                "name": "Q2",
                "label": null,
                "min": 21,
                "max": 50,
                "step": 1
            },
            {
                "name": "Q3",
                "label": null,
                "min": 21,
                "max": 50,
                "step": 1
            },
            {
                "name": "Q4",
                "label": null,
                "min": 2,
                "max": 9,
                "step": 1
            },
            {
                "name": "Q5",
                "label": null,
                "min": 2,
                "max": 9,
                "step": 1
            },
            {
                "name": "Q6",
                "label": null,
                "list": [
                    -3,
                    -2,
                    -1,
                    1,
                    2,
                    3
                ]
            },
            {
                "name": "Q7",
                "label": null,
                "list": [
                    -3,
                    -2,
                    -1,
                    1,
                    2,
                    3
                ]
            }
        ],
        "calculated": [
            {
                "name": "T1",
                "label": "{{function}}",
                "function": "({{Q2}}-{{Q1}})*{{Q4}}",
                "temp": true
            },
            {
                "name": "T2",
                "label": "{{function}}",
                "function": "{{Q3}}*{{Q5}}",
                "temp": true
            },
            {
                "name": "T3",
                "label": "{{function}}",
                "function": "{{Q2}}-{{Q1}}",
                "temp": true
            },
            {
                "name": "A1",
                "label": "{{function}}",
                "function": "{{Q4}}+{{T2}}",
                "incorrect": false
            },
            {
                "name": "A2",
                "label": "{{function}}",
                "function": "{{Q4}}+{{T2}}+{{Q6}}",
                "incorrect": true
            },
            {
                "name": "A3",
                "label": "{{function}}",
                "function": "{{Q4}}+{{T2}}+{{Q7}}",
                "incorrect": true
            }
        ],
        "uniques": true
    },
    "algorithm": {
        "name": "trueFalse",
        "template": "Multiple choice – standard",
        "params": {
            "countCorrect": 1,
            "countIncorrect": 2,
            "showCheckIcon": false,
            "columns": 3
        }
    }
}</t>
  </si>
  <si>
    <t>&lt;p&gt;Selecciona el resultado de esta operación.&lt;/p&gt;&lt;p style="text-align: center;"&gt;{{Q1}} × ({{T1}} −  {{Q3}}) + ({{T2}}  − {{T3}}) : {{Q6}} = ...&lt;/p&gt;</t>
  </si>
  <si>
    <t>Q1 = min = 10; max = 20; step = 1
Q2 = min = 10; max = 50; step = 1
Q3 = min = 10; max = 50; step = 1
Q4 = min = 10; max = 20; step = 1
Q5 = min = 10; max = 20; step = 1
Q6 = min = 2; max = 9; step = 1
Q7 = list = -3, -2, -1, 1, 2, 3
Q8 = list = -3, -2, -1, 1, 2, 3</t>
  </si>
  <si>
    <t>T1 = {{Q2}}+{{Q3}}
T2 = ({{Q4}}+{{Q5}})*{{Q6}}
T3 = {{Q5}}*{{Q6}}
T4 = {{Q4}}*{{Q6}}
T5 = {{Q1}}*{{Q2}}
A1 = {{Q1}}*{{Q2}}+{{Q4}}*
A2 = {{Q1}}*{{Q2}}+{{Q4}}+{{Q7}}
A3 = {{Q1}}*{{Q2}}+{{Q4}}+{{Q8}}</t>
  </si>
  <si>
    <t>&lt;p&gt;En las operaciones combinadas, el orden de los cálculos es:&lt;/p&gt;&lt;ul&gt;&lt;li&gt;Paréntesis:&lt;/li&gt;&lt;/ul&gt;&lt;p style=\"text-align: center;\"&gt;{{Q1}} × &lt;span style="color:#E22626";&gt;({{T1}} −  {{Q3}})&lt;/span&gt; + &lt;span style="color:#25A0E6";&gt;({{T2}}  − {{T3}})&lt;/span&gt; : {{Q6}} = {{Q1}} × &lt;span style="color:#E22626";&gt;{{Q2}}&lt;/span&gt; + &lt;span style="color:#25A0E6";&gt;{{T4}}&lt;/span&gt; : {{Q6}}&lt;/p&gt;&lt;ul&gt;&lt;li&gt;Multiplicaciones y divisiones:&lt;/li&gt;&lt;/ul&gt;&lt;p style=\"text-align: center;\"&gt;&lt;span style="color:#E22626";&gt;{{Q1}} × {{Q2}}&lt;/span&gt; + &lt;span style="color:#25A0E6";&gt;{{T4}} : {{Q6}}&lt;/span&gt; = &lt;span style="color:#E22626";&gt;{{T5}}&lt;/span&gt; + &lt;span style="color:#25A0E6";&gt;{{Q4}}&lt;/span&gt;&lt;/p&gt;&lt;ul&gt;&lt;li&gt;Sumas y restas:&lt;/li&gt;&lt;/ul&gt;&lt;p style=\"text-align: center;\"&gt;{{T5}} + {{Q4}} = {{A1}}&lt;/p&gt;</t>
  </si>
  <si>
    <t>{
    "id": "M4-NyO-60a-I-2",
    "stimulus": "&lt;p&gt;Selecciona el resultado de esta operación.&lt;/p&gt;&lt;p style=\"text-align: center;\"&gt;{{Q1}} × ({{T1}} − {{Q3}}) + ({{T2}} − {{T3}}) : {{Q6}} = ...&lt;/p&gt;",
    "hint": "&lt;p&gt;En las operaciones combinadas, el orden de los cálculos es:&lt;/p&gt;&lt;ul&gt;&lt;li&gt;Paréntesis&lt;/li&gt;&lt;li&gt;Multiplicaciones y divisiones&lt;/li&gt;&lt;li&gt;Sumas y restas&lt;/li&gt;&lt;/ul&gt;",
    "feedback": "&lt;p&gt;En las operaciones combinadas, el orden de los cálculos es:&lt;/p&gt;&lt;ul&gt;&lt;li&gt;Paréntesis:&lt;/li&gt;&lt;/ul&gt;&lt;p style=\"text-align: center;\"&gt;{{Q1}} × &lt;span style=\"color:#C77CB7\";&gt;({{T1}} − {{Q3}})&lt;/span&gt; + &lt;span style=\"color:#25A0E6\";&gt;({{T2}} − {{T3}})&lt;/span&gt; : {{Q6}} = {{Q1}} × &lt;span style=\"color:#C77CB7\";&gt;{{Q2}}&lt;/span&gt; + &lt;span style=\"color:#25A0E6\";&gt;{{T4}}&lt;/span&gt; : {{Q6}}&lt;/p&gt;&lt;ul&gt;&lt;li&gt;Multiplicaciones y divisiones:&lt;/li&gt;&lt;/ul&gt;&lt;p style=\"text-align: center;\"&gt;&lt;span style=\"color:#C77CB7\";&gt;{{Q1}} × {{Q2}}&lt;/span&gt; + &lt;span style=\"color:#25A0E6\";&gt;{{T4}} : {{Q6}}&lt;/span&gt; = &lt;span style=\"color:#C77CB7\";&gt;{{T5}}&lt;/span&gt; + &lt;span style=\"color:#25A0E6\";&gt;{{Q4}}&lt;/span&gt;&lt;/p&gt;&lt;ul&gt;&lt;li&gt;Sumas y restas:&lt;/li&gt;&lt;/ul&gt;&lt;p style=\"text-align: center;\"&gt;{{T5}} + {{Q4}} = {{A1}}&lt;/p&gt;",
    "seed": {
        "parameters": [
            {
                "name": "Q1",
                "label": null,
                "min": 10,
                "max": 20,
                "step": 1
            },
            {
                "name": "Q2",
                "label": null,
                "min": 10,
                "max": 50,
                "step": 1
            },
            {
                "name": "Q3",
                "label": null,
                "min": 10,
                "max": 50,
                "step": 1
            },
            {
                "name": "Q4",
                "label": null,
                "min": 10,
                "max": 20,
                "step": 1
            },
            {
                "name": "Q5",
                "label": null,
                "min": 10,
                "max": 20,
                "step": 1
            },
            {
                "name": "Q6",
                "label": null,
                "min": 2,
                "max": 9,
                "step": 1
            },
            {
                "name": "Q7",
                "label": null,
                "list": [
                    "-3",
                    "-2",
                    "-1",
                    1,
                    2,
                    3
                ]
            },
            {
                "name": "Q8",
                "label": null,
                "list": [
                    "-3",
                    "-2",
                    "-1",
                    1,
                    2,
                    3
                ]
            }
        ],
        "calculated": [
            {
                "name": "T1",
                "label": "{{function}}",
                "function": "{{Q2}}+{{Q3}}",
                "temp": true
            },
            {
                "name": "T2",
                "label": "{{function}}",
                "function": "({{Q4}}+{{Q5}})*{{Q6}}",
                "temp": true
            },
            {
                "name": "T3",
                "label": "{{function}}",
                "function": "{{Q5}}*{{Q6}}",
                "temp": true
            },
            {
                "name": "T4",
                "label": "{{function}}",
                "function": "{{Q4}}*{{Q6}}",
                "temp": true
            },
            {
                "name": "T5",
                "label": "{{function}}",
                "function": "{{Q1}}*{{Q2}}",
                "temp": true
            },
            {
                "name": "A1",
                "label": "{{function}}",
                "function": "{{Q1}}*{{Q2}}+{{Q4}}"
            },
            {
                "name": "A2",
                "label": "{{function}}",
                "function": "{{Q1}}*{{Q2}}+{{Q4}}+{{Q7}}",
                "incorrect": true
            },
            {
                "name": "A3",
                "label": "{{function}}",
                "function": "{{Q1}}*{{Q2}}+{{Q4}}+{{Q8}}",
                "incorrect": true
            }
        ],
        "uniques": true
    },
    "algorithm": {
        "name": "trueFalse",
        "template": "Multiple choice – standard",
        "params": {
            "countCorrect": 1,
            "countIncorrect": 2,
            "showCheckIcon": false,
            "columns": 3
        }
    }
}</t>
  </si>
  <si>
    <t>&lt;p&gt;Selecciona el resultado de esta operación.&lt;/p&gt;&lt;p style="text-align: center;"&gt;{{Q1}} × ({{T1}} − {{Q3}}) + {{Q4}} = ...&lt;/p&gt;</t>
  </si>
  <si>
    <t>Q1 = min = 2; max = 9; step = 1
Q2 = min = 10; max = 50; step = 1
Q3 = min = 10; max = 50; step = 1
Q4 = min = 100; max = 500; step = 1
Q5 = list = -3, -2, -1, 1, 2, 3
Q6 = list = -3, -2, -1, 1, 2, 3</t>
  </si>
  <si>
    <t>T1 = {{Q2}}+{{Q3}}
T2 = {{Q1}}*{{Q2}}
A1 = {{Q1}}*{{Q2}}+{{Q4}}*
A2 = {{Q1}}*{{Q2}}+{{Q4}}+{{Q5}}
A3 = {{Q1}}*{{Q2}}+{{Q4}}+{{Q6}}</t>
  </si>
  <si>
    <t>&lt;p&gt;En las operaciones combinadas, el orden de los cálculos es:&lt;/p&gt;&lt;ul&gt;&lt;li&gt;Paréntesis:&lt;/li&gt;&lt;/ul&gt;&lt;p style=\"text-align: center;\"&gt;{{Q1}} × &lt;span style="color:#E22626";&gt;({{T1}} − {{Q3}})&lt;/span&gt; + {{Q4}} = {{Q1}} × &lt;span style="color:#E22626";&gt;{{Q2}}&lt;/span&gt; + {{Q4}}&lt;/p&gt;&lt;ul&gt;&lt;li&gt;Multiplicaciones y divisiones:&lt;/li&gt;&lt;/ul&gt;&lt;p style=\"text-align: center;\"&gt;&lt;span style="color:#E22626";&gt;{{Q1}} × {{Q2}}&lt;/span&gt; + {{Q4}} = &lt;span style="color:#E22626";&gt;{{T2}}&lt;/span&gt; + {{Q4}}&lt;/p&gt;&lt;ul&gt;&lt;li&gt;Sumas y restas:&lt;/li&gt;&lt;/ul&gt;&lt;p style=\"text-align: center;\"&gt;{{T2}} + {{Q4}} = {{A1}}&lt;/p&gt;</t>
  </si>
  <si>
    <t>{
    "id": "M4-NyO-60a-I-3",
    "stimulus": "&lt;p&gt;Selecciona el resultado de esta operación.&lt;/p&gt;&lt;p style=\"text-align: center;\"&gt;{{Q1}} × ({{T1}} − {{Q3}}) + {{Q4}} = ...&lt;/p&gt;",
    "hint": "&lt;p&gt;En las operaciones combinadas, el orden de los cálculos es:&lt;/p&gt;&lt;ul&gt;&lt;li&gt;Paréntesis&lt;/li&gt;&lt;li&gt;Multiplicaciones y divisiones&lt;/li&gt;&lt;li&gt;Sumas y restas&lt;/li&gt;&lt;/ul&gt;",
    "feedback": "&lt;p&gt;En las operaciones combinadas, el orden de los cálculos es:&lt;/p&gt;&lt;ul&gt;&lt;li&gt;Paréntesis:&lt;/li&gt;&lt;/ul&gt;&lt;p style=\"text-align: center;\"&gt;{{Q1}} × &lt;span style=\"color:#C77CB7\";&gt;({{T1}} − {{Q3}})&lt;/span&gt; + {{Q4}} = {{Q1}} × &lt;span style=\"color:#C77CB7\";&gt;{{Q2}}&lt;/span&gt; + {{Q4}}&lt;/p&gt;&lt;ul&gt;&lt;li&gt;Multiplicaciones y divisiones:&lt;/li&gt;&lt;/ul&gt;&lt;p style=\"text-align: center;\"&gt;&lt;span style=\"color:#C77CB7\";&gt;{{Q1}} × {{Q2}}&lt;/span&gt; + {{Q4}} = &lt;span style=\"color:#C77CB7\";&gt;{{T2}}&lt;/span&gt; + {{Q4}}&lt;/p&gt;&lt;ul&gt;&lt;li&gt;Sumas y restas:&lt;/li&gt;&lt;/ul&gt;&lt;p style=\"text-align: center;\"&gt;{{T2}} + {{Q4}} = {{A1}}&lt;/p&gt;",
    "seed": {
        "parameters": [
            {
                "name": "Q1",
                "label": null,
                "min": 2,
                "max": 9,
                "step": 1
            },
            {
                "name": "Q2",
                "label": null,
                "min": 10,
                "max": 50,
                "step": 1
            },
            {
                "name": "Q3",
                "label": null,
                "min": 10,
                "max": 50,
                "step": 1
            },
            {
                "name": "Q4",
                "label": null,
                "min": 100,
                "max": 500,
                "step": 1
            },
            {
                "name": "Q5",
                "label": null,
                "list": [
                    "-3",
                    "-2",
                    "-1",
                    1,
                    2,
                    3
                ]
            },
            {
                "name": "Q6",
                "label": null,
                "list": [
                    "-3",
                    "-2",
                    "-1",
                    1,
                    2,
                    3
                ]
            }
        ],
        "calculated": [
            {
                "name": "T1",
                "label": "{{function}}",
                "function": "{{Q2}}+{{Q3}}",
                "temp": true
            },
            {
                "name": "T2",
                "label": "{{function}}",
                "function": "{{Q1}}*{{Q2}}",
                "temp": true
            },
            {
                "name": "A1",
                "label": "{{function}}",
                "function": "{{Q1}}*{{Q2}}+{{Q4}}"
            },
            {
                "name": "A2",
                "label": "{{function}}",
                "function": "{{Q1}}*{{Q2}}+{{Q4}}+{{Q5}}",
                "incorrect": true
            },
            {
                "name": "A3",
                "label": "{{function}}",
                "function": "{{Q1}}*{{Q2}}+{{Q4}}+{{Q6}}",
                "incorrect": true
            }
        ],
        "uniques": true
    },
    "algorithm": {
        "name": "trueFalse",
        "template": "Multiple choice – standard",
        "params": {
            "countCorrect": 1,
            "countIncorrect": 2,
            "showCheckIcon": false,
            "columns": 3
        }
    }
}</t>
  </si>
  <si>
    <t>&lt;p&gt;Escribe el resultado.&lt;/p&gt;</t>
  </si>
  <si>
    <t>&lt;p style="text-align: center;"&gt;{{Q1}} + ({{T1}} − {{Q3}} + {{Q4}}) × {{Q5}} = {{response}}&lt;/p&gt;</t>
  </si>
  <si>
    <t>Q1 = min = 50; max = 100; step = 1
Q2 = min = 10; max = 30; step = 1
Q3 = min = 10; max = 30; step = 1
Q4 = min = 10; max = 30; step = 1
Q5 = min = 2; max = 9; step = 1</t>
  </si>
  <si>
    <t>T1 = {{Q2}}+{{Q3}}
T2 = {{Q2}}+{{Q4}}
T3 = {{T2}}*{{Q5}}
A1 = {{Q1}}+({{Q2}}+{{Q4}})*{{Q5}}</t>
  </si>
  <si>
    <t>&lt;p&gt;En las operaciones combinadas, el orden de los cálculos es:&lt;/p&gt;&lt;ul&gt;&lt;li&gt;Paréntesis:&lt;/li&gt;&lt;/ul&gt;&lt;p style=\"text-align: center;\"&gt;{{Q1}} + &lt;span style="color:#E22626";&gt;({{T1}} − {{Q3}} + {{Q4}})&lt;/span&gt; × {{Q5}} = {{Q1}} + &lt;span style="color:#E22626";&gt;{{T2}}&lt;/span&gt; × {{Q5}}&lt;/p&gt;&lt;ul&gt;&lt;li&gt;Multiplicaciones y divisiones:&lt;/li&gt;&lt;/ul&gt;&lt;p style=\"text-align: center;\"&gt;{{Q1}} + &lt;span style="color:#E22626";&gt;{{T2}} × {{Q5}}&lt;/span&gt; = {{Q1}} + &lt;span style="color:#E22626";&gt;{{T3}}&lt;/span&gt;&lt;/p&gt;&lt;ul&gt;&lt;li&gt;Sumas y restas:&lt;/li&gt;&lt;/ul&gt;&lt;p style=\"text-align: center;\"&gt;{{Q1}} + {{T3}} = {{A1}}&lt;/p&gt;</t>
  </si>
  <si>
    <t>{
    "id": "M4-NyO-60a-E-1",
    "stimulus": "&lt;p&gt;Escribe el resultado.&lt;/p&gt;",
    "template": "&lt;p style=\"text-align: center;\"&gt;{{Q1}} + ({{T1}} − {{Q3}} + {{Q4}}) × {{Q5}} = {{response}}&lt;/p&gt;",
    "hint": "&lt;p&gt;En las operaciones combinadas, el orden de los cálculos es:&lt;/p&gt;&lt;ul&gt;&lt;li&gt;Paréntesis&lt;/li&gt;&lt;li&gt;Multiplicaciones y divisiones&lt;/li&gt;&lt;li&gt;Sumas y restas&lt;/li&gt;&lt;/ul&gt;",
    "feedback": "&lt;p&gt;En las operaciones combinadas, el orden de los cálculos es:&lt;/p&gt;&lt;ul&gt;&lt;li&gt;Paréntesis:&lt;/li&gt;&lt;/ul&gt;&lt;p style=\"text-align: center;\"&gt;{{Q1}} + &lt;span style=\"color:#C77CB7\";&gt;({{T1}} − {{Q3}} + {{Q4}})&lt;/span&gt; × {{Q5}} = {{Q1}} + &lt;span style=\"color:#C77CB7\";&gt;{{T2}}&lt;/span&gt; × {{Q5}}&lt;/p&gt;&lt;ul&gt;&lt;li&gt;Multiplicaciones y divisiones:&lt;/li&gt;&lt;/ul&gt;&lt;p style=\"text-align: center;\"&gt;{{Q1}} + &lt;span style=\"color:#C77CB7\";&gt;{{T2}} × {{Q5}}&lt;/span&gt; = {{Q1}} + &lt;span style=\"color:#C77CB7\";&gt;{{T3}}&lt;/span&gt;&lt;/p&gt;&lt;ul&gt;&lt;li&gt;Sumas y restas:&lt;/li&gt;&lt;/ul&gt;&lt;p style=\"text-align: center;\"&gt;{{Q1}} + {{T3}} = {{A1}}&lt;/p&gt;",
    "seed": {
        "parameters": [
            {
                "name": "Q1",
                "label": null,
                "min": 50,
                "max": 100,
                "step": 1
            },
            {
                "name": "Q2",
                "label": null,
                "min": 10,
                "max": 30,
                "step": 1
            },
            {
                "name": "Q3",
                "label": null,
                "min": 10,
                "max": 30,
                "step": 1
            },
            {
                "name": "Q4",
                "label": null,
                "min": 10,
                "max": 30,
                "step": 1
            },
            {
                "name": "Q5",
                "label": null,
                "min": 2,
                "max": 9,
                "step": 1
            }
        ],
        "calculated": [
            {
                "name": "T1",
                "label": "{{function}}",
                "function": "{{Q2}}+{{Q3}}",
                "temp": true
            },
            {
                "name": "T2",
                "label": "{{function}}",
                "function": "{{Q2}}+{{Q4}}",
                "temp": true
            },
            {
                "name": "T3",
                "label": "{{function}}",
                "function": "{{T2}}*{{Q5}}",
                "temp": true
            },
            {
                "name": "A1",
                "label": "{{function}}",
                "function": "{{Q1}}+({{Q2}}+{{Q4}})*{{Q5}}"
            }
        ],
        "uniques": true
    },
    "algorithm": {
        "name": "calculateOperation",
        "params": {
            "method": "equivLiteral",
            "keyboard": "NUMERICAL"
        }
    }
}</t>
  </si>
  <si>
    <t>&lt;p style="text-align: center;"&gt;({{T1}} + {{T2}}) : ({{T3}} − {{Q4}}) = {{response}}&lt;/p&gt;</t>
  </si>
  <si>
    <t>Q1 = min = 10; max = 20; step = 1
Q2 = min = 10; max = 20; step = 1
Q3 = min = 2; max = 9; step = 1
Q4 = min = 2; max = 9; step = 1</t>
  </si>
  <si>
    <t>T1 = {{Q3}}*{{Q1}}
T2 = {{Q3}}*{{Q2}}
T3 = {{Q3}}+{{Q4}}
A1 = {{Q1}}+{{Q2}}</t>
  </si>
  <si>
    <t>&lt;p&gt;En las operaciones combinadas, el orden de los cálculos es:&lt;/p&gt;&lt;ul&gt;&lt;li&gt;Paréntesis:&lt;/li&gt;&lt;/ul&gt;&lt;p style=\"text-align: center;\"&gt;&lt;span style="color:#E22626";&gt;({{T1}} + {{T2}})&lt;/span&gt; : &lt;span style="color:#25A0E6";&gt;({{T3}} − {{Q4}})&lt;/span&gt; = &lt;span style="color:#E22626";&gt;{{T4}}&lt;/span&gt; : &lt;span style="color:#25A0E6";&gt;{{Q3}}&lt;/span&gt;&lt;/p&gt;&lt;ul&gt;&lt;li&gt;Multiplicaciones y divisiones:&lt;/li&gt;&lt;/ul&gt;&lt;p style=\"text-align: center;\"&gt;{{T4}} : {{Q3}} = {{A1}}&lt;/p&gt;</t>
  </si>
  <si>
    <t>{
    "id": "M4-NyO-60a-E-2",
    "stimulus": "&lt;p&gt;Escribe el resultado.&lt;/p&gt;",
    "template": "&lt;p style=\"text-align: center;\"&gt;({{T1}} + {{T2}}) : ({{T3}} − {{Q4}}) = {{response}}&lt;/p&gt;",
    "hint": "&lt;p&gt;En las operaciones combinadas, el orden de los cálculos es:&lt;/p&gt;&lt;ul&gt;&lt;li&gt;Paréntesis&lt;/li&gt;&lt;li&gt;Multiplicaciones y divisiones&lt;/li&gt;&lt;li&gt;Sumas y restas&lt;/li&gt;&lt;/ul&gt;",
    "feedback": "&lt;p&gt;En las operaciones combinadas, el orden de los cálculos es:&lt;/p&gt;&lt;ul&gt;&lt;li&gt;Paréntesis:&lt;/li&gt;&lt;/ul&gt;&lt;p style=\"text-align: center;\"&gt;&lt;span style=\"color:#C77CB7\";&gt;({{T1}} + {{T2}})&lt;/span&gt; : &lt;span style=\"color:#25A0E6\";&gt;({{T3}} − {{Q4}})&lt;/span&gt; = &lt;span style=\"color:#C77CB7\";&gt;{{T4}}&lt;/span&gt; : &lt;span style=\"color:#25A0E6\";&gt;{{Q3}}&lt;/span&gt;&lt;/p&gt;&lt;ul&gt;&lt;li&gt;Multiplicaciones y divisiones:&lt;/li&gt;&lt;/ul&gt;&lt;p style=\"text-align: center;\"&gt;{{T4}} : {{Q3}} = {{A1}}&lt;/p&gt;",
    "seed": {
        "parameters": [
            {
                "name": "Q1",
                "label": null,
                "min": 10,
                "max": 20,
                "step": 1
            },
            {
                "name": "Q2",
                "label": null,
                "min": 10,
                "max": 20,
                "step": 1
            },
            {
                "name": "Q3",
                "label": null,
                "min": 2,
                "max": 9,
                "step": 1
            },
            {
                "name": "Q4",
                "label": null,
                "min": 2,
                "max": 9,
                "step": 1
            }
        ],
        "calculated": [
            {
                "name": "T1",
                "label": "{{function}}",
                "function": "{{Q3}}*{{Q1}}",
                "temp": true
            },
            {
                "name": "T2",
                "label": "{{function}}",
                "function": "{{Q3}}*{{Q2}}",
                "temp": true
            },
            {
                "name": "T3",
                "label": "{{function}}",
                "function": "{{Q3}}+{{Q4}}",
                "temp": true
            },
            {
                "name": "T4",
                "label": "{{function}}",
                "function": "{{T1}}+{{T2}}",
                "temp": true
            },
            {
                "name": "A1",
                "label": "{{function}}",
                "function": "{{Q1}}+{{Q2}}"
            }
        ],
        "uniques": true
    },
    "algorithm": {
        "name": "calculateOperation",
        "params": {
            "method": "equivLiteral",
            "keyboard": "NUMERICAL"
        }
    }
}</t>
  </si>
  <si>
    <t>&lt;p style="text-align: center;"&gt;{{T1}} : ({{T2}} −  {{Q3}}) + {{Q4}} = {{response}}&lt;/p&gt;</t>
  </si>
  <si>
    <t>Q1 = min = 10; max = 20; step = 1
Q2 = min = 2; max = 9; step = 1
Q3 = min = 20; max = 50; step = 1
Q4 = min = 20; max = 50; step = 1</t>
  </si>
  <si>
    <t>T1={{Q1}}*{{Q2}}
T2={{Q2}}+{{Q3}}
A1={{Q1}}+{{Q4}}</t>
  </si>
  <si>
    <t>&lt;p style=\"text-align: center;\"&gt;{{T1}} : ({{T2}} −  {{Q3}}) + {{Q4}} = {{response}}&lt;/p&gt;&lt;p&gt;En las operaciones combinadas, el orden de los cálculos es:&lt;/p&gt;&lt;ul&gt;&lt;li&gt;Paréntesis:&lt;/li&gt;&lt;/ul&gt;&lt;p style=\"text-align: center;\"&gt;{{T1}} : &lt;span style="color:#E22626";&gt;({{T2}} −  {{Q3}})&lt;/span&gt; + {{Q4}} = {{T1}} : &lt;span style="color:#E22626";&gt;{{Q2}}&lt;/span&gt; + {{Q4}}&lt;/p&gt;&lt;ul&gt;&lt;li&gt;Multiplicaciones y divisiones:&lt;/li&gt;&lt;/ul&gt;&lt;p style=\"text-align: center;\"&gt;&lt;span style="color:#E22626";&gt;{{T1}} : {{Q2}}&lt;/span&gt; + {{Q4}} = &lt;span style="color:#E22626";&gt;{{Q1}}&lt;/span&gt; + {{Q4}}&lt;/p&gt;&lt;ul&gt;&lt;li&gt;Sumas y restas:&lt;/li&gt;&lt;/ul&gt;&lt;p style=\"text-align: center;\"&gt;{{Q1}} + {{Q4}} = {{A1}}&lt;/p&gt;</t>
  </si>
  <si>
    <t>{
    "id": "M4-NyO-60a-E-3",
    "stimulus": "&lt;p&gt;Escribe el resultado.&lt;/p&gt;",
    "template": "&lt;p style=\"text-align: center;\"&gt;{{T1}} : ({{T2}} − {{Q3}}) + {{Q4}} = {{response}}&lt;/p&gt;",
    "hint": "&lt;p&gt;En las operaciones combinadas, el orden de los cálculos es:&lt;/p&gt;&lt;ul&gt;&lt;li&gt;Paréntesis&lt;/li&gt;&lt;li&gt;Multiplicaciones y divisiones&lt;/li&gt;&lt;li&gt;Sumas y restas&lt;/li&gt;&lt;/ul&gt;",
    "feedback": "&lt;p&gt;En las operaciones combinadas, el orden de los cálculos es:&lt;/p&gt;&lt;ul&gt;&lt;li&gt;Paréntesis:&lt;/li&gt;&lt;/ul&gt;&lt;p style=\"text-align: center;\"&gt;{{T1}} : &lt;span style=\"color:#C77CB7\";&gt;({{T2}} − {{Q3}})&lt;/span&gt; + {{Q4}} = {{T1}} : &lt;span style=\"color:#C77CB7\";&gt;{{Q2}}&lt;/span&gt; + {{Q4}}&lt;/p&gt;&lt;ul&gt;&lt;li&gt;Multiplicaciones y divisiones:&lt;/li&gt;&lt;/ul&gt;&lt;p style=\"text-align: center;\"&gt;&lt;span style=\"color:#C77CB7\";&gt;{{T1}} : {{Q2}}&lt;/span&gt; + {{Q4}} = &lt;span style=\"color:#C77CB7\";&gt;{{Q1}}&lt;/span&gt; + {{Q4}}&lt;/p&gt;&lt;ul&gt;&lt;li&gt;Sumas y restas:&lt;/li&gt;&lt;/ul&gt;&lt;p style=\"text-align: center;\"&gt;{{Q1}} + {{Q4}} = {{A1}}&lt;/p&gt;",
    "seed": {
        "parameters": [
            {
                "name": "Q1",
                "label": null,
                "min": 10,
                "max": 20,
                "step": 1
            },
            {
                "name": "Q2",
                "label": null,
                "min": 2,
                "max": 9,
                "step": 1
            },
            {
                "name": "Q3",
                "label": null,
                "min": 20,
                "max": 50,
                "step": 1
            },
            {
                "name": "Q4",
                "label": null,
                "min": 20,
                "max": 50,
                "step": 1
            }
        ],
        "calculated": [
            {
                "name": "T1",
                "label": "{{function}}",
                "function": "{{Q1}}*{{Q2}}",
                "temp": true
            },
            {
                "name": "T2",
                "label": "{{function}}",
                "function": "{{Q2}}+{{Q3}}",
                "temp": true
            },
            {
                "name": "A1",
                "label": "{{function}}",
                "function": "{{Q1}}+{{Q4}}"
            }
        ],
        "uniques": true
    },
    "algorithm": {
        "name": "calculateOperation",
        "params": {
            "method": "equivLiteral",
            "keyboard": "NUMERICAL"
        }
    }
}</t>
  </si>
  <si>
    <t>M4-NyO-12a</t>
  </si>
  <si>
    <t>Memoriza las tablas de multiplicar del 1 al 10</t>
  </si>
  <si>
    <t>Arrastra los resultados a su multiplicación correspondiente.</t>
  </si>
  <si>
    <t>{{Q1}} × {{Q4}} = {{A1}}
{{Q2}} × {{Q5}} = {{A2}}
{{Q3}} × {{Q6}} = {{A3}}</t>
  </si>
  <si>
    <t>Q1-Q3 = Min = 1; Max = 10; Step = 1
Q4-Q6 = list = 1, 2, 3, 5, 7</t>
  </si>
  <si>
    <t>A1 = {{Q1}}*{{Q4}}
A2 = {{Q2}}*{{Q5}}
A3 = {{Q3}}*{{Q6}}</t>
  </si>
  <si>
    <t>Memoriza las tablas de multiplicar.</t>
  </si>
  <si>
    <t>&lt;p&gt;Tienes que memorizar las tablas de multiplicar. Esta es la tabla del {{Q1}}:&lt;/p&gt;&lt;table style=\"width: 100%;\"&gt;\r\n\t&lt;tbody&gt;\r\n\t\t&lt;tr&gt;\r\n\t\t\t&lt;td style=\"width: 33.3333%;\"&gt;\r\n\t\t\t\t&lt;div style=\"text-align: center;\"&gt;{{Q1}} × 1 = {{Q1}}&lt;/div&gt;\r\n\t\t\t&lt;/td&gt;\r\n\t\t\t&lt;td style=\"width: 33.3333%;\"&gt;\r\n\t\t\t\t&lt;div style=\"text-align: center;\"&gt;{{Q1}} × 4 = {{T3}}&lt;/div&gt;\r\n\t\t\t&lt;/td&gt;\r\n\t\t\t&lt;td style=\"width: 33.3333%;\"&gt;\r\n\t\t\t\t&lt;div style=\"text-align: center;\"&gt;{{Q1}} × 7 = {{T6}}&lt;/div&gt;\r\n\t\t\t&lt;/td&gt;\r\n\t\t&lt;/tr&gt;\r\n\t\t&lt;tr&gt;\r\n\t\t\t&lt;td style=\"width: 33.3333%;\"&gt;\r\n\t\t\t\t&lt;div style=\"text-align: center;\"&gt;{{Q1}} × 2 = {{T1}}&lt;/div&gt;\r\n\t\t\t&lt;/td&gt;\r\n\t\t\t&lt;td style=\"width: 33.3333%;\"&gt;\r\n\t\t\t\t&lt;div style=\"text-align: center;\"&gt;{{Q1}} × 5 = {{T4}}&lt;/div&gt;\r\n\t\t\t&lt;/td&gt;\r\n\t\t\t&lt;td style=\"width: 33.3333%;\"&gt;\r\n\t\t\t\t&lt;div style=\"text-align: center;\"&gt;{{Q1}} × 8 = {{T7}}&lt;/div&gt;\r\n\t\t\t&lt;/td&gt;\r\n\t\t&lt;/tr&gt;\r\n\t\t&lt;tr&gt;\r\n\t\t\t&lt;td style=\"width: 33.3333%;\"&gt;\r\n\t\t\t\t&lt;div style=\"text-align: center;\"&gt;{{Q1}} × 3 = {{T2}}&lt;/div&gt;\r\n\t\t\t&lt;/td&gt;\r\n\t\t\t&lt;td style=\"width: 33.3333%;\"&gt;\r\n\t\t\t\t&lt;div style=\"text-align: center;\"&gt;{{Q1}} × 6 = {{T5}}&lt;/div&gt;\r\n\t\t\t&lt;/td&gt;\r\n\t\t\t&lt;td style=\"width: 33.3333%;\"&gt;\r\n\t\t\t\t&lt;div style=\"text-align: center;\"&gt;{{Q1}} × 9 = {{T8}}&lt;/div&gt;\r\n\t\t\t&lt;/td&gt;\r\n\t\t&lt;/tr&gt;\r\n\t&lt;/tbody&gt;\r\n&lt;/table&gt;\r\n</t>
  </si>
  <si>
    <t>T1 = {{Q1}}*2
 T2 = {{Q1}}*3
 T3 = {{Q1}}*4
 T4 = {{Q1}}*5
 T5 = {{Q1}}*6
 T6 = {{Q1}}*7
 T7 = {{Q1}}*8
 T8 = {{Q1}}*9</t>
  </si>
  <si>
    <t>{"id":"M4-NyO-12a-I-1","stimulus":"&lt;p&gt;Arrastra los resultados a su multiplicación correspondiente.&lt;/p&gt;","template":"&lt;p style=\"text-align: center\"&gt;{{Q1}} × {{Q4}} = {{response}}&lt;/p&gt;&lt;p&gt;{{Q2}} × {{Q5}} = {{response}}&lt;/p&gt;&lt;p&gt;{{Q3}} × {{Q6}} = {{response}}&lt;/p&gt;","hint":"&lt;p&gt;Memoriza las tablas de multiplicar.&lt;/p&gt;","feedback":"&lt;p&gt;Memorizar las tablas de multiplicar. Esta es la tabla del {{Q1}}:&lt;/p&gt;&lt;table class=\"fr-table-with-borders fr-table-no-border\" style=\"width: 69%; margin-right: calc(31%);\"&gt;&lt;tbody&gt;&lt;tr&gt;&lt;td style=\"width: 30%;\"&gt;&lt;div style=\"text-align: center;\"&gt;{{Q1}} × 1 = {{Q1}}&lt;/div&gt;&lt;/td&gt;&lt;td style=\"width: 30%;\"&gt;&lt;div style=\"text-align: center;\"&gt;{{Q1}} × 4 = {{T3}}&lt;/div&gt;&lt;/td&gt;&lt;td style=\"width: 30%; border: none;\"&gt;&lt;div style=\"text-align: center;\"&gt;{{Q1}} × 7 = {{T6}}&lt;/div&gt;&lt;/td&gt;&lt;/tr&gt;&lt;tr&gt;&lt;td style=\"width: 30%;\"&gt;&lt;div style=\"text-align: center;\"&gt;{{Q1}} × 2 = {{T1}}&lt;/div&gt;&lt;/td&gt;&lt;td style=\"width: 30%;\"&gt;&lt;div style=\"text-align: center;\"&gt;{{Q1}} × 5 = {{T4}}&lt;/div&gt;&lt;/td&gt;&lt;td style=\"width: 30%;\"&gt;&lt;div style=\"text-align: center;\"&gt;{{Q1}} × 8 = {{T7}}&lt;/div&gt;&lt;/td&gt;&lt;/tr&gt;&lt;tr&gt;&lt;td style=\"width: 30%;\"&gt;&lt;div style=\"text-align: center;\"&gt;{{Q1}} × 3 = {{T2}}&lt;/div&gt;&lt;/td&gt;&lt;td style=\"width: 30%;\"&gt;&lt;div style=\"text-align: center;\"&gt;{{Q1}} × 6 = {{T5}}&lt;/div&gt;&lt;/td&gt;&lt;td style=\"width: 30%;\"&gt;&lt;div style=\"text-align: center;\"&gt;{{Q1}} × 9 = {{T8}}&lt;/div&gt;&lt;/td&gt;&lt;/tr&gt;&lt;/tbody&gt;&lt;/table&gt;","seed":{"parameters":[{"name":"Q1","label":null,"min":1,"max":10,"step":1},{"name":"Q2","label":null,"min":1,"max":10,"step":1},{"name":"Q3","label":null,"min":1,"max":10,"step":1},{"name":"Q4","label":null,"list":[1,2,3,5,7]},{"name":"Q5","label":null,"list":[1,2,3,5,7]},{"name":"Q6","label":null,"list":[1,2,3,5,7]}],"calculated":[{"name":"T1","label":"{{function}}","function":"{{Q1}}*2","temp":true},{"name":"T2","label":"{{function}}","function":"{{Q1}}*3","temp":true},{"name":"T3","label":"{{function}}","function":"{{Q1}}*4","temp":true},{"name":"T4","label":"{{function}}","function":"{{Q1}}*5","temp":true},{"name":"T5","label":"{{function}}","function":"{{Q1}}*6","temp":true},{"name":"T6","label":"{{function}}","function":"{{Q1}}*7","temp":true},{"name":"T7","label":"{{function}}","function":"{{Q1}}*8","temp":true},{"name":"T8","label":"{{function}}","function":"{{Q1}}*9","temp":true},{"name":"A1","label":"{{function}}","function":"{{Q1}}*{{Q4}}"},{"name":"A2","label":"{{function}}","function":"{{Q2}}*{{Q5}}"},{"name":"A3","label":"{{function}}","function":"{{Q3}}*{{Q6}}"}],"uniques":true},"algorithm":{"name":"calculateOperation","template":"Cloze with drag &amp; drop","params":{"keyboard":"INTERMEDIATE"}}}</t>
  </si>
  <si>
    <t>Escribe el resultado de esta multiplicación.</t>
  </si>
  <si>
    <t>{{Q1}} × {{Q2}} = {{A1}}</t>
  </si>
  <si>
    <t>Q1-Q2 = Min = 1; Max = 10; Step = 1</t>
  </si>
  <si>
    <t>A1 = {{Q1}}*{{Q2}}</t>
  </si>
  <si>
    <t>T1 = {{Q1}}*2
 T2 = {{Q2}}*3
 T3 = {{Q1}}*4
 T4 = {{Q2}}*5
 T5 = {{Q1}}*6
 T6 = {{Q2}}*7
 T7 = {{Q1}}*8
 T8 = {{Q2}}*9</t>
  </si>
  <si>
    <t>{"id":"M4-NyO-12a-E-1","stimulus":"&lt;p&gt;Escribe el resultado de esta multiplicación.&lt;/p&gt;","template":"&lt;p style=\"text-align: center\"&gt;{{Q1}} × {{Q2}} = {{response}}&lt;/p&gt;","hint":"&lt;p&gt;Memoriza las tablas de multiplicar.&lt;/p&gt;","feedback":"&lt;p&gt;Tienes que memorizar las tablas de multiplicar. Esta es la tabla del {{Q1}}:&lt;/p&gt;&lt;table class=\"fr-table-with-borders fr-table-no-border\" style=\"width: 69%; margin-right: calc(31%);\"&gt;&lt;tbody&gt;&lt;tr&gt;&lt;td style=\"width: 30%;\"&gt;&lt;div style=\"text-align: center;\"&gt;{{Q1}} × 1 = {{Q1}}&lt;/div&gt;&lt;/td&gt;&lt;td style=\"width: 30%;\"&gt;&lt;div style=\"text-align: center;\"&gt;{{Q1}} × 4 = {{T3}}&lt;/div&gt;&lt;/td&gt;&lt;td style=\"width: 30%; border: none;\"&gt;&lt;div style=\"text-align: center;\"&gt;{{Q1}} × 7 = {{T6}}&lt;/div&gt;&lt;/td&gt;&lt;/tr&gt;&lt;tr&gt;&lt;td style=\"width: 30%;\"&gt;&lt;div style=\"text-align: center;\"&gt;{{Q1}} × 2 = {{T1}}&lt;/div&gt;&lt;/td&gt;&lt;td style=\"width: 30%;\"&gt;&lt;div style=\"text-align: center;\"&gt;{{Q1}} × 5 = {{T4}}&lt;/div&gt;&lt;/td&gt;&lt;td style=\"width: 30%;\"&gt;&lt;div style=\"text-align: center;\"&gt;{{Q1}} × 8 = {{T7}}&lt;/div&gt;&lt;/td&gt;&lt;/tr&gt;&lt;tr&gt;&lt;td style=\"width: 30%;\"&gt;&lt;div style=\"text-align: center;\"&gt;{{Q1}} × 3 = {{T2}}&lt;/div&gt;&lt;/td&gt;&lt;td style=\"width: 30%;\"&gt;&lt;div style=\"text-align: center;\"&gt;{{Q1}} × 6 = {{T5}}&lt;/div&gt;&lt;/td&gt;&lt;td style=\"width: 30%;\"&gt;&lt;div style=\"text-align: center;\"&gt;{{Q1}} × 9 = {{T8}}&lt;/div&gt;&lt;/td&gt;&lt;/tr&gt;&lt;/tbody&gt;&lt;/table&gt;&lt;/p&gt;","seed":{"parameters":[{"name":"Q1","label":null,"min":1,"max":10,"step":1},{"name":"Q1","label":null,"min":1,"max":10,"step":1},{"name":"Q2","label":null,"min":1,"max":10,"step":1}],"calculated":[{"name":"T1","label":"{{function}}","function":"{{Q1}}*2","temp":true},{"name":"T2","label":"{{function}}","function":"{{Q1}}*3","temp":true},{"name":"T3","label":"{{function}}","function":"{{Q1}}*4","temp":true},{"name":"T4","label":"{{function}}","function":"{{Q1}}*5","temp":true},{"name":"T5","label":"{{function}}","function":"{{Q1}}*6","temp":true},{"name":"T6","label":"{{function}}","function":"{{Q1}}*7","temp":true},{"name":"T7","label":"{{function}}","function":"{{Q1}}*8","temp":true},{"name":"T8","label":"{{function}}","function":"{{Q1}}*9","temp":true},{"name":"A1","label":"{{function}}","function":"{{Q1}}*{{Q2}}"}],"uniques":true},"algorithm":{"name":"calculateOperation","params":{"method":"equivLiteral","keyboard":"NUMERICAL"}}}</t>
  </si>
  <si>
    <t>M4-NyO-13a</t>
  </si>
  <si>
    <t>Utiliza la propiedad conmutativa de la multiplicación (nºs de 1 o 2 cifras)</t>
  </si>
  <si>
    <t>Selecciona la igualdad en la que se ve la propiedad conmutativa de la multiplicación.
{{Q1}} × {{Q2}} = {{Q2}} × {{Q1}}*
{{Q3}} × {{Q4}} × {{Q5}} = {{Q4}} × {{Q5}} × {{Q3}}*
{{Q6}} × ({{Q7}} × {{Q8}}) = ({{Q6}} × {{Q7}}) × {{Q8}}
({{Q9}} × {{Q10}}) × {{Q11}} = {{Q9}} × ({{Q10}} × {{Q11}})
{{Q12}} × ({{Q13}} + {{Q14}}) = {{Q12}} × {{Q13}} + {{Q12}} × {{Q14}}
{{Q15}} × {{Q16}} + {{Q15}} × {{Q17}} = {{Q15}} × ({{Q16}} + {{Q17}})
(Se ven 3, 1 correcta)</t>
  </si>
  <si>
    <t>Q1-Q17: Mín = 1; Máx = 99; step 1</t>
  </si>
  <si>
    <t>La multiplicación tiene propiedad conmutativa porque el orden de los factores no cambia el producto.</t>
  </si>
  <si>
    <t>&lt;p&gt;La multiplicación tiene propiedad conmutativa porque el orden de los factores no cambia el producto:&lt;/p&gt;&lt;p&gt;{{Q1}} × {{Q2}} = {{Q2}} × {{Q1}}&lt;/p&gt;&lt;p&gt;{{T1}} = {{T1}}&lt;/p&gt;
 - Si falla A3
 &lt;p&gt;En esta multiplicación se ve la propiedad asociativa: la forma de agrupar los factores no cambia el producto.&lt;/p&gt;
 - Si falla A4
 &lt;p&gt;En esta multiplicación se ve la propiedad asociativa: la forma de agrupar los factores no cambia el producto.&lt;/p&gt;
 - Si falla A5
 &lt;p&gt;En esta multiplicación se ve la propiedad distributiva: la multiplicación de una suma es la suma de dos multiplicaciones.&lt;/p&gt;
 - Si falla A6
 &lt;p&gt;En esta multiplicación se ve la propiedad distributiva: la multiplicación de una suma es la suma de dos multiplicaciones.&lt;/p&gt;</t>
  </si>
  <si>
    <t>T1 = {{Q1}}*{{Q2}}</t>
  </si>
  <si>
    <t>{
    "id": "M4-NyO-13a-I-1",
    "stimulus": "&lt;p&gt;Selecciona la igualdad en la que se ve la propiedad conmutativa de la multiplicación.&lt;/p&gt;",
    "hint": "&lt;p&gt;La multiplicación tiene propiedad conmutativa porque el orden de los factores no cambia el producto.&lt;/p&gt;",
    "feedback": "&lt;p&gt;La multiplicación tiene propiedad conmutativa porque el orden de los factores no cambia el producto:&lt;/p&gt;&lt;p style=\"text-align: center\"&gt;{{Q1}} × {{Q2}} = {{Q2}} × {{Q1}}&lt;/p&gt;&lt;p&gt;{{T1}} = {{T1}}&lt;/p&gt;",
    "seed": {
        "parameters": [
            {
                "name": "Q1",
                "label": null,
                "min": 1,
                "max": 99,
                "step": 1
            },
            {
                "name": "Q2",
                "label": null,
                "min": 1,
                "max": 99,
                "step": 1
            },
            {
                "name": "Q3",
                "label": null,
                "min": 1,
                "max": 99,
                "step": 1
            },
            {
                "name": "Q4",
                "label": null,
                "min": 1,
                "max": 99,
                "step": 1
            },
            {
                "name": "Q5",
                "label": null,
                "min": 1,
                "max": 99,
                "step": 1
            },
            {
                "name": "Q6",
                "label": null,
                "min": 1,
                "max": 99,
                "step": 1
            },
            {
                "name": "Q7",
                "label": null,
                "min": 1,
                "max": 99,
                "step": 1
            },
            {
                "name": "Q8",
                "label": null,
                "min": 1,
                "max": 99,
                "step": 1
            },
            {
                "name": "Q9",
                "label": null,
                "min": 1,
                "max": 99,
                "step": 1
            },
            {
                "name": "Q10",
                "label": null,
                "min": 1,
                "max": 99,
                "step": 1
            },
            {
                "name": "Q11",
                "label": null,
                "min": 1,
                "max": 99,
                "step": 1
            },
            {
                "name": "Q12",
                "label": null,
                "min": 1,
                "max": 99,
                "step": 1
            },
            {
                "name": "Q13",
                "label": null,
                "min": 1,
                "max": 99,
                "step": 1
            },
            {
                "name": "Q14",
                "label": null,
                "min": 1,
                "max": 99,
                "step": 1
            },
            {
                "name": "Q15",
                "label": null,
                "min": 1,
                "max": 99,
                "step": 1
            },
            {
                "name": "Q16",
                "label": null,
                "min": 1,
                "max": 99,
                "step": 1
            },
            {
                "name": "Q17",
                "label": null,
                "min": 1,
                "max": 99,
                "step": 1
            }
        ],
        "calculated": [
            {
                "name": "T1",
                "label": "{{function}}",
                "function": "{{Q1}}*{{Q2}}",
                "temp": true
            },
            {
                "name": "A1",
                "label": "{{Q1}} × {{Q2}} = {{Q2}} × {{Q1}}",
                "function": ""
            },
            {
                "name": "A2",
                "label": "{{Q3}} × {{Q4}} × {{Q5}} = {{Q4}} × {{Q5}} × {{Q3}}",
                "function": ""
            },
            {
                "name": "A3",
                "label": "{{Q6}} × ({{Q7}} × {{Q8}}) = ({{Q6}} × {{Q7}}) × {{Q8}}",
                "feedback": " &lt;p&gt;En esta multiplicación se ve la propiedad asociativa: la forma de agrupar los factores no cambia el producto.&lt;/p&gt;",
                "incorrect": true
            },
            {
                "name": "A4",
                "label": "({{Q9}} × {{Q10}}) × {{Q11}} = {{Q9}} × ({{Q10}} × {{Q11}})",
                "feedback": " &lt;p&gt;En esta multiplicación se ve la propiedad asociativa: la forma de agrupar los factores no cambia el producto.&lt;/p&gt;",
                "incorrect": true
            },
            {
                "name": "A5",
                "label": "{{Q12}} × ({{Q13}} + {{Q14}}) = {{Q12}} × {{Q13}} + {{Q12}} × {{Q14}}",
                "feedback": " &lt;p&gt;En esta multiplicación se ve la propiedad distributiva: la multiplicación de una suma es la suma de dos multiplicaciones.&lt;/p&gt;",
                "incorrect": true
            },
            {
                "name": "A6",
                "label": "{{Q15}} × {{Q16}} + {{Q15}} × {{Q17}} = {{Q15}} × ({{Q16}} + {{Q17}})",
                "feedback": " &lt;p&gt;En esta multiplicación se ve la propiedad distributiva: la multiplicación de una suma es la suma de dos multiplicaciones.&lt;/p&gt;",
                "incorrect": true
            }
        ],
        "uniques": true
    },
    "algorithm": {
        "name": "trueFalse",
        "template": "Multiple choice – standard",
        "params": {
            "countCorrect": 1,
            "countIncorrect": 2,
            "showCheckIcon": false,
            "columns": 3
        }
    }
}</t>
  </si>
  <si>
    <t>Completa la siguiente multiplicación para que se verifique la propiedad conmutativa.</t>
  </si>
  <si>
    <t>{{Q1}} × {{Q2}} = {{A1}} × {{A2}} = {{T1}}</t>
  </si>
  <si>
    <t>Q1: Mín = 1; Máx = 99; step 1
Q2: Mín = 1; Máx = 99; step 1</t>
  </si>
  <si>
    <t>A1 = {{Q2}}
A2 = {{Q1}}
T1 = {{Q1}}*{{Q2}}</t>
  </si>
  <si>
    <t>&lt;p&gt;La multiplicación tiene propiedad conmutativa porque el orden de los factores no cambia el producto.&lt;/p&gt;</t>
  </si>
  <si>
    <t>{"id":"M4-NyO-13a-E-1","stimulus":"&lt;p&gt;Completa la siguiente multiplicación para que se verifique la propiedad conmutativa.&lt;/p&gt;","template":"&lt;p style=\"text-align: center\"&gt;{{Q1}} × {{Q2}} = {{response}} × {{response}} = {{T1}}&lt;/p&gt;","hint":"&lt;p&gt;La multiplicación tiene propiedad conmutativa porque el orden de los factores no cambia el producto.&lt;/p&gt;","feedback":"&lt;p&gt;La multiplicación tiene propiedad conmutativa porque el orden de los factores no cambia el producto.&lt;/p&gt;","seed":{"parameters":[{"name":"Q1","label":null,"min":1,"max":99,"step":1},{"name":"Q2","label":null,"min":1,"max":99,"step":1}],"calculated":[{"name":"T1","label":"{{function}}","function":"{{Q1}}*{{Q2}}","temp":true},{"name":"A1","label":"{{function}}","function":"{{Q2}}"},{"name":"A2","label":"{{function}}","function":"{{Q1}}"}],"uniques":true},"algorithm":{"name":"calculateOperation","params":{"method":"equivLiteral","keyboard":"NUMERICAL"}}}</t>
  </si>
  <si>
    <t>M4-NyO-13b</t>
  </si>
  <si>
    <t>Utiliza la propiedad asociativa de la multiplicación (nºs de 1 o 2 cifras)</t>
  </si>
  <si>
    <t>Selecciona la igualdad en la que se ve la propiedad asociativa de la multiplicación.
{{Q1}} × {{Q2}} = {{Q2}} × {{Q1}}
{{Q3}} × {{Q4}} × {{Q5}} = {{Q4}} × {{Q5}} × {{Q3}}
{{Q6}} × ({{Q7}} × {{Q8}}) = ({{Q6}} × {{Q7}}) × {{Q8}}*
({{Q9}} × {{Q10}}) × {{Q11}} = {{Q9}} × ({{Q10}} × {{Q11}})*
{{Q12}} × ({{Q13}} + {{Q14}}) = {{Q12}} × {{Q13}} + {{Q12}} × {{Q14}}
{{Q15}} × {{Q16}} + {{Q15}} × {{Q17}} = {{Q15}} × ({{Q16}} + {{Q17}})
 (Se ven 3, 1 correcta)</t>
  </si>
  <si>
    <t>Las multiplicaciones tienen propiedad asociativa porque la forma de agrupar los factores no cambia el producto.</t>
  </si>
  <si>
    <t>&lt;p&gt;Las multiplicaciones tienen propiedad asociativa porque la forma de agrupar los factores no cambia el producto:&lt;/p&gt;&lt;p&gt;({{Q6}} × {{Q7}}) × {{Q8}} = {{Q6}} × ({{Q7}} × {{Q8}})&lt;/p&gt;&lt;p&gt;{{T3}} × {{Q8}} = {{Q6}} × {{T2}} = {{T1}}&lt;/p&gt;
- Si falla A1
&lt;p&gt;En esta multiplicación se ve la propiedad conmutativa: el orden de los factores no cambia el producto.&lt;/p&gt;
- Si falla A2
&lt;p&gt;En esta multiplicación se ve la propiedad conmutativa: el orden de los factores no cambia el producto.&lt;/p&gt;
- Si falla A5
&lt;p&gt;En esta multiplicación se ve la propiedad distributiva: la multiplicación de una suma es la suma de dos multiplicaciones.&lt;/p&gt;
- Si falla A6
&lt;p&gt;En esta multiplicación se ve la propiedad distributiva: la multiplicación de una suma es la suma de dos multiplicaciones.&lt;/p&gt;</t>
  </si>
  <si>
    <t>T1 = {{Q6}}*{{Q7}}*{{Q8}} 
T2 = {{Q7}}*{{Q8}}
T3 = {{Q6}}*{{Q7}}</t>
  </si>
  <si>
    <t>{
    "id": "M4-NyO-13b-I-1",
    "stimulus": "&lt;p&gt;Selecciona la igualdad en la que se ve la propiedad asociativa de la multiplicación.&lt;/p&gt;",
    "hint": "&lt;p&gt;Las multiplicaciones tienen propiedad asociativa porque la forma de agrupar los factores no cambia el producto.&lt;/p&gt;",
    "feedback": "&lt;p&gt;Las multiplicaciones tienen propiedad asociativa porque la forma de agrupar los factores no cambia el producto:&lt;/p&gt;&lt;p&gt;({{Q6}} × {{Q7}}) × {{Q8}} = {{Q6}} × ({{Q7}} × {{Q8}})&lt;/p&gt;&lt;p&gt;{{T3}} × {{Q8}} = {{Q6}} × {{T2}} = {{T1}}&lt;/p&gt;",
    "seed": {
        "parameters": [
            {
                "name": "Q1",
                "label": null,
                "min": 1,
                "max": 99,
                "step": 1
            },
            {
                "name": "Q2",
                "label": null,
                "min": 1,
                "max": 99,
                "step": 1
            },
            {
                "name": "Q3",
                "label": null,
                "min": 1,
                "max": 99,
                "step": 1
            },
            {
                "name": "Q4",
                "label": null,
                "min": 1,
                "max": 99,
                "step": 1
            },
            {
                "name": "Q5",
                "label": null,
                "min": 1,
                "max": 99,
                "step": 1
            },
            {
                "name": "Q6",
                "label": null,
                "min": 1,
                "max": 99,
                "step": 1
            },
            {
                "name": "Q7",
                "label": null,
                "min": 1,
                "max": 99,
                "step": 1
            },
            {
                "name": "Q8",
                "label": null,
                "min": 1,
                "max": 99,
                "step": 1
            },
            {
                "name": "Q9",
                "label": null,
                "min": 1,
                "max": 99,
                "step": 1
            },
            {
                "name": "Q10",
                "label": null,
                "min": 1,
                "max": 99,
                "step": 1
            },
            {
                "name": "Q11",
                "label": null,
                "min": 1,
                "max": 99,
                "step": 1
            },
            {
                "name": "Q12",
                "label": null,
                "min": 1,
                "max": 99,
                "step": 1
            },
            {
                "name": "Q13",
                "label": null,
                "min": 1,
                "max": 99,
                "step": 1
            },
            {
                "name": "Q14",
                "label": null,
                "min": 1,
                "max": 99,
                "step": 1
            },
            {
                "name": "Q15",
                "label": null,
                "min": 1,
                "max": 99,
                "step": 1
            },
            {
                "name": "Q16",
                "label": null,
                "min": 1,
                "max": 99,
                "step": 1
            },
            {
                "name": "Q17",
                "label": null,
                "min": 1,
                "max": 99,
                "step": 1
            }
        ],
        "calculated": [
            {
                "name": "T1",
                "label": "{{function}}",
                "function": "{{Q6}}*{{Q7}}*{{Q8}}",
                "temp": true
            },
            {
                "name": "T2",
                "label": "{{function}}",
                "function": "{{Q7}}*{{Q8}}",
                "temp": true
            },
            {
                "name": "T3",
                "label": "{{function}}",
                "function": "{{Q6}}*{{Q7}}",
                "temp": true
            },
            {
                "name": "A1",
                "label": "{{Q1}} × {{Q2}} = {{Q2}} × {{Q1}}",
                "feedback": "&lt;p&gt;En esta multiplicación se ve la propiedad conmutativa: el orden de los factores no cambia el producto.&lt;/p&gt;",
                "incorrect": true
            },
            {
                "name": "A2",
                "label": "{{Q3}} × {{Q4}} × {{Q5}} = {{Q4}} × {{Q5}} × {{Q3}}",
                "feedback": "&lt;p&gt;En esta multiplicación se ve la propiedad conmutativa: el orden de los factores no cambia el producto.&lt;/p&gt;",
                "incorrect": true
            },
            {
                "name": "A3",
                "label": "{{Q6}} × ({{Q7}} × {{Q8}}) = ({{Q6}} × {{Q7}}) × {{Q8}}"
            },
            {
                "name": "A4",
                "label": "({{Q9}} × {{Q10}}) × {{Q11}} = {{Q9}} × ({{Q10}} × {{Q11}})"
            },
            {
                "name": "A5",
                "label": "{{Q12}} × ({{Q13}} + {{Q14}}) = {{Q12}} × {{Q13}} + {{Q12}} × {{Q14}}",
                "feedback": " &lt;p&gt;En esta multiplicación se ve la propiedad distributiva: la multiplicación de una suma es la suma de dos multiplicaciones.&lt;/p&gt;",
                "incorrect": true
            },
            {
                "name": "A6",
                "label": "{{Q15}} × {{Q16}} + {{Q15}} × {{Q17}} = {{Q15}} × ({{Q16}} + {{Q17}})",
                "feedback": " &lt;p&gt;En esta multiplicación se ve la propiedad distributiva: la multiplicación de una suma es la suma de dos multiplicaciones.&lt;/p&gt;",
                "incorrect": true
            }
        ],
        "uniques": true
    },
    "algorithm": {
        "name": "trueFalse",
        "template": "Multiple choice – standard",
        "params": {
            "countCorrect": 1,
            "countIncorrect": 2,
            "showCheckIcon": false,
            "columns": 3
        }
    }
}</t>
  </si>
  <si>
    <t>Completa estas multiplicaciones para que se verifique la propiedad asociativa.
({{Q1}} × {{Q2}}) × {{Q3}} = {{A1}} × ({{Q2}} × {{Q3}})
{{Q4}} × ({{Q5}} × {{Q6}}) = ({{Q4}} × {{A2}}) × {{Q6}}</t>
  </si>
  <si>
    <t>Completa el cálculo para que se verifique la propiedad asociativa de la multiplicación.
{ {{Q1}} × {{Q2}} } × {{Q3}} = {{A1}} × { {{A2}} × {{A3}} } = {{A4}}</t>
  </si>
  <si>
    <t>Q1-Q6: Mín = 1; Máx = 99; step 1</t>
  </si>
  <si>
    <t>A1 = Q1
A2 = Q5</t>
  </si>
  <si>
    <t>&lt;p&gt;Las multiplicaciones tienen propiedad asociativa porque la forma de agrupar los factores no cambia el producto:&lt;/p&gt;&lt;p&gt;({{Q1}} × {{Q2}}) × {{Q3}} = {{Q1}} × ({{Q2}} × {{Q3}})&lt;/p&gt;&lt;p&gt;{{T2}} × {{Q3}} = {{Q1}} × {{T3}} = {{T1}}&lt;/p&gt;
 Sin TE individual</t>
  </si>
  <si>
    <t>T1 = {{Q1}}*{{Q2}}*{{Q3}} 
 T2 = {{Q1}}*{{Q2}}
 T3 = {{Q2}}*{{Q3}}</t>
  </si>
  <si>
    <t>{"id":"M4-NyO-13b-E-1","stimulus":"&lt;p&gt;Completa estas multiplicaciones para que se verifique la propiedad asociativa.&lt;/p&gt;","template":"&lt;p style=\"text-align: center\"&gt;({{Q1}} × {{Q2}}) × {{Q3}} = {{response}} × ({{Q2}} × {{Q3}})&lt;/p&gt;&lt;p style=\"text-align: center\"&gt;{{Q4}} × ({{Q5}} × {{Q6}}) = ({{Q4}} × {{response}} ) × {{Q6}}&lt;/p&gt;","hint":"&lt;p&gt;Las multiplicaciones tienen propiedad asociativa porque la forma de agrupar los factores no cambia el producto.&lt;/p&gt;","feedback":"&lt;p&gt;Las multiplicaciones tienen propiedad asociativa porque la forma de agrupar los factores no cambia el producto:&lt;/p&gt;&lt;p style=\"text-align: center\"&gt;({{Q1}} × {{Q2}}) × {{Q3}} = {{Q1}} × ({{Q2}} × {{Q3}})&lt;/p&gt;&lt;p&gt;{{T2}} × {{Q3}} = {{Q1}} × {{T3}} = {{T1}}&lt;/p&gt;","seed":{"parameters":[{"name":"Q1","label":null,"min":1,"max":99,"step":1},{"name":"Q2","label":null,"min":1,"max":99,"step":1},{"name":"Q3","label":null,"min":1,"max":99,"step":1},{"name":"Q4","label":null,"min":1,"max":99,"step":1},{"name":"Q5","label":null,"min":1,"max":99,"step":1},{"name":"Q6","label":null,"min":1,"max":99,"step":1}],"calculated":[{"name":"T1","label":"{{function}}","function":"{{Q1}}*{{Q2}}*{{Q3}}","temp":true},{"name":"T2","label":"{{function}}","function":"{{Q1}}*{{Q2}}","temp":true},{"name":"T3","label":"{{function}}","function":"{{Q2}}*{{Q3}}","temp":true},{"name":"A1","label":"{{function}}","function":"{{Q1}}"},{"name":"A2","label":"{{function}}","function":"{{Q5}}"}],"uniques":true},"algorithm":{"name":"calculateOperation","params":{"method":"equivLiteral","keyboard":"NUMERICAL"}}}</t>
  </si>
  <si>
    <t>Completa estas multiplicaciones para que se verifique la propiedad asociativa.
({{Q1}} × {{Q2}}) × {{Q3}} = {{Q1}} × ({{Q2}} × {{A1}})
{{Q4}} × ({{Q5}} × {{Q6}}) = ({{A2}} × {{Q5}}) × {{Q6}}</t>
  </si>
  <si>
    <t>A1 = Q3
A2 = Q4</t>
  </si>
  <si>
    <t>{"id":"M4-NyO-13b-E-2","stimulus":"&lt;p&gt;Completa estas multiplicaciones para que se verifique la propiedad asociativa.&lt;/p&gt;","template":"&lt;p style=\"text-align: center\"&gt;({{Q1}} × {{Q2}}) × {{Q3}} = {{Q1}} × ({{Q2}} × {{response}} )&lt;/p&gt;&lt;p style=\"text-align: center\"&gt;{{Q4}} × ({{Q5}} × {{Q6}}) = ( {{response}} × {{Q5}}) × {{Q6}}&lt;/p&gt;","hint":"&lt;p&gt;Las multiplicaciones tienen propiedad asociativa porque la forma de agrupar los factores no cambia el producto.&lt;/p&gt;","feedback":"&lt;p&gt;Las multiplicaciones tienen propiedad asociativa porque la forma de agrupar los factores no cambia el producto:&lt;/p&gt;&lt;p style=\"text-align: center\"&gt;({{Q1}} × {{Q2}}) × {{Q3}} = {{Q1}} × ({{Q2}} × {{Q3}})&lt;/p&gt;&lt;p&gt;{{T2}} × {{Q3}} = {{Q1}} × {{T3}} = {{T1}}&lt;/p&gt;","seed":{"parameters":[{"name":"Q1","label":null,"min":1,"max":99,"step":1},{"name":"Q2","label":null,"min":1,"max":99,"step":1},{"name":"Q3","label":null,"min":1,"max":99,"step":1},{"name":"Q4","label":null,"min":1,"max":99,"step":1},{"name":"Q5","label":null,"min":1,"max":99,"step":1},{"name":"Q6","label":null,"min":1,"max":99,"step":1}],"calculated":[{"name":"T1","label":"{{function}}","function":"{{Q1}}*{{Q2}}*{{Q3}}","temp":true},{"name":"T2","label":"{{function}}","function":"{{Q1}}*{{Q2}}","temp":true},{"name":"T3","label":"{{function}}","function":"{{Q2}}*{{Q3}}","temp":true},{"name":"A1","label":"{{function}}","function":"{{Q3}}"},{"name":"A2","label":"{{function}}","function":"{{Q4}}"}],"uniques":true},"algorithm":{"name":"calculateOperation","params":{"method":"equivLiteral","keyboard":"NUMERICAL"}}}</t>
  </si>
  <si>
    <t>M4-NyO-13c</t>
  </si>
  <si>
    <t>Utiliza la propiedad distributiva de la multiplicación (nºs de 1 o 2 cifras)</t>
  </si>
  <si>
    <t>Selecciona la igualdad en la que se ve la propiedad distributiva de la multiplicación.
{{Q1}} × {{Q2}} = {{Q2}} × {{Q1}}
{{Q3}} × {{Q4}} × {{Q5}} = {{Q4}} × {{Q5}} × {{Q3}}
{{Q6}} × ({{Q7}} × {{Q8}}) = ({{Q6}} × {{Q7}}) × {{Q8}}
({{Q9}} × {{Q10}}) × {{Q11}} = {{Q9}} × ({{Q10}} × {{Q11}})
{{Q12}} × ({{Q13}} + {{Q14}}) = {{Q12}} × {{Q13}} + {{Q12}} × {{Q14}}*
{{Q15}} × {{Q16}} + {{Q15}} × {{Q17}} = {{Q15}} × ({{Q16}} + {{Q17}})*
(Se ven 3, 1 correcta)</t>
  </si>
  <si>
    <t>Las multiplicaciones tienen propiedad distributiva porque la multiplicación de una suma es la suma de dos multiplicaciones.</t>
  </si>
  <si>
    <t>&lt;p&gt;Las multiplicaciones tienen propiedad distributiva porque la multiplicación de una suma es la suma de dos multiplicaciones.&lt;/p&gt;&lt;p&gt;{{Q12}} × ({{Q13}} + {{Q14}}) = {{Q12}} × {{Q13}} + {{Q12}} × {{Q14}}&lt;/p&gt;&lt;p&gt;{{Q12}} × {{T2}} = {{T3}} + {{T4}} = {{T1}}&lt;/p&gt;
 - Si falla A1
 &lt;p&gt;En esta multiplicación se ve la propiedad conmutativa: el orden de los factores no cambia el producto.&lt;/p&gt;
 - Si falla A2
 &lt;p&gt;En esta multiplicación se ve la propiedad conmutativa: el orden de los factores no cambia el producto.&lt;/p&gt;
 - Si falla A3
 &lt;p&gt;En esta multiplicación se ve la propiedad asociativa: la forma de agrupar los factores no cambia el producto.&lt;/p&gt;
 - Si falla A4
 &lt;p&gt;En esta multiplicación se ve la propiedad asociativa: la forma de agrupar los factores no cambia el producto.&lt;/p&gt;</t>
  </si>
  <si>
    <t>T1 = {{Q12}}*({{Q13}}+{{Q14}})
 T2 ={{Q13}}+{{Q14}}
 T3 = {{Q12}}*{{Q13}}
 T4 = {{Q12}}*{{Q14}}</t>
  </si>
  <si>
    <t>{
    "id": "M4-NyO-13c-I-1",
    "stimulus": "&lt;p&gt;Selecciona la igualdad en la que se ve la propiedad distributiva de la multiplicación.&lt;/p&gt;",
    "hint": "&lt;p&gt;Las multiplicaciones tienen propiedad distributiva porque la multiplicación de una suma es la suma de dos multiplicaciones.&lt;/p&gt;",
    "feedback": "&lt;p&gt;Las multiplicaciones tienen propiedad distributiva porque la multiplicación de una suma es la suma de dos multiplicaciones.&lt;/p&gt;&lt;p style=\"text-align: center\"&gt;{{Q12}} × ({{Q13}} + {{Q14}}) = {{Q12}} × {{Q13}} + {{Q12}} × {{Q14}}&lt;/p&gt;&lt;p style=\"text-align: center\"&gt;{{Q12}} × {{T2}} = {{T3}} + {{T4}} = {{T1}}&lt;/p&gt;",
    "seed": {
        "parameters": [
            {
                "name": "Q1",
                "label": null,
                "min": 1,
                "max": 99,
                "step": 1
            },
            {
                "name": "Q2",
                "label": null,
                "min": 1,
                "max": 99,
                "step": 1
            },
            {
                "name": "Q3",
                "label": null,
                "min": 1,
                "max": 99,
                "step": 1
            },
            {
                "name": "Q4",
                "label": null,
                "min": 1,
                "max": 99,
                "step": 1
            },
            {
                "name": "Q5",
                "label": null,
                "min": 1,
                "max": 99,
                "step": 1
            },
            {
                "name": "Q6",
                "label": null,
                "min": 1,
                "max": 99,
                "step": 1
            },
            {
                "name": "Q7",
                "label": null,
                "min": 1,
                "max": 99,
                "step": 1
            },
            {
                "name": "Q8",
                "label": null,
                "min": 1,
                "max": 99,
                "step": 1
            },
            {
                "name": "Q9",
                "label": null,
                "min": 1,
                "max": 99,
                "step": 1
            },
            {
                "name": "Q10",
                "label": null,
                "min": 1,
                "max": 99,
                "step": 1
            },
            {
                "name": "Q11",
                "label": null,
                "min": 1,
                "max": 99,
                "step": 1
            },
            {
                "name": "Q12",
                "label": null,
                "min": 1,
                "max": 99,
                "step": 1
            },
            {
                "name": "Q13",
                "label": null,
                "min": 1,
                "max": 99,
                "step": 1
            },
            {
                "name": "Q14",
                "label": null,
                "min": 1,
                "max": 99,
                "step": 1
            },
            {
                "name": "Q15",
                "label": null,
                "min": 1,
                "max": 99,
                "step": 1
            },
            {
                "name": "Q16",
                "label": null,
                "min": 1,
                "max": 99,
                "step": 1
            },
            {
                "name": "Q17",
                "label": null,
                "min": 1,
                "max": 99,
                "step": 1
            }
        ],
        "calculated": [
            {
                "name": "T1",
                "label": "{{function}}",
                "function": "{{Q12}}*({{Q13}}+{{Q14}})",
                "temp": true
            },
            {
                "name": "T2",
                "label": "{{function}}",
                "function": "{{Q13}}+{{Q14}}",
                "temp": true
            },
            {
                "name": "T3",
                "label": "{{function}}",
                "function": "{{Q12}}*{{Q13}}",
                "temp": true
            },
            {
                "name": "T4",
                "label": "{{function}}",
                "function": "{{Q12}}*{{Q14}}",
                "temp": true
            },
            {
                "name": "A1",
                "label": "{{Q1}} × {{Q2}} = {{Q2}} × {{Q1}}",
                "feedback": "&lt;p&gt;En esta multiplicación se ve la propiedad conmutativa: el orden de los factores no cambia el producto.&lt;/p&gt;",
                "incorrect": true
            },
            {
                "name": "A2",
                "label": "{{Q3}} × {{Q4}} × {{Q5}} = {{Q4}} × {{Q5}} × {{Q3}}",
                "feedback": "&lt;p&gt;En esta multiplicación se ve la propiedad conmutativa: el orden de los factores no cambia el producto.&lt;/p&gt;",
                "incorrect": true
            },
            {
                "name": "A3",
                "label": "{{Q6}} × ({{Q7}} × {{Q8}}) = ({{Q6}} × {{Q7}}) × {{Q8}}",
                "feedback": " &lt;p&gt;En esta multiplicación se ve la propiedad asociativa: la forma de agrupar los factores no cambia el producto.&lt;/p&gt;",
                "incorrect": true
            },
            {
                "name": "A4",
                "label": "({{Q9}} × {{Q10}}) × {{Q11}} = {{Q9}} × ({{Q10}} × {{Q11}})",
                "feedback": " &lt;p&gt;En esta multiplicación se ve la propiedad asociativa: la forma de agrupar los factores no cambia el producto.&lt;/p&gt;",
                "incorrect": true
            },
            {
                "name": "A5",
                "label": "{{Q12}} × ({{Q13}} + {{Q14}}) = {{Q12}} × {{Q13}} + {{Q12}} × {{Q14}}"
            },
            {
                "name": "A6",
                "label": "{{Q15}} × {{Q16}} + {{Q15}} × {{Q17}} = {{Q15}} × ({{Q16}} + {{Q17}})"
            }
        ],
        "uniques": true
    },
    "algorithm": {
        "name": "trueFalse",
        "template": "Multiple choice – standard",
        "params": {
            "countCorrect": 1,
            "countIncorrect": 2,
            "showCheckIcon": false,
            "columns": 3
        }
    }
}</t>
  </si>
  <si>
    <t>Completa estas multiplicaciones para que se verifique la propiedad distributiva.
{{Q1}} × ({{Q2}} + {{Q3}}) = {{Q1}} × {{Q2}} + {{A1}} × {{Q3}}
{{Q4}} × {{Q5}} + {{Q4}} × {{Q6}} = {{A2}} × ({{Q5}} + {{Q6}})</t>
  </si>
  <si>
    <t xml:space="preserve">Completa el desarrollo de 385 × { 45 + 55 } , al aplicar la propiedad distributiva de la multiplicación con respecto a la suma
{{A4}} = 385 × 45 + 385 × 55 </t>
  </si>
  <si>
    <t>A1 = Q1
A2 = Q4</t>
  </si>
  <si>
    <t>&lt;p&gt;Las multiplicaciones tienen propiedad distributiva porque la multiplicación de una suma es la suma de dos multiplicaciones.&lt;/p&gt;&lt;p&gt;{{Q1}} × ({{Q2}} + {{Q3}}) = {{Q1}} × {{Q2}} + {{Q1}} × {{Q3}}&lt;/p&gt;&lt;p&gt;{{Q1}} × {{T2}} = {{T3}} + {{T4}} = {{T1}}&lt;/p&gt;</t>
  </si>
  <si>
    <t>T1 = {{Q1}}*({{Q2}}+{{Q3})
 T2 ={{Q2}}+{{Q3}}
 T3 = {{Q1}}*{{Q2}}
 T4 = {{Q1}}*{{Q3}}</t>
  </si>
  <si>
    <t>{"id":"M4-NyO-13c-E-1","stimulus":"&lt;p&gt;Completa estas multiplicaciones para que se verifique la propiedad distributiva.&lt;/p&gt;","template":"&lt;p style=\"text-align: center\"&gt;{{Q1}} × ({{Q2}} + {{Q3}}) = {{Q1}} × {{Q2}} + {{response}} × {{Q3}}&lt;/p&gt;&lt;p style=\"text-align: center\"&gt;{{Q4}} × {{Q5}} + {{Q4}} × {{Q6}} = {{response}} × ({{Q5}} + {{Q6}})&lt;/p&gt;","hint":"&lt;p&gt;Las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 style=\"text-align: center\"&gt;{{Q1}} × ({{Q2}} + {{Q3}}) = {{Q1}} × {{Q2}} + {{Q1}} × {{Q3}}&lt;/p&gt;&lt;p style=\"text-align: center\"&gt;{{Q1}} × {{T2}} = {{T3}} + {{T4}} = {{T1}}&lt;/p&gt;","seed":{"parameters":[{"name":"Q1","label":null,"min":1,"max":99,"step":1},{"name":"Q2","label":null,"min":1,"max":99,"step":1},{"name":"Q3","label":null,"min":1,"max":99,"step":1},{"name":"Q4","label":null,"min":1,"max":99,"step":1},{"name":"Q5","label":null,"min":1,"max":99,"step":1},{"name":"Q6","label":null,"min":1,"max":99,"step":1}],"calculated":[{"name":"T1","label":"{{function}}","function":"{{Q1}}*({{Q2}}+{{Q3}})","temp":true},{"name":"T2","label":"{{function}}","function":"{{Q2}}+{{Q3}}","temp":true},{"name":"T3","label":"{{function}}","function":"{{Q1}}*{{Q2}}","temp":true},{"name":"T4","label":"{{function}}","function":"{{Q1}}*{{Q3}}","temp":true},{"name":"A1","label":"{{function}}","function":"{{Q1}}"},{"name":"A2","label":"{{function}}","function":"{{Q4}}"}],"uniques":true},"algorithm":{"name":"calculateOperation","params":{"method":"equivLiteral","keyboard":"NUMERICAL"}}}</t>
  </si>
  <si>
    <t>Completa estas multiplicaciones para que se verifique la propiedad distributiva.
{{Q4}} × {{Q5}} + {{Q4}} × {{Q6}} = {{Q4}} × ({{Q5}} + {{A1}})
{{Q1}} × ({{Q2}} + {{Q3}}) = {{Q1}} × {{A2}} + {{Q1}} × {{Q3}}</t>
  </si>
  <si>
    <t>A1 = Q6
A2 = Q2</t>
  </si>
  <si>
    <t>{"id":"M4-NyO-13c-E-2","stimulus":"&lt;p&gt;Completa estas multiplicaciones para que se verifique la propiedad distributiva.&lt;/p&gt;","template":"&lt;p style=\"text-align: center\"&gt;{{Q4}} × {{Q5}} + {{Q4}} × {{Q6}} = {{Q4}} × ({{Q5}} + {{response}} )&lt;/p&gt;&lt;p style=\"text-align: center\"&gt;{{Q1}} × ({{Q2}} + {{Q3}}) = {{Q1}} × {{response}} + {{Q1}} × {{Q3}}&lt;/p&gt;","hint":"&lt;p&gt;Las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 style=\"text-align: center\"&gt;{{Q1}} × ({{Q2}} + {{Q3}}) = {{Q1}} × {{Q2}} + {{Q1}} × {{Q3}}&lt;/p&gt;&lt;p style=\"text-align: center\"&gt;{{Q1}} × {{T2}} = {{T3}} + {{T4}} = {{T1}}&lt;/p&gt;","seed":{"parameters":[{"name":"Q1","label":null,"min":1,"max":99,"step":1},{"name":"Q2","label":null,"min":1,"max":99,"step":1},{"name":"Q3","label":null,"min":1,"max":99,"step":1},{"name":"Q4","label":null,"min":1,"max":99,"step":1},{"name":"Q5","label":null,"min":1,"max":99,"step":1},{"name":"Q6","label":null,"min":1,"max":99,"step":1}],"calculated":[{"name":"T1","label":"{{function}}","function":"{{Q1}}*({{Q2}}+{{Q3}})","temp":true},{"name":"T2","label":"{{function}}","function":"{{Q2}}+{{Q3}}","temp":true},{"name":"T3","label":"{{function}}","function":"{{Q1}}*{{Q2}}","temp":true},{"name":"T4","label":"{{function}}","function":"{{Q1}}*{{Q3}}","temp":true},{"name":"A1","label":"{{function}}","function":"{{Q6}}"},{"name":"A2","label":"{{function}}","function":"{{Q2}}"}],"uniques":true},"algorithm":{"name":"calculateOperation","params":{"method":"equivLiteral","keyboard":"NUMERICAL"}}}</t>
  </si>
  <si>
    <t>Una profesora ha dado a sus alumnos {{Q1}} estuches que tienen {{Q2}} lápices de colores y {{Q3}} rotuladores en cada uno. ¿Cuántos lápices y rotuladores ha repartido en total?</t>
  </si>
  <si>
    <t>Ha repartido {{A1}} lápices y rotuladores.</t>
  </si>
  <si>
    <t>Q1: Mín: 10; Máx: 20; Step: 1
 Q2: Mín: 2; Máx: 20; Step: 1
 Q3: Mín: 2; Máx: 20; Step: 1</t>
  </si>
  <si>
    <t>A1 = {{Q1}}*({{Q2}}+{{Q3}})</t>
  </si>
  <si>
    <t>T1 = {{Q1}}*({{Q2}}+{{Q3}})
 T2 ={{Q2}}+{{Q3}}
 T3 = {{Q1}}*{{Q2}}
 T4 = {{Q1}}*{{Q3}}</t>
  </si>
  <si>
    <t>{"id":"M4-NyO-13c-A-1","stimulus":"&lt;p&gt;Una profesora ha dado a sus alumnos {{Q1}} estuches que tienen {{Q2}} lápices de colores y {{Q3}} rotuladores en cada uno. ¿Cuántos lápices y rotuladores ha repartido en total?&lt;/p&gt;","template":"&lt;p&gt;Ha repartido {{response}} lápices y rotuladores.&lt;/p&gt;","hint":"&lt;p&gt;Las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 style=\"text-align: center\"&gt;{{Q1}} × ({{Q2}} + {{Q3}}) = {{Q1}} × {{Q2}} + {{Q1}} × {{Q3}}&lt;/p&gt;&lt;p style=\"text-align: center\"&gt;{{Q1}} × {{T2}} = {{T3}} + {{T4}} = {{T1}}&lt;/p&gt;","seed":{"parameters":[{"name":"Q1","label":null,"min":10,"max":20,"step":1},{"name":"Q2","label":null,"min":2,"max":20,"step":1},{"name":"Q3","label":null,"min":2,"max":20,"step":1}],"calculated":[{"name":"T1","label":"{{function}}","function":"{{Q1}}*({{Q2}}+{{Q3}})","temp":true},{"name":"T2","label":"{{function}}","function":"{{Q2}}+{{Q3}}","temp":true},{"name":"T3","label":"{{function}}","function":"{{Q1}}*{{Q2}}","temp":true},{"name":"T4","label":"{{function}}","function":"{{Q1}}*{{Q3}}","temp":true},{"name":"A1","label":"{{function}}","function":"{{Q1}}*({{Q2}}+{{Q3}})"}],"uniques":true},"algorithm":{"name":"calculateOperation","params":{"method":"equivLiteral","keyboard":"NUMERICAL"}}}</t>
  </si>
  <si>
    <t>La directora de una compañía de teatro ha regalado a sus {{Q1}} actores entradas para sus allegados. A cada uno le ha dado {{Q2}} entradas para la sesión del viernes y {{Q3}} para la del sábado. ¿Cuántas ha repartido en total?</t>
  </si>
  <si>
    <t>Ha dado {{A1}} entradas.</t>
  </si>
  <si>
    <t>Q1: Mín: 2; Máx: 20; Step: 1
 Q2: Mín: 2; Máx: 20; Step: 1
 Q3: Mín: 2; Máx: 20; Step: 1</t>
  </si>
  <si>
    <t>{"id":"M4-NyO-13c-A-2","stimulus":"&lt;p&gt;La directora de una compañía de teatro ha regalado a sus {{Q1}} actores entradas para sus allegados. A cada uno le ha dado {{Q2}} entradas para la sesión del viernes y {{Q3}} para la del sábado. ¿Cuántas ha repartido en total?&lt;/p&gt;","template":"&lt;p&gt;Ha dado {{response}} entradas.&lt;/p&gt;","hint":"&lt;p&gt;Las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 style=\"text-align: center\"&gt;{{Q1}} × ({{Q2}} + {{Q3}}) = {{Q1}} × {{Q2}} + {{Q1}} × {{Q3}}&lt;/p&gt;&lt;p style=\"text-align: center\"&gt;{{Q1}} × {{T2}} = {{T3}} + {{T4}} = {{T1}}&lt;/p&gt;","seed":{"parameters":[{"name":"Q1","label":null,"min":2,"max":20,"step":1},{"name":"Q2","label":null,"min":2,"max":20,"step":1},{"name":"Q3","label":null,"min":2,"max":20,"step":1}],"calculated":[{"name":"T1","label":"{{function}}","function":"{{Q1}}*({{Q2}}+{{Q3}})","temp":true},{"name":"T2","label":"{{function}}","function":"{{Q2}}+{{Q3}}","temp":true},{"name":"T3","label":"{{function}}","function":"{{Q1}}*{{Q2}}","temp":true},{"name":"T4","label":"{{function}}","function":"{{Q1}}*{{Q3}}","temp":true},{"name":"A1","label":"{{function}}","function":"{{Q1}}*({{Q2}}+{{Q3}})"}],"uniques":true},"algorithm":{"name":"calculateOperation","params":{"method":"equivLiteral","keyboard":"NUMERICAL"}}}</t>
  </si>
  <si>
    <t>A un puerto marítimo llegan {{Q1}} embarcaciones al día, cada una con {{Q2}} marineros y {{Q3}} turistas. ¿Cuántos viajeros, entre marineros y turistas, llegan al puerto cada día?</t>
  </si>
  <si>
    <t>Llegan {{A1}} viajeros.</t>
  </si>
  <si>
    <t>Q1: Mín: 2; Máx: 99; Step: 1
Q2: Mín: 2; Máx: 99; Step: 1
Q3: Mín: 2; Máx: 99; Step: 1</t>
  </si>
  <si>
    <t>{"id":"M4-NyO-13c-A-3","stimulus":"&lt;p&gt;A un puerto marítimo llegan {{Q1}} embarcaciones al día, cada una con {{Q2}} marineros y {{Q3}} turistas. ¿Cuántos viajeros, entre marineros y turistas, llegan al puerto cada día?&lt;/p&gt;","template":"&lt;p&gt;Llegan {{response}} viajeros.&lt;/p&gt;","hint":"&lt;p&gt;Las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 style=\"text-align: center\"&gt;{{Q1}} × ({{Q2}} + {{Q3}}) = {{Q1}} × {{Q2}} + {{Q1}} × {{Q3}}&lt;/p&gt;&lt;p style=\"text-align: center\"&gt;{{Q1}} × {{T2}} = {{T3}} + {{T4}} = {{T1}}&lt;/p&gt;","seed":{"parameters":[{"name":"Q1","label":null,"min":2,"max":99,"step":1},{"name":"Q2","label":null,"min":2,"max":99,"step":1},{"name":"Q3","label":null,"min":2,"max":99,"step":1}],"calculated":[{"name":"T1","label":"{{function}}","function":"{{Q1}}*({{Q2}}+{{Q3}})","temp":true},{"name":"T2","label":"{{function}}","function":"{{Q2}}+{{Q3}}","temp":true},{"name":"T3","label":"{{function}}","function":"{{Q1}}*{{Q2}}","temp":true},{"name":"T4","label":"{{function}}","function":"{{Q1}}*{{Q3}}","temp":true},{"name":"A1","label":"{{function}}","function":"{{Q1}}*({{Q2}}+{{Q3}})"}],"uniques":true},"algorithm":{"name":"calculateOperation","params":{"method":"equivLiteral","keyboard":"NUMERICAL"}}}</t>
  </si>
  <si>
    <t>M4-NyO-36a</t>
  </si>
  <si>
    <t>Identifica los términos de la multiplicación: factores, producto, multiplicador y multiplicando</t>
  </si>
  <si>
    <t>Selecciona la frase correcta sobre la siguiente multiplicación.
{{Q1}} × {{Q2}} = {{T1}}
{{Q1}} es el multiplicando.*
{{Q2}} es el multiplicador.*
{{T1}} es el producto.*
{{Q2}} es el multiplicando.
{{T1}} es el multiplicando.
{{Q1}} es el multiplicador.
{{T1}} es el multiplicador.
{{Q1}} es el producto.
{{Q2}} es el producto.
(Se ven 3, una correcta)</t>
  </si>
  <si>
    <t>Q1: Mín: 2; Máx: 99; step: 1
Q2: Mín: 2; Máx: 99; step: 1</t>
  </si>
  <si>
    <t>El multiplicando es el número que se suma a sí mismo tantas veces como indica el multiplicador.</t>
  </si>
  <si>
    <t>&lt;p&gt;El multiplicando, {{Q1}}, es el número que se suma a sí mismo la cantidad de veces que indica el multiplicador, {{Q2}}.&lt;/p&gt;&lt;p&gt;El producto es el resultado de la operación, es decir, {{T1}}.&lt;/p&gt;</t>
  </si>
  <si>
    <t>{
    "id": "M4-NyO-36a-I-1",
    "stimulus": "&lt;p&gt;Selecciona la frase correcta sobre la siguiente multiplicación.&lt;/p&gt;&lt;p style=\"text-align: center\"&gt;{{Q1}} × {{Q2}} = {{T1}}&lt;/p&gt;",
    "hint": "&lt;p&gt;El multiplicando es el número que se suma a sí mismo tantas veces como indica el multiplicador.&lt;/p&gt;",
    "feedback": "&lt;p&gt;El multiplicando, {{Q1}}, es el número que se suma a sí mismo la cantidad de veces que indica el multiplicador, {{Q2}}. El producto es el resultado de la operación, es decir, {{T1}}.&lt;/p&gt;",
    "seed": {
        "parameters": [
            {
                "name": "Q1",
                "label": null,
                "min": 2,
                "max": 99,
                "step": 1
            },
            {
                "name": "Q2",
                "label": null,
                "min": 2,
                "max": 9,
                "step": 1
            }
        ],
        "calculated": [
            {
                "name": "T1",
                "label": "{{function}}",
                "function": "{{Q1}}*{{Q2}}",
                "temp": true
            },
            {
                "name": "A1",
                "label": "{{Q1}} es el multiplicando."
            },
            {
                "name": "A2",
                "label": "{{Q2}} es el multiplicador."
            },
            {
                "name": "A3",
                "label": "{{T1}} es el producto."
            },
            {
                "name": "A4",
                "label": "{{Q2}} es el multiplicando.",
                "incorrect": true
            },
            {
                "name": "A5",
                "label": "{{T1}} es el multiplicando.",
                "incorrect": true
            },
            {
                "name": "A6",
                "label": "{{Q1}} es el multiplicador.",
                "incorrect": true
            },
            {
                "name": "A7",
                "label": "{{T1}} es el multiplicador.",
                "incorrect": true
            },
            {
                "name": "A8",
                "label": "{{Q1}} es el producto.",
                "incorrect": true
            },
            {
                "name": "A9",
                "label": "{{Q2}} es el producto.",
                "incorrect": true
            }
        ],
        "uniques": true
    },
    "algorithm": {
        "name": "trueFalse",
        "template": "Multiple choice – standard",
        "params": {
            "countCorrect": 1,
            "countIncorrect": 2,
            "showCheckIcon": false,
            "columns": 3
        }
    }
}</t>
  </si>
  <si>
    <t>Nombra los términos de esta multiplicación.
{{Q1}} × {{Q2}} = {{T1}}
{{Q1}} es el {{A1}}.
{{Q2}} es el {{A2}}.</t>
  </si>
  <si>
    <t>T1 = {{Q1}}*{{Q2}}
A1 = "multiplicando"
A2 = "multiplicador"</t>
  </si>
  <si>
    <t>{"id":"M4-NyO-36a-E-1","stimulus":"&lt;p&gt;Nombra los términos de esta multiplicación.&lt;/p&gt;&lt;p style=\"text-align: center\"&gt;{{Q1}} × {{Q2}} = {{T1}}&lt;/p&gt;","template":"&lt;p&gt;{{Q1}} es el {{response}}.&lt;/p&gt;&lt;p&gt;{{Q2}} es el {{response}}.&lt;/p&gt;","hint":"&lt;p&gt;El multiplicando es el número que se suma a sí mismo tantas veces como indica el multiplicador.&lt;/p&gt;","feedback":"&lt;p&gt;El multiplicando, {{Q1}}, es el número que se suma a sí mismo la cantidad de veces que indica el multiplicador, {{Q2}}. El producto es el resultado de la operación, es decir, {{T1}}.&lt;/p&gt;","seed":{"parameters":[{"name":"Q1","label":null,"min":2,"max":99,"step":1},{"name":"Q2","label":null,"min":2,"max":99,"step":1}],"calculated":[{"name":"T1","label":"{{function}}","function":"{{Q1}}*{{Q2}}","temp":true},{"name":"A1","label":"multiplicando"},{"name":"A2","label":"multiplicador"}],"uniques":true},"algorithm":{"name":"calculateOperation","template":"Cloze with text"}}</t>
  </si>
  <si>
    <t>Nombra los términos de esta multiplicación.
{{Q1}} × {{Q2}} = {{T1}}
{{Q2}} es el {{A1}}.
{{Q1}} es el {{A2}}.</t>
  </si>
  <si>
    <t>T1 = {{Q1}}*{{Q2}}
A1 = "multiplicador"
A2 = "multiplicando"</t>
  </si>
  <si>
    <t>{"id":"M4-NyO-36a-E-2","stimulus":"&lt;p&gt;Nombra los términos de esta multiplicación.&lt;/p&gt;&lt;p style=\"text-align: center\"&gt;{{Q1}} × {{Q2}} = {{T1}}&lt;/p&gt;","template":"&lt;p&gt;{{Q2}} es el {{response}}.&lt;/p&gt;&lt;p&gt;{{Q1}} es el {{response}}.&lt;/p&gt;","hint":"&lt;p&gt;El multiplicando es el número que se suma a sí mismo tantas veces como indica el multiplicador.&lt;/p&gt;","feedback":"&lt;p&gt;El multiplicando, {{Q1}}, es el número que se suma a sí mismo la cantidad de veces que indica el multiplicador, {{Q2}}. El producto es el resultado de la operación, es decir, {{T1}}.&lt;/p&gt;","seed":{"parameters":[{"name":"Q1","label":null,"min":2,"max":99,"step":1},{"name":"Q2","label":null,"min":2,"max":99,"step":1}],"calculated":[{"name":"T1","label":"{{function}}","function":"{{Q1}}*{{Q2}}","temp":true},{"name":"A1","label":"multiplicador"},{"name":"A2","label":"multiplicando"}],"uniques":true},"algorithm":{"name":"calculateOperation","template":"Cloze with text"}}</t>
  </si>
  <si>
    <t>M4-NyO-50a</t>
  </si>
  <si>
    <t>Comparar una multiplicación con su resultado</t>
  </si>
  <si>
    <t>&lt;p&gt;¿Cómo se lee esta operación?&lt;/p&gt;&lt;p&gt;{{T1}} = {{Q1}} × {{Q2}}&lt;/p&gt;</t>
  </si>
  <si>
    <t>Q1 = min = 2; max = 10; step = 1
Q2 = min = 2; max = 10; step = 1</t>
  </si>
  <si>
    <t>T1 = {{Q1}}*{{Q2}}
A1={{T1}} es {{Q1}} veces {{Q2}}.#*
A2={{T1}} es {{Q2}} veces {{Q1}}.#*
A3={{Q1}} es {{T1}} veces {{Q2}}.#
A4={{Q1}} es {{Q2}} veces {{T1}}.#
A5={{Q2}} es {{T1}} veces {{Q1}}.#
A6={{Q2}} es {{Q1}} veces {{T1}}.#</t>
  </si>
  <si>
    <t>&lt;p&gt;Una multiplicación equivale a repetir varias veces un número.&lt;/p&gt;</t>
  </si>
  <si>
    <t>{
    "id": "M4-NyO-50a-I-1",
    "stimulus": "&lt;p&gt;¿Cómo se lee esta operación?&lt;/p&gt;&lt;p style=\"text-align: center\"&gt;{{T1}} = {{Q1}} × {{Q2}}&lt;/p&gt;",
    "hint": "&lt;p&gt;Una multiplicación equivale a repetir varias veces un número.&lt;/p&gt;",
    "feedback": "&lt;p&gt;Una multiplicación equivale a repetir varias veces un número.&lt;/p&gt;",
    "seed": {
        "parameters": [
            {
                "name": "Q1",
                "label": null,
                "min": 2,
                "max": 10,
                "step": 1
            },
            {
                "name": "Q2",
                "label": null,
                "min": 2,
                "max": 10,
                "step": 1
            }
        ],
        "calculated": [
            {
                "name": "T1",
                "label": "{{function}}",
                "function": "{{Q1}}*{{Q2}}",
                "temp": true
            },
            {
                "name": "A1",
                "label": "{{T1}} es {{Q1}} veces {{Q2}}.",
                "function": ""
            },
            {
                "name": "A2",
                "label": "{{T1}} es {{Q2}} veces {{Q1}}.",
                "function": ""
            },
            {
                "name": "A3",
                "label": "{{Q1}} es {{T1}} veces {{Q2}}.",
                "function": "",
                "incorrect": true
            },
            {
                "name": "A4",
                "label": "{{Q1}} es {{Q2}} veces {{T1}}.",
                "function": "",
                "incorrect": true
            },
            {
                "name": "A5",
                "label": "{{Q2}} es {{T1}} veces {{Q1}}.",
                "function": "",
                "incorrect": true
            },
            {
                "name": "A6",
                "label": "{{Q2}} es {{Q1}} veces {{T1}}.",
                "function": "",
                "incorrect": true
            }
        ],
        "uniques": true
    },
    "algorithm": {
        "name": "trueFalse",
        "template": "Multiple choice – standard",
        "params": {
            "countCorrect": 1,
            "countIncorrect": 2,
            "showCheckIcon": false,
            "columns": 3
        }
    }
}</t>
  </si>
  <si>
    <t>&lt;p&gt;Completa esta oración.&lt;/p&gt;</t>
  </si>
  <si>
    <t>&lt;p&gt;{{T1}} es {{Q1}} veces {{A1}}.&lt;/p&gt;</t>
  </si>
  <si>
    <t>T1 = {{Q1}}*{{Q2}}
A1 = {{Q2}}</t>
  </si>
  <si>
    <t>&lt;p&gt;Una multiplicación equivale a repetir varias veces un número. En este caso:&lt;/p&gt;&lt;p&gt;{{T1}} = {{Q1}} × {{Q2}}&lt;/p&gt;</t>
  </si>
  <si>
    <t>{"id":"M4-NyO-50a-E-1","stimulus":"&lt;p&gt;Completa esta oración.&lt;/p&gt;","template":"&lt;p&gt;{{T1}} es {{Q1}} veces {{response}}.&lt;/p&gt;","hint":"&lt;p&gt;Una multiplicación equivale a repetir varias veces un número.&lt;/p&gt;","feedback":"&lt;p&gt;Una multiplicación equivale a repetir varias veces un número. En este caso:&lt;/p&gt;&lt;p&gt;{{T1}} = {{Q1}} × {{Q2}}&lt;/p&gt;","seed":{"parameters":[{"name":"Q1","label":null,"min":2,"max":10,"step":1},{"name":"Q2","label":null,"min":2,"max":10,"step":1}],"calculated":[{"name":"T1","label":"{{function}}","function":"{{Q1}}*{{Q2}}","temp":true},{"name":"A1","label":"{{function}}","function":"{{Q2}}"}],"uniques":true},"algorithm":{"name":"calculateOperation","params":{"method":"equivLiteral","keyboard":"NUMERICAL"}}}</t>
  </si>
  <si>
    <t>&lt;p&gt;{{T1}} es {{A1}} veces {{Q2}}.&lt;/p&gt;</t>
  </si>
  <si>
    <t>T1 = {{Q1}}*{{Q2}}
A1 = {{Q1}}</t>
  </si>
  <si>
    <t>{"id":"M4-NyO-50a-E-2","stimulus":"&lt;p&gt;Completa esta oración.&lt;/p&gt;","template":"&lt;p&gt;{{T1}} es {{response}} veces {{Q2}}.&lt;/p&gt;","hint":"&lt;p&gt;Una multiplicación equivale a repetir varias veces un número.&lt;/p&gt;","feedback":"&lt;p&gt;Una multiplicación equivale a repetir varias veces un número. En este caso:&lt;/p&gt;&lt;p&gt;{{T1}} = {{Q1}} × {{Q2}}&lt;/p&gt;","seed":{"parameters":[{"name":"Q1","label":null,"min":2,"max":10,"step":1},{"name":"Q2","label":null,"min":2,"max":10,"step":1}],"calculated":[{"name":"T1","label":"{{function}}","function":"{{Q1}}*{{Q2}}","temp":true},{"name":"A1","label":"{{function}}","function":"{{Q1}}"}],"uniques":true},"algorithm":{"name":"calculateOperation","params":{"method":"equivLiteral","keyboard":"NUMERICAL"}}}</t>
  </si>
  <si>
    <t>M4-NyO-51a</t>
  </si>
  <si>
    <t>Resuelve mediante la multiplicación o la división problemas del mundo de comparaciones de multiplicaciones con su resultado</t>
  </si>
  <si>
    <t>{{Q3}} ha escrito {{Q1}} cuentos, mientras que {{Q4}} ha escrito {{Q2}} veces más. ¿Cuál de estas operaciones representa esta situación?
{{Q1}} × {{Q2}} = {{T1}}*
{{T1}} × {{Q1}} = {{Q2}}
{{T1}} × {{Q2}} = {{Q1}}
{{Q1}} × {{T1}} = {{Q2}}
{{Q2}} × {{T1}} = {{Q1}}
Se ven solo 3</t>
  </si>
  <si>
    <t>Q1 = min = 2; max = 9; step = 1
Q2 = min = 2; max = 9; step = 1
Q3 = list = Emilia, Nuria, Ramón, Isaac, Beatriz, José
Q4 = list = Emilia, Nuria, Ramón, Isaac, Beatriz, José</t>
  </si>
  <si>
    <t>Una multiplicación equivale a repetir varias veces un número.</t>
  </si>
  <si>
    <t>{"id":"M4-NyO-51a-I-1","stimulus":"&lt;p&gt;{{Q3}} ha escrito {{Q1}} cuentos, mientras que {{Q4}} ha escrito {{Q2}} veces más. ¿Cuál de estas operaciones representa esta situación?&lt;/p&gt;","hint":"&lt;p&gt;Una multiplicación equivale a repetir varias veces un número.&lt;/p&gt;","feedback":"&lt;p&gt;Una multiplicación equivale a repetir varias veces un número.&lt;/p&gt;","seed":{"parameters":[{"name":"Q1","label":null,"min":2,"max":9,"step":1},{"name":"Q2","label":null,"min":2,"max":9,"step":1},{"name":"Q3","list":["Emilia","Nuria","Ramón","Isaac","Beatriz","José"]},{"name":"Q4","list":["Emilia","Nuria","Ramón","Isaac","Beatriz","José"]}],"calculated":[{"name":"T1","label":"{{function}}","function":"{{Q1}}*{{Q2}}","temp":true},{"name":"A1","label":"{{Q1}} × {{Q2}} = {{T1}}","function":""},{"name":"A2","label":"{{T1}} × {{Q1}} = {{Q2}}","function":"","incorrect":true},{"name":"A3","label":"{{T1}} × {{Q2}} = {{Q1}}","function":"","incorrect":true},{"name":"A4","label":"{{Q1}} × {{T1}} = {{Q2}}","function":"","incorrect":true},{"name":"A5","label":"{{Q2}} × {{T1}} = {{Q1}}","function":"","incorrect":true}],"uniques":true},"algorithm":{"name":"trueFalse","template":"Multiple choice – standard","params":{"countCorrect":1,"countIncorrect":2,"showCheckIcon":false,"columns":3}}}</t>
  </si>
  <si>
    <t>Durante la semana pasada, una doctora ha atendido a {{Q2}} veces más pacientes con {{Q3}} que con {{Q4}}. Los pacientes con {{Q3}} fueron {{Q1}}. ¿Cuál de estas operaciones representa esta situación?
{{Q1}} × {{Q2}} = {{T1}}*
{{T1}} × {{Q1}} = {{Q2}}
{{T1}} × {{Q2}} = {{Q1}}
{{Q1}} × {{T1}} = {{Q2}}
{{Q2}} × {{T1}} = {{Q1}}
Se ven solo 3</t>
  </si>
  <si>
    <t>Q1 = min = 2; max = 9; step = 1
Q2 = min = 2; max = 9; step = 1
Q3 = list = tos, fiebre, dolor de cabeza, estornudos, dolor de garganta
Q4 = list = tos, fiebre, dolor de cabeza, estornudos, dolor de garganta</t>
  </si>
  <si>
    <t>{"id":"M4-NyO-51a-I-2","stimulus":"&lt;p&gt;Durante la semana pasada, una doctora ha atendido a {{Q2}} veces más pacientes con {{Q3}} que con {{Q4}}. Los pacientes con {{Q4}} fueron {{Q1}}. ¿Cuál de estas operaciones representa esta situación?&lt;/p&gt;","hint":"&lt;p&gt;Una multiplicación equivale a repetir varias veces un número.&lt;/p&gt;","feedback":"&lt;p&gt;Una multiplicación equivale a repetir varias veces un número.&lt;/p&gt;","seed":{"parameters":[{"name":"Q1","label":null,"min":2,"max":9,"step":1},{"name":"Q2","label":null,"min":2,"max":9,"step":1},{"name":"Q3","list":["tos","fiebre","dolor de cabeza","estornudos","dolor de garganta"]},{"name":"Q4","list":["tos","fiebre","dolor de cabeza","estornudos","dolor de garganta"]}],"calculated":[{"name":"T1","label":"{{function}}","function":"{{Q1}}*{{Q2}}","temp":true},{"name":"A1","label":"{{Q1}} × {{Q2}} = {{T1}}","function":""},{"name":"A2","label":"{{T1}} × {{Q1}} = {{Q2}}","function":"","incorrect":true},{"name":"A3","label":"{{T1}} × {{Q2}} = {{Q1}}","function":"","incorrect":true},{"name":"A4","label":"{{Q1}} × {{T1}} = {{Q2}}","function":"","incorrect":true},{"name":"A5","label":"{{Q2}} × {{T1}} = {{Q1}}","function":"","incorrect":true}],"uniques":true},"algorithm":{"name":"trueFalse","template":"Multiple choice – standard","params":{"countCorrect":1,"countIncorrect":2,"showCheckIcon":false,"columns":3}}}</t>
  </si>
  <si>
    <t>Desde que están aprendiendo música, {{Q3}} ha aprendido {{Q1}} canciones y {{Q4}}, {{Q2}} veces más. ¿Cuál de estas operaciones representa esta situación?
{{Q1}} × {{Q2}} = {{T1}}*
{{T1}} × {{Q1}} = {{Q2}}
{{T1}} × {{Q2}} = {{Q1}}
{{Q1}} × {{T1}} = {{Q2}}
{{Q2}} × {{T1}} = {{Q1}}
Se ven solo 3</t>
  </si>
  <si>
    <t>Q1 = min = 2; max = 9; step = 1
Q2 = min = 2; max = 9; step = 1
Q3 = list = Agustín, Gaspar, Luis, Marta, Teresa, Mónica
Q4 = list = Agustín, Gaspar, Luis, Marta, Teresa, Mónica</t>
  </si>
  <si>
    <t>{"id":"M4-NyO-51a-I-3","stimulus":"&lt;p&gt;Desde que están aprendiendo música, {{Q3}} ha aprendido {{Q1}} canciones y {{Q4}}, {{Q2}} veces más. ¿Cuál de estas operaciones representa esta situación?&lt;/p&gt;","hint":"&lt;p&gt;Una multiplicación equivale a repetir varias veces un número.&lt;/p&gt;","feedback":"&lt;p&gt;Una multiplicación equivale a repetir varias veces un número.&lt;/p&gt;","seed":{"parameters":[{"name":"Q1","label":null,"min":2,"max":9,"step":1},{"name":"Q2","label":null,"min":2,"max":9,"step":1},{"name":"Q3","list":["Agustín","Gaspar","Luis","Marta","Teresa","Mónica"]},{"name":"Q4","list":["Agustín","Gaspar","Luis","Marta","Teresa","Mónica"]}],"calculated":[{"name":"T1","label":"{{function}}","function":"{{Q1}}*{{Q2}}","temp":true},{"name":"A1","label":"{{Q1}} × {{Q2}} = {{T1}}","function":""},{"name":"A2","label":"{{T1}} × {{Q1}} = {{Q2}}","function":"","incorrect":true},{"name":"A3","label":"{{T1}} × {{Q2}} = {{Q1}}","function":"","incorrect":true},{"name":"A4","label":"{{Q1}} × {{T1}} = {{Q2}}","function":"","incorrect":true},{"name":"A5","label":"{{Q2}} × {{T1}} = {{Q1}}","function":"","incorrect":true}],"uniques":true},"algorithm":{"name":"trueFalse","template":"Multiple choice – standard","params":{"countCorrect":1,"countIncorrect":2,"showCheckIcon":false,"columns":3}}}</t>
  </si>
  <si>
    <t>Una pequeña tienda tiene {{T1}} {{Q3}} y {{Q2}} {{Q4}}. Completa la siguiente frase.</t>
  </si>
  <si>
    <t>La tienda tiene {{A1}} veces más {{Q3}} que {{Q4}}.</t>
  </si>
  <si>
    <t>Q1 = min = 2; max = 9; step = 1
Q2 = min = 2; max = 9; step = 1
Q3 = list = cajas de detergente, manzanas, latas de conserva, bolsas de patatas fritas, porciones de queso.
Q4 = list = cajas de detergente, manzanas, latas de conserva, bolsas de patatas fritas, porciones de queso.</t>
  </si>
  <si>
    <t>{"id":"M4-NyO-51a-E-1","stimulus":"&lt;p&gt;Una pequeña tienda tiene {{T1}} {{Q3}} y {{Q2}} {{Q4}}. Completa la siguiente frase.&lt;/p&gt;","template":"&lt;p&gt;La tienda tiene {{response}} veces más {{Q3}} que {{Q4}}.&lt;/p&gt;","hint":"&lt;p&gt;Una multiplicación equivale a repetir varias veces un número.&lt;/p&gt;","feedback":"&lt;p&gt;Una multiplicación equivale a repetir varias veces un número. En este caso:&lt;/p&gt;&lt;p style=\"text-align: center\"&gt;{{T1}} = {{Q1}} × {{Q2}}&lt;/p&gt;","seed":{"parameters":[{"name":"Q1","label":null,"min":2,"max":9,"step":1},{"name":"Q2","label":null,"min":2,"max":9,"step":1},{"name":"Q3","list":["cajas de detergente","manzanas","latas de conserva","bolsas de patatas fritas","porciones de queso"]},{"name":"Q4","list":["cajas de detergente","manzanas","latas de conserva","bolsas de patatas fritas","porciones de queso"]}],"calculated":[{"name":"T1","label":"{{function}}","function":"{{Q1}}*{{Q2}}","temp":true},{"name":"A1","label":"{{function}}","function":"{{Q1}}"}],"uniques":true},"algorithm":{"name":"calculateOperation","params":{"method":"equivLiteral","keyboard":"NUMERICAL"}}}</t>
  </si>
  <si>
    <t>{{Q3}} ha jugado a {{Q2}} videojuegos de {{Q5}} y {{Q4}}, a {{T1}}. Completa la siguiente frase.</t>
  </si>
  <si>
    <t>{{Q4}} ha jugado a {{A1}} veces más juegos de {{Q5}} que {{Q3}}.</t>
  </si>
  <si>
    <t>Q1 = min = 2; max = 9; step = 1
Q2 = min = 2; max = 9; step = 1
Q3 = list = Andrés, Rubén, Samuel, Cristina, Paula, Arancha
Q4 = list = Andrés, Rubén, Samuel, Cristina, Paula, Arancha
Q5 = list = "acción", "deportes", "estrategia", "carreras"</t>
  </si>
  <si>
    <t>{"id":"M4-NyO-51a-E-2","stimulus":"&lt;p&gt;{{Q3}} ha jugado a {{Q2}} videojuegos de {{Q5}} y {{Q4}}, a {{T1}}. Completa la siguiente frase.&lt;/p&gt;","template":"&lt;p&gt;{{Q4}} ha jugado a {{response}} veces más juegos de {{Q5}} que {{Q3}}.&lt;/p&gt;","hint":"&lt;p&gt;Una multiplicación equivale a repetir varias veces un número.&lt;/p&gt;","feedback":"&lt;p&gt;Una multiplicación equivale a repetir varias veces un número. En este caso:&lt;/p&gt;&lt;p style=\"text-align: center\"&gt;{{T1}} = {{Q1}} × {{Q2}}&lt;/p&gt;","seed":{"parameters":[{"name":"Q1","label":null,"min":2,"max":9,"step":1},{"name":"Q2","label":null,"min":2,"max":9,"step":1},{"name":"Q3","list":[" Andrés","Rubén","Samuel","Cristina","Paula","Arancha"]},{"name":"Q4","list":[" Andrés","Rubén","Samuel","Cristina","Paula","Arancha"]},{"name":"Q5","list":["acción","deportes","estrategia","carreras"]}],"calculated":[{"name":"T1","label":"{{function}}","function":"{{Q1}}*{{Q2}}","temp":true},{"name":"A1","label":"{{function}}","function":"{{Q1}}"}],"uniques":true},"algorithm":{"name":"calculateOperation","params":{"method":"equivLiteral","keyboard":"NUMERICAL"}}}</t>
  </si>
  <si>
    <t>En la colección de cómics de {{Q5}}, hay {{Q1}} de {{Q3}} y {{T1}} de {{Q4}}. Completa la siguiente frase.</t>
  </si>
  <si>
    <t>{{Q5}} tiene {{response}} veces más cómics de {{Q4}} que de {{Q3}}.</t>
  </si>
  <si>
    <t>Q1 = min = 2; max = 9; step = 1
Q2 = min = 2; max = 9; step = 1
Q3 = list = humor, superhéroes, fantasía, ciencia ficción, historia
Q4 = list = humor, superhéroes, fantasía, ciencia ficción, historia
Q5 = list = Maite, Eduardo, Isabel, Rodrigo</t>
  </si>
  <si>
    <t>{
    "id": "M4-NyO-51a-E-3",
    "stimulus": "&lt;p&gt;En la colección de cómics de {{Q5}}, hay {{Q1}} de {{Q3}} y {{T1}} de {{Q4}}. Completa la siguiente frase.&lt;/p&gt;",
    "template": "&lt;p&gt;{{Q5}} tiene {{response}} veces más cómics de {{Q4}} que de {{Q3}}.&lt;/p&gt;",
    "hint": "&lt;p&gt;Una multiplicación equivale a repetir varias veces un número.&lt;/p&gt;",
    "feedback": "&lt;p&gt;Una multiplicación equivale a repetir varias veces un número. En este caso:&lt;/p&gt;&lt;p style=\"text-align: center\"&gt;{{T1}} = {{Q1}} × {{Q2}}&lt;/p&gt;",
    "seed": {
        "parameters": [
            {
                "name": "Q1",
                "label": null,
                "min": 2,
                "max": 9,
                "step": 1
            },
            {
                "name": "Q2",
                "label": null,
                "min": 2,
                "max": 9,
                "step": 1
            },
            {
                "name": "Q3",
                "list": [
                    "humor",
                    "superhéroes",
                    "fantasía",
                    "ciencia ficción",
                    "historia"
                ]
            },
            {
                "name": "Q4",
                "list": [
                    "humor",
                    "superhéroes",
                    "fantasía",
                    "ciencia ficción",
                    "historia"
                ]
            },
            {
                "name": "Q5",
                "list": [
                    "Maite",
                    "Eduardo",
                    "Isabel",
                    "Rodrigo"
                ]
            }
        ],
        "calculated": [
            {
                "name": "T1",
                "label": "{{function}}",
                "function": "{{Q1}}*{{Q2}}",
                "temp": true
            },
            {
                "name": "A1",
                "label": "{{function}}",
                "function": "{{Q2}}"
            }
        ],
        "uniques": true
    },
    "algorithm": {
        "name": "calculateOperation",
        "params": {
            "method": "equivLiteral",
            "keyboard": "NUMERICAL"
        }
    }
}</t>
  </si>
  <si>
    <t>M4-NyO-14a</t>
  </si>
  <si>
    <t>Multiplica decenas, centenas y unidades de millar exactas por un número (nº de 2 cifras)</t>
  </si>
  <si>
    <t>Une con líneas las siguientes operaciones con sus resultados.
{{Q1}} × {{Q2}} ------- {{A1}}
{{Q1}} × {{Q3}} ------- {{A2}}
{{Q1}} × {{Q4}} ------- {{A3}}</t>
  </si>
  <si>
    <t>Q1 = Mín = 11; Máx = 99; Step = 2
Q2 = List =  1000, 100, 10
Q3 = List =  1000, 100, 10
Q4 = List =  1000, 100, 10</t>
  </si>
  <si>
    <t>A1 = {{Q2}}*{{Q1}}
A2 = {{Q3}}*{{Q1}}
A3 = {{Q4}}*{{Q1}}</t>
  </si>
  <si>
    <t>Para multiplicar un número por un 1 seguido de ceros, solo hay que añadir al multiplicando tantos ceros como tenga el multiplicador.</t>
  </si>
  <si>
    <t>&lt;p&gt;Para multiplicar un número por un 1 seguido de ceros, solo hay que añadir al multiplicando tantos ceros como tenga el multiplicador.&lt;/p&gt;
Sin TE individual</t>
  </si>
  <si>
    <t>{"id":"M4-NyO-14a-I-1","stimulus":"&lt;p&gt;Arrastra cada resultado con su multiplicación.&lt;/p&gt;","hint":"&lt;p&gt;Para multiplicar un número por un 1 seguido de ceros, solo hay que añadir al multiplicando tantos ceros como tenga el multiplicador.&lt;/p&gt;","feedback":"&lt;p&gt;Para multiplicar un número por un 1 seguido de ceros, solo hay que añadir al multiplicando tantos ceros como tenga el multiplicador.&lt;/p&gt;","seed":{"parameters":[{"name":"Q1","label":null,"min":11,"max":99,"step":2},{"name":"Q2","label":null,"list":[1000,100,10]},{"name":"Q3","label":null,"list":[1000,100,10]},{"name":"Q4","label":null,"list":[1000,100,10]}],"calculated":[{"name":"A1","label":"{{Q1}} × {{Q2}}","function":"{{Q2}}*{{Q1}}"},{"name":"A2","label":"{{Q1}} × {{Q3}}","function":"{{Q3}}*{{Q1}}"},{"name":"A3","label":"{{Q1}} × {{Q4}}","function":"{{Q4}}*{{Q1}}"}],"isNumToWords":true,"uniques":true},"algorithm":{"name":"linkOperationResult","params":{"invert":true},"template":"Match list"}}</t>
  </si>
  <si>
    <t>Calcula el resultado de la siguiente operación.</t>
  </si>
  <si>
    <t>Q1 = Mín = 11; Máx = 99; Step = 1
Q2 = List =  1000, 100, 10</t>
  </si>
  <si>
    <t>A1 = {{Q2}}*{{Q1}}</t>
  </si>
  <si>
    <t>{"id":"M4-NyO-14a-E-1","stimulus":"&lt;p&gt;Calcula el resultado de la siguiente operación.&lt;/p&gt;","template":"&lt;p style=\"text-align: center\"&gt;{{Q1}} × {{Q2}} = {{response}}&lt;/p&gt;","hint":"&lt;p&gt;Para multiplicar un número por un 1 seguido de ceros, solo hay que añadir al multiplicando tantos ceros como tenga el multiplicador.&lt;/p&gt;","feedback":"&lt;p&gt;Para multiplicar un número por un 1 seguido de ceros, solo hay que añadir al multiplicando tantos ceros como tenga el multiplicador.&lt;/p&gt;","seed":{"parameters":[{"name":"Q1","label":null,"min":11,"max":99,"step":1},{"name":"Q2","label":null,"list":[1000,100,10]}],"calculated":[{"name":"A1","label":"{{function}}","function":"{{Q2}}*{{Q1}}"}],"uniques":true},"algorithm":{"name":"calculateOperation","params":{"method":"equivLiteral","keyboard":"NUMERICAL"}}}</t>
  </si>
  <si>
    <t>Una tienda de deportes ha encargado {{Q1}} cajas de calcetines. Si cada caja contiene {{Q2}} pares de calcetines, ¿cuántos ha encargado?</t>
  </si>
  <si>
    <t>Ha encargado {{A1}} pares de calcetines.</t>
  </si>
  <si>
    <t>&lt;p&gt;Para multiplicar un número por un 1 seguido de ceros, solo hay que añadir al multiplicando tantos ceros como tenga el multiplicador.&lt;/p&gt;&lt;p&gt;{{Q1}} × {{Q2}} = {{A1}}&lt;/p&gt;</t>
  </si>
  <si>
    <t>{"id":"M4-NyO-14a-A-1","stimulus":"&lt;p&gt;Una tienda de deportes ha encargado {{Q1}} cajas de calcetines. Si cada caja contiene {{Q2}} pares de calcetines, ¿cuántos ha encargado?&lt;/p&gt;","template":"&lt;p&gt;Ha encargado {{response}} pares de calcetines.&lt;/p&gt;","hint":"&lt;p&gt;Para multiplicar un número por un 1 seguido de ceros, solo hay que añadir al multiplicando tantos ceros como tenga el multiplicador.&lt;/p&gt;","feedback":"&lt;p&gt;Para multiplicar un número por un 1 seguido de ceros, solo hay que añadir al multiplicando tantos ceros como tenga el multiplicador.&lt;/p&gt;&lt;p style=\"text-align: center\"&gt;{{Q1}} × {{Q2}} = {{A1}}&lt;/p&gt;","seed":{"parameters":[{"name":"Q1","label":null,"min":11,"max":99,"step":1},{"name":"Q2","label":null,"list":[1000,100,10]}],"calculated":[{"name":"A1","label":"{{function}}","function":"{{Q2}}*{{Q1}}"}],"uniques":true},"algorithm":{"name":"calculateOperation","params":{"method":"equivLiteral","keyboard":"NUMERICAL"}}}</t>
  </si>
  <si>
    <t>Alejandro entrena durante 100 min al día. ¿Cuántas minutos habrá entrenado al cabo de {{Q1}} días?</t>
  </si>
  <si>
    <t>Habrá entrenado {{A1}} min.</t>
  </si>
  <si>
    <t>Q1 = Mín = 11; Máx = 30; Step = 1</t>
  </si>
  <si>
    <t>A1 = {{Q1}}*100</t>
  </si>
  <si>
    <t>&lt;p&gt;Para multiplicar un número por un 1 seguido de ceros, solo hay que añadir al multiplicando tantos ceros como tenga el multiplicador.&lt;/p&gt;&lt;p&gt;{{Q1}} × 100 = {{A1}}&lt;/p&gt;</t>
  </si>
  <si>
    <t>{"id":"M4-NyO-14a-A-2","stimulus":"&lt;p&gt;Alejandro entrena durante 100 min al día. ¿Cuántas minutos habrá entrenado al cabo de {{Q1}} días?&lt;/p&gt;","template":"&lt;p&gt;Habrá entrenado {{response}} min.&lt;/p&gt;","hint":"&lt;p&gt;Para multiplicar un número por un 1 seguido de ceros, solo hay que añadir al multiplicando tantos ceros como tenga el multiplicador.&lt;/p&gt;","feedback":"&lt;p&gt;Para multiplicar un número por un 1 seguido de ceros, solo hay que añadir al multiplicando tantos ceros como tenga el multiplicador.&lt;/p&gt;&lt;p style=\"text-align: center\"&gt;{{Q1}} × 100 = {{A1}}&lt;/p&gt;","seed":{"parameters":[{"name":"Q1","label":null,"min":11,"max":30,"step":1}],"calculated":[{"name":"A1","label":"{{function}}","function":"100*{{Q1}}"}],"uniques":true},"algorithm":{"name":"calculateOperation","params":{"method":"equivLiteral","keyboard":"NUMERICAL"}}}</t>
  </si>
  <si>
    <t>Un espectáculo de hípica ha vendido {{Q2}} entradas. ¿Cuál es la recaudación total si cada entrada cuesta {{Q1}} €?</t>
  </si>
  <si>
    <t>La recaudación es de {{A1}} €.</t>
  </si>
  <si>
    <t>Q1 = Mín = 11; Máx = 50; Step = 1
Q2 = List =  1000, 100, 10</t>
  </si>
  <si>
    <t>{"id":"M4-NyO-14a-A-3","stimulus":"&lt;p&gt;Un espectáculo de hípica ha vendido {{Q2}} entradas. ¿Cuál es la recaudación total si cada entrada cuesta {{Q1}} €?&lt;/p&gt;","template":"&lt;p&gt;La recaudación es de {{response}} €.&lt;/p&gt;","hint":"&lt;p&gt;Para multiplicar un número por un 1 seguido de ceros, solo hay que añadir al multiplicando tantos ceros como tenga el multiplicador.&lt;/p&gt;","feedback":"&lt;p&gt;Para multiplicar un número por un 1 seguido de ceros, solo hay que añadir al multiplicando tantos ceros como tenga el multiplicador.&lt;/p&gt;&lt;p style=\"text-align: center\"&gt;{{Q1}} × {{Q2}} = {{A1}}&lt;/p&gt;","seed":{"parameters":[{"name":"Q1","label":null,"min":11,"max":50,"step":1},{"name":"Q2","label":null,"list":[1000,100,10]}],"calculated":[{"name":"A1","label":"{{function}}","function":"{{Q2}}*{{Q1}}"}],"uniques":true},"algorithm":{"name":"calculateOperation","params":{"method":"equivLiteral","keyboard":"NUMERICAL"}}}</t>
  </si>
  <si>
    <t>M4-NyO-14b</t>
  </si>
  <si>
    <t>Utiliza el algoritmo de la multiplicación (factor 1: nº natural de entre 2 y 3 cifras; factor 2: 2 cifras)</t>
  </si>
  <si>
    <t>Selecciona el resultado de esta multiplicación: {{Q1}} × {{Q2}}.
{{A1}}* 
{{A2}} 
{{A3}}
{{A4}}
{{A5}}
(Se ven 3)</t>
  </si>
  <si>
    <t>Q1= Mín = 10; Máx = 999; Step = 1
Q2= Mín = 10; Máx = 99; Step = 1
Q3= Mín = 10; Máx = 99; Step = 1
Q4= Mín = 10; Máx = 99; Step = 1
Q5= Mín = 10; Máx = 99; Step = 1</t>
  </si>
  <si>
    <t>A1 = {{Q1}}*{{Q2}}
A2 = {{Q1}}+{{Q2}} 
A3 = {{Q1}}*{{Q3}}
A4 = {{Q1}}*{{Q4}}
A5 = {{Q1}}*{{Q5}}</t>
  </si>
  <si>
    <t>Empieza multiplicando la última cifra del multiplicador por el multiplicando.</t>
  </si>
  <si>
    <t>&lt;p&gt;El resultado de multiplicar {{Q1}} por {{Q2}} es {{A1}}.&lt;/p&gt;</t>
  </si>
  <si>
    <t>{"id":"M4-NyO-14b-I-1","stimulus":"&lt;p&gt;Selecciona el resultado de esta multiplicación: {{Q1}} × {{Q2}}.&lt;/p&gt;","hint":"&lt;p&gt;Empieza multiplicando la última cifra del multiplicador por el multiplicando.&lt;/p&gt;","feedback":"&lt;p&gt;El resultado de multiplicar {{Q1}} por {{Q2}} es {{A1}}.&lt;/p&gt;","seed":{"parameters":[{"name":"Q1","label":null,"min":10,"max":999,"step":1},{"name":"Q2","label":null,"min":10,"max":99,"step":1},{"name":"Q3","label":null,"min":10,"max":99,"step":1},{"name":"Q4","label":null,"min":10,"max":99,"step":1},{"name":"Q5","label":null,"min":10,"max":99,"step":1}],"calculated":[{"name":"A1","label":"{{function}}","function":"{{Q1}}*{{Q2}}"},{"name":"A2","label":"{{function}}","function":"{{Q1}}+{{Q2}}","incorrect":true},{"name":"A3","label":"{{function}}","function":"{{Q1}}*{{Q3}}","incorrect":true},{"name":"A4","label":"{{function}}","function":"{{Q1}}*{{Q4}}","incorrect":true},{"name":"A5","label":"{{function}}","function":"{{Q1}}*{{Q5}}","incorrect":true}],"uniques":true},"algorithm":{"name":"trueFalse","template":"Multiple choice – standard","params":{"countCorrect":1,"countIncorrect":2,"showCheckIcon":false,"columns":3}}}</t>
  </si>
  <si>
    <t>Calcula el resultado de esta multiplicación.</t>
  </si>
  <si>
    <t>Q1 = Mín = 10; Máx = 999; Step = 1
Q2 = Mín = 10; Máx = 99; Step = 1</t>
  </si>
  <si>
    <t>{"id":"M4-NyO-14b-E-1","stimulus":"&lt;p&gt;Calcula el resultado de esta multiplicación.&lt;/p&gt;","template":"&lt;p style=\"text-align: center\"&gt;{{Q1}} × {{Q2}} = {{response}}&lt;/p&gt;","hint":"&lt;p&gt;Empieza multiplicando la última cifra del multiplicador por el multiplicando.&lt;/p&gt;","feedback":"&lt;p&gt;El resultado de multiplicar {{Q1}} por {{Q2}} es {{A1}}.&lt;/p&gt;","seed":{"parameters":[{"name":"Q1","label":null,"min":10,"max":999,"step":1},{"name":"Q2","label":null,"min":10,"max":99,"step":1}],"calculated":[{"name":"A1","label":"{{function}}","function":"{{Q1}}*{{Q2}}"}],"uniques":true},"algorithm":{"name":"calculateOperation","params":{"method":"equivLiteral","keyboard":"NUMERICAL"}}}</t>
  </si>
  <si>
    <t>Un transatlántico tiene {{Q1}} camarotes en cada una de sus {{Q2}} cubiertas. ¿Con cuántos camarotes cuenta en total?</t>
  </si>
  <si>
    <t>Hay {{A1}} camarotes.</t>
  </si>
  <si>
    <t>Q1 = Mín = 80; Máx = 150; Step = 1
Q2 = Mín = 10; Máx = 18; Step = 1</t>
  </si>
  <si>
    <t>{"id":"M4-NyO-14b-A-1","stimulus":"&lt;p&gt;Un transatlántico tiene {{Q1}} camarotes en cada una de sus {{Q2}} cubiertas. ¿Con cuántos camarotes cuenta en total?&lt;/p&gt;","template":"&lt;p&gt;Hay {{response}} camarotes.&lt;/p&gt;","hint":"&lt;p&gt;Empieza multiplicando la última cifra del multiplicador por el multiplicando.&lt;/p&gt;","feedback":"&lt;p&gt;El resultado de multiplicar {{Q1}} por {{Q2}} es {{A1}}.&lt;/p&gt;","seed":{"parameters":[{"name":"Q1","label":null,"min":80,"max":150,"step":1},{"name":"Q2","label":null,"min":10,"max":18,"step":1}],"calculated":[{"name":"A1","label":"{{function}}","function":"{{Q1}}*{{Q2}}"}],"uniques":true},"algorithm":{"name":"calculateOperation","params":{"method":"equivLiteral","keyboard":"NUMERICAL"}}}</t>
  </si>
  <si>
    <t>Por el Día del Libro, {{Q2}} librerías han decidido entregar por cada compra el mismo marcapáginas. Si cada una ha dado {{Q1}}, ¿cuántos marcapáginas han repartido en total?</t>
  </si>
  <si>
    <t>Han repartido {{A1}} marcapáginas.</t>
  </si>
  <si>
    <t>Q1 = Mín = 200; Máx = 999; Step = 1
Q2 = Mín = 10; Máx = 99; Step = 1</t>
  </si>
  <si>
    <t>{"id":"M4-NyO-14b-A-2","stimulus":"&lt;p&gt;Por el Día del Libro, {{Q2}} librerías han decidido entregar por cada compra el mismo marcapáginas. Si cada una ha dado {{Q1}}, ¿cuántos marcapáginas han repartido en total?&lt;/p&gt;","template":"&lt;p&gt;Han repartido {{response}} marcapáginas.&lt;/p&gt;","hint":"&lt;p&gt;Empieza multiplicando la última cifra del multiplicador por el multiplicando.&lt;/p&gt;","feedback":"&lt;p&gt;El resultado de multiplicar {{Q1}} por {{Q2}} es {{A1}}.&lt;/p&gt;","seed":{"parameters":[{"name":"Q1","label":null,"min":200,"max":999,"step":1},{"name":"Q2","label":null,"min":10,"max":99,"step":1}],"calculated":[{"name":"A1","label":"{{function}}","function":"{{Q1}}*{{Q2}}"}],"uniques":true},"algorithm":{"name":"calculateOperation","params":{"method":"equivLiteral","keyboard":"NUMERICAL"}}}</t>
  </si>
  <si>
    <t>Una matrona ha atendido {{Q1}} partos en un mes. Si todos los meses fuesen iguales, ¿cuántos bebés ayudaría a nacer en {{Q2}} meses?</t>
  </si>
  <si>
    <t>La matrona asistiría {{A1}} partos.</t>
  </si>
  <si>
    <t>Q1 = Mín = 100; Máx = 200; Step = 1
Q2 = Mín = 10; Máx = 99; Step = 1</t>
  </si>
  <si>
    <t>{"id":"M4-NyO-14b-A-3","stimulus":"&lt;p&gt;Una matrona ha atendido {{Q1}} partos en un mes. Si todos los meses fuesen iguales, ¿cuántos bebés ayudaría a nacer en {{Q2}} meses?&lt;/p&gt;","template":"&lt;p&gt;La matrona asistiría {{response}} partos.&lt;/p&gt;","hint":"&lt;p&gt;Empieza multiplicando la última cifra del multiplicador por el multiplicando.&lt;/p&gt;","feedback":"&lt;p&gt;El resultado de multiplicar {{Q1}} por {{Q2}} es {{A1}}.&lt;/p&gt;","seed":{"parameters":[{"name":"Q1","label":null,"min":100,"max":200,"step":1},{"name":"Q2","label":null,"min":10,"max":99,"step":1}],"calculated":[{"name":"A1","label":"{{function}}","function":"{{Q1}}*{{Q2}}"}],"uniques":true},"algorithm":{"name":"calculateOperation","params":{"method":"equivLiteral","keyboard":"NUMERICAL"}}}</t>
  </si>
  <si>
    <t>M4-NyO-14c</t>
  </si>
  <si>
    <t>Utiliza el algoritmo de la multiplicación (factor 1: nº natural de entre 2 y 3 cifras; factor 2: 3 cifras)</t>
  </si>
  <si>
    <t>Q1: Mín 10; Máx 999; Step: 1
Q2: Mín 100; Máx 999; Step: 1
Q3: Mín 100; Máx 999; Step: 1
Q4: Mín 100; Máx 999; Step: 1
Q5: Mín 100; Máx 999; Step: 1</t>
  </si>
  <si>
    <t>A1 = {{Q1}}*{{Q2}}
A2 = {{Q1}}+{{Q2}} 
A3 = {{Q1}}*{{Q3}}
A3 = {{Q1}}*{{Q4}}
A3 = {{Q1}}*{{Q5}}</t>
  </si>
  <si>
    <t>{"id":"M4-NyO-14c-I-1","stimulus":"&lt;p&gt;Selecciona el resultado de esta multiplicación: {{Q1}} × {{Q2}}.&lt;/p&gt;","hint":"&lt;p&gt;Empieza multiplicando la última cifra del multiplicador por el multiplicando.&lt;/p&gt;","feedback":"&lt;p&gt;El resultado de multiplicar {{Q1}} por {{Q2}} es {{A1}}.&lt;/p&gt;","seed":{"parameters":[{"name":"Q1","label":null,"min":10,"max":999,"step":1},{"name":"Q2","label":null,"min":100,"max":999,"step":1},{"name":"Q3","label":null,"min":100,"max":999,"step":1},{"name":"Q4","label":null,"min":100,"max":999,"step":1},{"name":"Q5","label":null,"min":100,"max":999,"step":1}],"calculated":[{"name":"A1","label":"{{function}}","function":"{{Q1}}*{{Q2}}"},{"name":"A2","label":"{{function}}","function":"{{Q1}}+{{Q2}}","incorrect":true},{"name":"A3","label":"{{function}}","function":"{{Q1}}*{{Q3}}","incorrect":true},{"name":"A4","label":"{{function}}","function":"{{Q1}}*{{Q4}}","incorrect":true},{"name":"A5","label":"{{function}}","function":"{{Q1}}*{{Q5}}","incorrect":true}],"uniques":true},"algorithm":{"name":"trueFalse","template":"Multiple choice – standard","params":{"countCorrect":1,"countIncorrect":2,"showCheckIcon":false,"columns":3}}}</t>
  </si>
  <si>
    <t>Q1: Mín 10; Máx 999; Step: 1
Q2: Mín 100; Máx 999; Step: 1</t>
  </si>
  <si>
    <t>{"id":"M4-NyO-14c-E-1","stimulus":"&lt;p&gt;Calcula el resultado de esta multiplicación.&lt;/p&gt;","template":"&lt;p style=\"text-align: center\"&gt;{{Q1}} × {{Q2}} = {{response}}&lt;/p&gt;","hint":"&lt;p&gt;Empieza multiplicando la última cifra del multiplicador por el multiplicando.&lt;/p&gt;","feedback":"&lt;p&gt;El resultado de multiplicar {{Q1}} por {{Q2}} es {{A1}}.&lt;/p&gt;","seed":{"parameters":[{"name":"Q1","label":null,"min":10,"max":999,"step":1},{"name":"Q2","label":null,"min":100,"max":999,"step":1}],"calculated":[{"name":"A1","label":"{{function}}","function":"{{Q1}}*{{Q2}}"}],"uniques":true},"algorithm":{"name":"calculateOperation","params":{"method":"equivLiteral","keyboard":"NUMERICAL"}}}</t>
  </si>
  <si>
    <t>Una empresa ha preparado {{Q1}} paquetes con {{Q2}} chinchetas en cada uno. ¿Cuántas chinchetas son en total?</t>
  </si>
  <si>
    <t>Ha empaquetado {{A1}} chinchetas.</t>
  </si>
  <si>
    <t>Q1= Mín = 10; Máx = 999; Step = 1
Q2= Mín = 100; Máx = 999; Step = 1</t>
  </si>
  <si>
    <t>{"id":"M4-NyO-14c-A-1","stimulus":"&lt;p&gt;Una empresa ha preparado {{Q1}} paquetes con {{Q2}} chinchetas en cada uno. ¿Cuántas chinchetas son en total?&lt;/p&gt;","template":"&lt;p&gt;Ha empaquetado {{response}} chinchetas.&lt;/p&gt;","hint":"&lt;p&gt;Empieza multiplicando la última cifra del multiplicador por el multiplicando.&lt;/p&gt;","feedback":"&lt;p&gt;El resultado de multiplicar {{Q1}} por {{Q2}} es {{A1}}.&lt;/p&gt;","seed":{"parameters":[{"name":"Q1","label":null,"min":10,"max":999,"step":1},{"name":"Q2","label":null,"min":100,"max":999,"step":1}],"calculated":[{"name":"A1","label":"{{function}}","function":"{{Q1}}*{{Q2}}"}],"uniques":true},"algorithm":{"name":"calculateOperation","params":{"method":"equivLiteral","keyboard":"NUMERICAL"}}}</t>
  </si>
  <si>
    <t>En una librería se han vendido {{Q1}} libros en un día. Si todos los días fuesen iguales, ¿cuántos libros vendería al cabo de {{Q2}} días?</t>
  </si>
  <si>
    <t>Vendería {{A1}} libros.</t>
  </si>
  <si>
    <t>Q1= Mín = 200; Máx = 300; Step= 1
Q2= Mín = 100; Máx = 500; Step= 1</t>
  </si>
  <si>
    <t>{"id":"M4-NyO-14c-A-2","stimulus":"&lt;p&gt;En una librería se han vendido {{Q1}} libros en un día. Si todos los días fuesen iguales, ¿cuántos libros vendería al cabo de {{Q2}} días?&lt;/p&gt;","template":"&lt;p&gt;Vendería {{response}} libros.&lt;/p&gt;","hint":"&lt;p&gt;Empieza multiplicando la última cifra del multiplicador por el multiplicando.&lt;/p&gt;","feedback":"&lt;p&gt;El resultado de multiplicar {{Q1}} por {{Q2}} es {{A1}}.&lt;/p&gt;","seed":{"parameters":[{"name":"Q1","label":null,"min":200,"max":300,"step":1},{"name":"Q2","label":null,"min":100,"max":500,"step":1}],"calculated":[{"name":"A1","label":"{{function}}","function":"{{Q1}}*{{Q2}}"}],"uniques":true},"algorithm":{"name":"calculateOperation","params":{"method":"equivLiteral","keyboard":"NUMERICAL"}}}</t>
  </si>
  <si>
    <t>Una empresa tiene una flota de {{Q1}} camiones, cada uno de ellos cargado con {{Q2}} cajas de fruta. ¿Cuántas cajas transportan los camiones en total?</t>
  </si>
  <si>
    <t>Transportan {{A1}} cajas de fruta.</t>
  </si>
  <si>
    <t>Q1= Mín =10; Máx =500; Step= 1
Q2= Mín =100; Máx =999; Step= 1</t>
  </si>
  <si>
    <t>{"id":"M4-NyO-14c-A-3","stimulus":"&lt;p&gt;Una empresa tiene una flota de {{Q1}} camiones, cada uno de ellos cargado con {{Q2}} cajas de fruta. ¿Cuántas cajas transportan los camiones en total?&lt;/p&gt;","template":"&lt;p&gt;Transportan {{response}} cajas de fruta.&lt;/p&gt;","hint":"&lt;p&gt;Empieza multiplicando la última cifra del multiplicador por el multiplicando.&lt;/p&gt;","feedback":"&lt;p&gt;El resultado de multiplicar {{Q1}} por {{Q2}} es {{A1}}.&lt;/p&gt;","seed":{"parameters":[{"name":"Q1","label":null,"min":10,"max":500,"step":1},{"name":"Q2","label":null,"min":100,"max":999,"step":1}],"calculated":[{"name":"A1","label":"{{function}}","function":"{{Q1}}*{{Q2}}"}],"uniques":true},"algorithm":{"name":"calculateOperation","params":{"method":"equivLiteral","keyboard":"NUMERICAL"}}}</t>
  </si>
  <si>
    <t>M4-NyO-61a</t>
  </si>
  <si>
    <t>Multiplica números de una cifra por 10, 100, 1000</t>
  </si>
  <si>
    <t>&lt;p&gt;Arrastra el resultado de cada multiplicación.&lt;/p&gt;</t>
  </si>
  <si>
    <t>&lt;p style=\"text-align: center\"&gt;{{Q1}} × {{Q2}} = {{response}}&lt;/p&gt;&lt;p style=\"text-align: center\"&gt;{{Q1}} × {{Q3}} = {{response}}&lt;/p&gt;&lt;p style=\"text-align: center\"&gt;{{Q1}} × {{Q4}} = {{response}}&lt;/p&gt;</t>
  </si>
  <si>
    <t>Q1 = Min = 1; Max = 9; Step = 1
Q2 = List = 10, 100, 1000
Q3 = List = 10, 100, 1000
Q4 = List = 10, 100, 1000</t>
  </si>
  <si>
    <t>A1 = {{Q1}}*{{Q2}}
A2 = {{Q1}}*{{Q3}}
A3 = {{Q1}}*{{Q4}}</t>
  </si>
  <si>
    <t>&lt;p&gt;Añade al multiplicando tantos ceros como tenga el multiplicador.&lt;/p&gt;</t>
  </si>
  <si>
    <t>&lt;p&gt;Para multiplicar un número por un 1 seguido de ceros, hay que añadir al multiplicando tantos ceros como tenga el multiplicador.&lt;/p&gt;</t>
  </si>
  <si>
    <t>{
    "id": "M4-NyO-61a-I-1",
    "stimulus": "&lt;p&gt;Arrastra el resultado de cada multiplicación.&lt;/p&gt;",
    "template": "&lt;p style=\"text-align: center\"&gt;{{Q1}} × {{Q2}} = {{response}}&lt;/p&gt;&lt;p style=\"text-align: center\"&gt;{{Q1}} × {{Q3}} = {{response}}&lt;/p&gt;&lt;p style=\"text-align: center\"&gt;{{Q1}} × {{Q4}} = {{response}}&lt;/p&gt;",
    "hint": "&lt;p&gt;Añade al multiplicando tantos ceros como tenga el multiplicador.&lt;/p&gt;",
    "feedback": "&lt;p&gt;Para multiplicar un número por un 1 seguido de ceros, hay que añadir al multiplicando tantos ceros como tenga el multiplicador.&lt;/p&gt;",
    "seed": {
        "parameters": [
            {
                "name": "Q1",
                "label": null,
                "min": 1,
                "max": 9,
                "step": 1
            },
            {
                "name": "Q2",
                "label": null,
                "list": [
                    10,
                    100,
                    1000
                ]
            },
            {
                "name": "Q3",
                "label": null,
                "list": [
                    10,
                    100,
                    1000
                ]
            },
            {
                "name": "Q4",
                "label": null,
                "list": [
                    10,
                    100,
                    1000
                ]
            }
        ],
        "calculated": [
            {
                "name": "A1",
                "label": "{{function}}",
                "function": "{{Q1}}*{{Q2}}"
            },
            {
                "name": "A2",
                "label": "{{function}}",
                "function": "{{Q1}}*{{Q3}}"
            },
            {
                "name": "A3",
                "label": "{{function}}",
                "function": "{{Q1}}*{{Q4}}"
            }
        ],
        "uniques": true
    },
    "algorithm": {
        "name": "calculateOperation",
        "template": "Cloze with drag &amp; drop"
    }
}</t>
  </si>
  <si>
    <t>&lt;p&gt;{{Q1}} × {{Q2}} = {{response}}&lt;/p&gt;</t>
  </si>
  <si>
    <t xml:space="preserve">Q1 = Min = 1; Max = 9; Step = 1
Q2 = List = [10, 100, 1000]
</t>
  </si>
  <si>
    <t>Añade al multiplicando tantos ceros como tenga el multiplicador.</t>
  </si>
  <si>
    <t>Para multiplicar un número por un 1 seguido de ceros, hay que añadir al multiplicando tantos ceros como tenga el multiplicador.</t>
  </si>
  <si>
    <t>{
    "id": "M4-NyO-61a-E-1",
    "stimulus": "&lt;p&gt;Calcula el resultado de esta multiplicación.&lt;/p&gt;",
    "template": "&lt;p style=\"text-align: center\"&gt;{{Q1}} × {{Q2}} = {{response}}&lt;/p&gt;",
    "hint": "&lt;p&gt;Añade al multiplicando tantos ceros como tenga el multiplicador.&lt;/p&gt;",
    "feedback": "&lt;p&gt;Para multiplicar un número por un 1 seguido de ceros, hay que añadir al multiplicando tantos ceros como tenga el multiplicador.&lt;/p&gt;",
    "seed": {
        "parameters": [
            {
                "name": "Q1",
                "label": null,
                "min": 1,
                "max": 9,
                "step": 1
            },
            {
                "name": "Q2",
                "label": null,
                "list": [
                    10,
                    100,
                    1000
                ]
            }
        ],
        "calculated": [
            {
                "name": "A1",
                "label": "{{function}}",
                "function": "{{Q1}}*{{Q2}}"
            }
        ],
        "uniques": true
    },
    "algorithm": {
        "name": "calculateOperation",
        "params": {
            "method": "equivLiteral",
            "keyboard": "NUMERICAL"
        }
    }
}</t>
  </si>
  <si>
    <t>En una lata caben {{Q1}} mejillones. ¿Cuántos habrá en {{Q2}} latas?</t>
  </si>
  <si>
    <t>&lt;p&gt;Habrá {{response}} mejillones.&lt;/p&gt;</t>
  </si>
  <si>
    <t>Q1 = Min = 5; Max = 9; Step = 1
Q2 = List = [10, 100, 1000]</t>
  </si>
  <si>
    <t>&lt;p&gt;Para multiplicar un número por un 1 seguido de ceros, hay que añadir al multiplicando tantos ceros como tenga el multiplicador.&lt;/p&gt;&lt;p style=\"text-align: center\"&gt;{{Q1}} × {{Q2}} = {{A1}}&lt;/p&gt;</t>
  </si>
  <si>
    <t>{
    "id": "M4-NyO-61a-A-1",
    "stimulus": "&lt;p&gt;En una lata caben {{Q1}} mejillones. ¿Cuántos habrá en {{Q2}} latas?&lt;/p&gt;",
    "template": "&lt;p&gt;Habrá {{response}} mejillones.&lt;/p&gt;",
    "hint": "&lt;p&gt;Añade al multiplicando tantos ceros como tenga el multiplicador.&lt;/p&gt;",
    "feedback": "&lt;p&gt;Para multiplicar un número por un 1 seguido de ceros, hay que añadir al multiplicando tantos ceros como tenga el multiplicador.&lt;/p&gt;",
    "seed": {
        "parameters": [
            {
                "name": "Q1",
                "label": null,
                "min": 5,
                "max": 9,
                "step": 1
            },
            {
                "name": "Q2",
                "label": null,
                "list": [
                    10,
                    100,
                    1000
                ]
            }
        ],
        "calculated": [
            {
                "name": "A1",
                "label": "{{function}}",
                "function": "{{Q1}}*{{Q2}}"
            }
        ],
        "uniques": true
    },
    "algorithm": {
        "name": "calculateOperation",
        "params": {
            "method": "equivLiteral",
            "keyboard": "NUMERICAL"
        }
    }
}</t>
  </si>
  <si>
    <t>Una tienda ha vendido {{Q2}} {{Q3}} en un mes. Si se mantiene la tendencia, ¿cuántos venderán en {{Q1}} meses?</t>
  </si>
  <si>
    <t>&lt;p&gt;Venderán {{response}} {{Q3}}.&lt;/p&gt;</t>
  </si>
  <si>
    <t>Q1 = Min = 2; Max = 9; Step = 1
Q2 = List = [10, 100, 1000]
Q3 = List = ["cepillos de dientes", "tazas de desayuno", "camisetas", "botes de champú"]</t>
  </si>
  <si>
    <t>{
    "id": "M4-NyO-61a-A-2",
    "stimulus": "&lt;p&gt;Una tienda ha vendido {{Q2}} {{Q3}} en un mes. Si se mantiene la tendencia, ¿cuántos venderán en {{Q1}} meses?&lt;/p&gt;",
    "template": "&lt;p&gt;Venderán {{response}} {{Q3}}.&lt;/p&gt;",
    "hint": "&lt;p&gt;Añade al multiplicando tantos ceros como tenga el multiplicador.&lt;/p&gt;",
    "feedback": "&lt;p&gt;Para multiplicar un número por un 1 seguido de ceros, hay que añadir al multiplicando tantos ceros como tenga el multiplicador.&lt;/p&gt;",
    "seed": {
        "parameters": [
            {
                "name": "Q1",
                "label": null,
                "min": 2,
                "max": 9,
                "step": 1
            },
            {
                "name": "Q2",
                "label": null,
                "list": [
                    10,
                    100,
                    1000
                ]
            },
            {
                "name": "Q3",
                "label": null,
                "list": [
                    "cepillos de dientes",
                    "tazas de desayuno",
                    "camisetas",
                    "botes de champú"
                ]
            }
        ],
        "calculated": [
            {
                "name": "A1",
                "label": "{{function}}",
                "function": "{{Q1}}*{{Q2}}"
            }
        ],
        "uniques": true
    },
    "algorithm": {
        "name": "calculateOperation",
        "params": {
            "method": "equivLiteral",
            "keyboard": "NUMERICAL"
        }
    }
}</t>
  </si>
  <si>
    <t>Un equipo de {{Q1}} concursantes ha recibido un premio de {{Q2}} € para cada uno. ¿Cuánto han recibido entre todos?</t>
  </si>
  <si>
    <t>&lt;p&gt;Han recibido {{response}} €&lt;/p&gt;</t>
  </si>
  <si>
    <t>Q1 = Min = 2; Max = 9; Step = 1
Q2 = List = [10, 100, 1000]</t>
  </si>
  <si>
    <t>{
    "id": "M4-NyO-61a-A-3",
    "stimulus": "&lt;p&gt;Un equipo de {{Q1}} concursantes ha recibido un premio de {{Q2}} € para cada uno. ¿Cuánto han recibido entre todos?&lt;/p&gt;",
    "template": "&lt;p&gt;Han recibido {{response}} €.&lt;/p&gt;",
    "hint": "&lt;p&gt;Añade al multiplicando tantos ceros como tenga el multiplicador.&lt;/p&gt;",
    "feedback": "&lt;p&gt;Para multiplicar un número por un 1 seguido de ceros, hay que añadir al multiplicando tantos ceros como tenga el multiplicador.&lt;/p&gt;",
    "seed": {
        "parameters": [
            {
                "name": "Q1",
                "label": null,
                "min": 2,
                "max": 9,
                "step": 1
            },
            {
                "name": "Q2",
                "label": null,
                "list": [
                    10,
                    100,
                    1000
                ]
            }
        ],
        "calculated": [
            {
                "name": "A1",
                "label": "{{function}}",
                "function": "{{Q1}}*{{Q2}}"
            }
        ],
        "uniques": true
    },
    "algorithm": {
        "name": "calculateOperation",
        "params": {
            "method": "equivLiteral",
            "keyboard": "NUMERICAL"
        }
    }
}</t>
  </si>
  <si>
    <t>M4-NyO-15a</t>
  </si>
  <si>
    <t>Identifica una potencia como un producto de factores iguales</t>
  </si>
  <si>
    <t>Relaciona cada potencia con su producto.
{{Q1}}&lt;sup&gt;{{Q2}}&lt;/sup&gt;    -    {{T1}}
{{Q1}}&lt;sup&gt;{{Q3}}&lt;/sup&gt;     -   {{T2}}
{{Q1}}&lt;sup&gt;{{Q4}}&lt;/sup&gt;    -     {{T3}}</t>
  </si>
  <si>
    <t>Q1= Min = 2; Max = 9; Step = 1
Q2= Min = 2; Max = 9; Step = 1
Q3= Min = 2; Max = 9; Step = 1
Q4= Min = 2; Max = 9; Step = 1</t>
  </si>
  <si>
    <t>T1 = Lemonlib.descomposePow({{Q1}}, {{Q2}})
T2 = Lemonlib.descomposePow({{Q1}}, {{Q3}})
T3 = Lemonlib.descomposePow({{Q1}}, {{Q4}})</t>
  </si>
  <si>
    <t>En una potencia se multiplica la base por sí misma tantas veces como indica el exponente.</t>
  </si>
  <si>
    <t>&lt;p&gt;En una potencia se multiplica la base por sí misma tantas veces como indica el exponente.&lt;/p&gt;</t>
  </si>
  <si>
    <t>{"id":"M4-NyO-15a-I-1","stimulus":"&lt;p&gt;Arrastra cada producto con su potencia.&lt;/p&gt;","hint":"&lt;p&gt;En una potencia se multiplica la base por sí misma tantas veces como indica el exponente.&lt;/p&gt;","feedback":"&lt;p&gt;En una potencia se multiplica la base por sí misma tantas veces como indica el exponente.&lt;/p&gt;","seed":{"parameters":[{"name":"Q1","label":null,"min":2,"max":9,"step":1},{"name":"Q2","label":null,"min":2,"max":9,"step":1},{"name":"Q3","label":null,"min":2,"max":9,"step":1},{"name":"Q4","label":null,"min":2,"max":9,"step":1}],"calculated":[{"name":"A1","label":"{{Q1}}&lt;sup&gt;{{Q2}}&lt;/sup&gt;","function":"Lemonlib.descomposePow({{Q1}}, {{Q2}})"},{"name":"A2","label":"{{Q1}}&lt;sup&gt;{{Q3}}&lt;/sup&gt;","function":"Lemonlib.descomposePow({{Q1}}, {{Q3}})"},{"name":"A3","label":"{{Q1}}&lt;sup&gt;{{Q4}}&lt;/sup&gt;","function":"Lemonlib.descomposePow({{Q1}}, {{Q4}})"}],"isNumToWords":true,"uniques":true},"algorithm":{"name":"linkOperationResult","params":{"invert":true},"template":"Match list"}}</t>
  </si>
  <si>
    <t>Escribe como potencia la siguiente multiplicación.</t>
  </si>
  <si>
    <t>Q1= Min = 1; Max = 9; Step = 1
Q2= Min = 2; Max = 9; Step = 1</t>
  </si>
  <si>
    <t>T1 = Lemonlib.descomposePow({{Q1}}, {{Q2}})
A1 = {{Q1}}^{{Q2}}</t>
  </si>
  <si>
    <t>{"id":"M4-NyO-15a-E-1","stimulus":"&lt;p&gt;Escribe como potencia la siguiente multiplicación.&lt;/p&gt;","template":"&lt;p style=\"text-align: center\"&gt;{{T1}} = {{response}}&lt;/p&gt;","hint":"&lt;p&gt;En una potencia se multiplica la base por sí misma tantas veces como indica el exponente.&lt;/p&gt;","feedback":"&lt;p&gt;En una potencia se multiplica la base por sí misma tantas veces como indica el exponente.&lt;/p&gt;","seed":{"parameters":[{"name":"Q1","label":null,"min":1,"max":9,"step":1},{"name":"Q2","label":null,"min":2,"max":9,"step":1}],"calculated":[{"name":"T1","label":"{{function}}","function":"Lemonlib.descomposePow({{Q1}}, {{Q2}})","temp":true},{"name":"A1","label":"{{function}}","function":"\"{{Q1}}^{{Q2}}\""}],"uniques":true},"algorithm":{"name":"calculateOperation","params":{"method":"equivLiteral","keyboard":"INTERMEDIATE"}}}</t>
  </si>
  <si>
    <t>M4-NyO-15b</t>
  </si>
  <si>
    <t>Calcula cuadrados y cubos utilizando potencias (nºs de una cifra)</t>
  </si>
  <si>
    <t>Relaciona cada potencia con su producto.
{{Q1}}&lt;sup&gt;2&lt;/sup&gt; : {{T1}}
{{Q2}}&lt;sup&gt;2&lt;/sup&gt; : {{T2}}
{{Q3}}&lt;sup&gt;3&lt;/sup&gt; : {{T3}}
{{Q4}}&lt;sup&gt;3&lt;/sup&gt; : {{T4}}</t>
  </si>
  <si>
    <t>T1 = {{Q1}}*{{Q1}}
T2 = {{Q2}}*{{Q2}}
T3 = {{Q3}}*{{Q3}}*{{Q3}}
T4 = {{Q4}}*{{Q4}}*{{Q4}}</t>
  </si>
  <si>
    <t>Calcular una potencia es multiplicar un número, la base, por sí mismo tantas veces como indica el exponente.</t>
  </si>
  <si>
    <t>&lt;p&gt;Calcular una potencia es multiplicar un número, la base, por sí mismo tantas veces como indica el exponente.&lt;/p&gt;
A1 = {{Q1}}&lt;sup&gt;2&lt;/sup&gt; = {{Q1}} × {{Q1}} = {{T1}}
A2 = {{Q2}}&lt;sup&gt;2&lt;/sup&gt; = {{Q2}} × {{Q2}} = {{T2}}
A3 = {{Q3}}&lt;sup&gt;3&lt;/sup&gt; = {{Q3}} × {{Q3}} × {{Q3}} = {{T3}}
A4 = {{Q4}}&lt;sup&gt;3&lt;/sup&gt;  = {{Q4}} × {{Q4}} × {{Q4}} = {{T4}}</t>
  </si>
  <si>
    <t>{"id":"M4-NyO-15b-I-1","stimulus":"&lt;p&gt;Arrastra el resultado de cada potencia donde corresponda.&lt;/p&gt;","hint":"&lt;p&gt;Calcular una potencia es multiplicar un número, la base, por sí mismo tantas veces como indica el exponente.&lt;/p&gt;","feedback":"&lt;p&gt;Calcular una potencia es multiplicar un número, la base, por sí mismo tantas veces como indica el exponente.&lt;/p&gt;","seed":{"parameters":[{"name":"Q1","label":null,"min":2,"max":9,"step":1},{"name":"Q2","label":null,"min":2,"max":9,"step":1},{"name":"Q3","label":null,"min":2,"max":9,"step":1}],"calculated":[{"name":"A1","label":"{{Q1}}&lt;sup&gt;2&lt;/sup&gt;","function":"{{Q1}}*{{Q1}}","feedback":"{{Q1}}&lt;sup&gt;2&lt;/sup&gt; = {{Q1}} × {{Q1}} = {{function}}"},{"name":"A2","label":"{{Q2}}&lt;sup&gt;2&lt;/sup&gt;","function":"{{Q2}}*{{Q2}}","feedback":"{{Q2}}&lt;sup&gt;2&lt;/sup&gt; = {{Q2}} × {{Q2}} = {{function}}"},{"name":"A3","label":"{{Q3}}&lt;sup&gt;3&lt;/sup&gt;","function":"{{Q3}}*{{Q3}}*{{Q3}}","feedback":"{{Q3}}&lt;sup&gt;3&lt;/sup&gt; = {{Q3}} × {{Q3}} × {{Q3}} = {{function}}"}],"isNumToWords":true,"uniques":true},"algorithm":{"name":"linkOperationResult","params":{"invert":true},"template":"Match list"}}</t>
  </si>
  <si>
    <t>Calcula el valor de esta potencia.</t>
  </si>
  <si>
    <t>{{Q1}}&lt;sup&gt;{{Q2}}&lt;/sup&gt; = {{A1}}</t>
  </si>
  <si>
    <t>Q1= Min = 1; Max = 9; Step = 1
Q2 = List = 2, 3</t>
  </si>
  <si>
    <t>A1 = math.pow({{Q1}}, {{Q2}})</t>
  </si>
  <si>
    <t>&lt;p&gt;Calcular una potencia es multiplicar un número, la base, por sí mismo tantas veces como indica el exponente.&lt;/p&gt;&lt;p&gt;{{Q1}}&lt;sup&gt;{{Q2}}&lt;/sup&gt; = {{T1}} = {{A1}}&lt;/p&gt;</t>
  </si>
  <si>
    <t>T1 = Lemonlib.descomposePow({{Q1}}, {{Q2}})</t>
  </si>
  <si>
    <t>{"id":"M4-NyO-15b-E-1","stimulus":"&lt;p&gt;Calcula el valor de esta potencia.&lt;/p&gt;","template":"&lt;p style=\"text-align: center\"&gt;{{Q1}}&lt;sup&gt;{{Q2}}&lt;/sup&gt; = {{response}}&lt;/p&gt;","hint":"&lt;p&gt;Calcular una potencia es multiplicar un número, la base, por sí mismo tantas veces como indica el exponente.&lt;/p&gt;","feedback":"&lt;p&gt;Calcular una potencia es multiplicar un número, la base, por sí mismo tantas veces como indica el exponente.&lt;/p&gt;&lt;p style=\"text-align: center\"&gt;{{Q1}}&lt;sup&gt;{{Q2}}&lt;/sup&gt; = {{T1}} = {{A1}}&lt;/p&gt;","seed":{"parameters":[{"name":"Q1","label":null,"min":1,"max":9,"step":1},{"name":"Q2","label":null,"list":[2,3]}],"calculated":[{"name":"T1","label":"{{function}}","function":"Lemonlib.descomposePow({{Q1}}, {{Q2}})","temp":true},{"name":"A1","label":"{{function}}","function":"math.pow({{Q1}}, {{Q2}})"}],"uniques":true},"algorithm":{"name":"calculateOperation","params":{"method":"equivLiteral","keyboard":"NUMERICAL"}}}</t>
  </si>
  <si>
    <t>Un colegio ha recibido {{Q1}} cajas con material escolar. En cada caja hay {{Q1}} estuches y cada estuche contiene {{Q1}} lápices de colores. ¿Cuántos lápices de colores ha recibido en total?</t>
  </si>
  <si>
    <t>Ha recibido {{A1}} lápices de colores.</t>
  </si>
  <si>
    <t>Q1 = Min = 2; Max = 9; Step = 1</t>
  </si>
  <si>
    <t>A1 = math.pow({{Q1}}, 3)</t>
  </si>
  <si>
    <t>&lt;p&gt;Para obtener el número total de lápices de colores, hay que calcular esta potencia:&lt;/p&gt;&lt;p&gt;{{Q1}}&lt;sup&gt;3&lt;/sup&gt; = {{Q1}} × {{Q1}} × {{Q1}} = {{A1}}&lt;/p&gt;</t>
  </si>
  <si>
    <t>{"id":"M4-NyO-15b-A-1","stimulus":"&lt;p&gt;Un colegio ha recibido {{Q1}} cajas con material escolar. En cada caja hay {{Q1}} estuches y cada estuche contiene {{Q1}} lápices de colores. ¿Cuántos lápices de colores ha recibido en total?&lt;/p&gt;","template":"&lt;p&gt;Ha recibido {{response}} lápices de colores.&lt;/p&gt;","hint":"&lt;p&gt;Calcular una potencia es multiplicar un número, la base, por sí mismo tantas veces como indica el exponente.&lt;/p&gt;","feedback":"&lt;p&gt;Para obtener el número total de lápices de colores, hay que calcular esta potencia:&lt;/p&gt;&lt;p style=\"text-align: center\"&gt;{{Q1}}&lt;sup&gt;3&lt;/sup&gt; = {{Q1}} × {{Q1}} × {{Q1}} = {{A1}}&lt;/p&gt;","seed":{"parameters":[{"name":"Q1","label":null,"min":2,"max":9,"step":1}],"calculated":[{"name":"A1","label":"{{function}}","function":"math.pow({{Q1}}, 3)"}],"uniques":true},"algorithm":{"name":"calculateOperation","params":{"method":"equivLiteral","keyboard":"NUMERICAL"}}}</t>
  </si>
  <si>
    <t>En un polideportivo hay {{Q1}} máquinas expendedoras, cada una con {{Q1}} filas de refrescos. Si en cada fila hay {{Q1}} latas, ¿cuántos refrescos hay dentro de todas las máqinas expendedoras del polideportivo?</t>
  </si>
  <si>
    <t>Hay {{A1}} latas.</t>
  </si>
  <si>
    <t>&lt;p&gt;Para obtener el número de refrescos, hay que calcular esta potencia:&lt;/p&gt;&lt;p&gt;{{Q1}}&lt;sup&gt;3&lt;/sup&gt; = {{Q1}} × {{Q1}} × {{Q1}} = {{A1}}&lt;/p&gt;</t>
  </si>
  <si>
    <t>{"id":"M4-NyO-15b-A-2","stimulus":"&lt;p&gt;En un polideportivo hay {{Q1}} máquinas expendedoras, cada una con {{Q1}} filas de refrescos. Si en cada fila hay {{Q1}} latas, ¿cuántos refrescos hay dentro de todas las máqinas expendedoras del polideportivo?&lt;/p&gt;","template":"&lt;p&gt;Hay {{response}} latas.&lt;/p&gt;","hint":"&lt;p&gt;Calcular una potencia es multiplicar un número, la base, por sí mismo tantas veces como indica el exponente.&lt;/p&gt;","feedback":"&lt;p&gt;Para obtener el número de refrescos, hay que calcular esta potencia:&lt;/p&gt;&lt;p style=\"text-align: center\"&gt;{{Q1}}&lt;sup&gt;3&lt;/sup&gt; = {{Q1}} × {{Q1}} × {{Q1}} = {{A1}}&lt;/p&gt;","seed":{"parameters":[{"name":"Q1","label":null,"min":2,"max":9,"step":1}],"calculated":[{"name":"A1","label":"{{function}}","function":"math.pow({{Q1}}, 3)"}],"uniques":true},"algorithm":{"name":"calculateOperation","params":{"method":"equivLiteral","keyboard":"NUMERICAL"}}}</t>
  </si>
  <si>
    <t>Para el cumpleaños de Marta, su padre ha comprado {{Q1}} bolsas de golosinas. Si en cada una entran {{Q1}} golosinas, ¿cuántas tiene en total?</t>
  </si>
  <si>
    <t>Tiene {{A1}} golosinas.</t>
  </si>
  <si>
    <t>Q1 = Min = 5; Max = 9; Step = 1</t>
  </si>
  <si>
    <t>A1 = math.pow({{Q1}}, 2)</t>
  </si>
  <si>
    <t>&lt;p&gt;Para obtener el número de golosinas, hay que calcular esta potencia:&lt;/p&gt;&lt;p&gt;{{Q1}}&lt;sup&gt;2&lt;/sup&gt; = {{Q1}} × {{Q1}} = {{A1}}&lt;/p&gt;</t>
  </si>
  <si>
    <t>{"id":"M4-NyO-15b-A-3","stimulus":"&lt;p&gt;Para el cumpleaños de Marta, su padre ha comprado {{Q1}} bolsas de golosinas. Si en cada una entran {{Q1}} golosinas, ¿cuántas tiene en total?&lt;/p&gt;","template":"&lt;p&gt;Tiene {{response}} golosinas.&lt;/p&gt;","hint":"&lt;p&gt;Calcular una potencia es multiplicar un número, la base, por sí mismo tantas veces como indica el exponente.&lt;/p&gt;","feedback":"&lt;p&gt;Para obtener el número de golosinas, hay que calcular esta potencia:&lt;/p&gt;&lt;p style=\"text-align: center\"&gt;{{Q1}}&lt;sup&gt;2&lt;/sup&gt; = {{Q1}} × {{Q1}} = {{A1}}&lt;/p&gt;","seed":{"parameters":[{"name":"Q1","label":null,"min":5,"max":9,"step":1}],"calculated":[{"name":"A1","label":"{{function}}","function":"math.pow({{Q1}}, 2)"}],"uniques":true},"algorithm":{"name":"calculateOperation","params":{"method":"equivLiteral","keyboard":"NUMERICAL"}}}</t>
  </si>
  <si>
    <t>M4-NyO-16a</t>
  </si>
  <si>
    <t>Descompone un número como suma de multiplicaciones de un dígito por una potencia de base 10</t>
  </si>
  <si>
    <t>Determina si las siguientes descomposiciones son correctas o incorrectas.
{{Q1}} 00{{Q2}} {{Q3}}{{Q4}}0 = {{Q1}} × 10&lt;sup&gt;6&lt;/sup&gt; + {{Q2}} × 10&lt;sup&gt;3&lt;/sup&gt; + {{Q3}} × 10&lt;sup&gt;2&lt;/sup&gt; + {{Q4}} × 10*
{{Q3}} {{Q5}}0{{Q7}} 0{{Q9}}0 = {{Q3}} × 10&lt;sup&gt;6&lt;/sup&gt; + {{Q5}} × 10&lt;sup&gt;5&lt;/sup&gt; + {{Q7}} × 10&lt;sup&gt;3&lt;/sup&gt; + {{Q9}} × 10*
{{Q4}}0 {{Q1}}00 {{Q8}}0{{Q6}} = {{Q4}} × 10&lt;sup&gt;7&lt;/sup&gt; + {{Q1}} × 10&lt;sup&gt;5&lt;/sup&gt; + {{Q8}} × 10&lt;sup&gt;2&lt;/sup&gt; + {{Q6}}*
{{Q2}} {{Q8}}0{{Q3}} {{Q7}}00 = {{Q2}} × 10&lt;sup&gt;6&lt;/sup&gt; + {{Q8}} × 10&lt;sup&gt;5&lt;/sup&gt; + {{Q3}} × 10&lt;sup&gt;4&lt;/sup&gt; + {{Q7}} × 10&lt;sup&gt;2&lt;/sup&gt;
{{Q5}} {{Q6}}{{Q7}}0 0{{Q1}}0 = {{Q5}} × 10&lt;sup&gt;6&lt;/sup&gt; + {{Q6}} × 10&lt;sup&gt;5&lt;/sup&gt; + {{Q7}} × 10&lt;sup&gt;4&lt;/sup&gt; + {{Q1}} × 10&lt;sup&gt;2&lt;/sup&gt;
{{Q6}}0 0{{Q8}}{{Q4}} 00{{Q8}} = {{Q6}} × 10&lt;sup&gt;7&lt;/sup&gt; + {{Q8}} × 10&lt;sup&gt;6&lt;/sup&gt; + {{Q4}} × 10&lt;sup&gt;3&lt;/sup&gt; + {{Q8}}
(mostrar 3, dos correctas. Etiquetas: Corrrecto/Incorrecto)</t>
  </si>
  <si>
    <t>Q1-Q9 = Min = 1; Max = 9; Step = 1</t>
  </si>
  <si>
    <t>Un número se puede descomponer como la suma de sus cifras multiplicadas por una potencia de base 10.</t>
  </si>
  <si>
    <t>&lt;p&gt;Un número se puede descomponer como la suma de sus cifras multiplicadas por una potencia de base 10.&lt;/p&gt;
 -Si falla {{A4}}:
 &lt;p&gt;La descomposición correcta es:&lt;/p&gt;&lt;p&gt;{{Q2}} {{Q8}}0{{Q3}} {{Q7}}00 = {{Q2}} × 10&lt;sup&gt;6&lt;/sup&gt; + {{Q8}} × 10&lt;sup&gt;5&lt;/sup&gt; + &lt;b&gt;{{Q3}} × 10&lt;sup&gt;3&lt;/sup&gt;&lt;/b&gt; + {{Q7}} × 10&lt;sup&gt;2&lt;/sup&gt;&lt;/p&gt;
 -Si falla {{A5}}:
 &lt;p&gt;La descomposición correcta es:&lt;/p&gt;&lt;p&gt;{{Q5}} {{Q6}}{{Q7}}0 0{{Q1}}0 = {{Q5}} × 10&lt;sup&gt;6&lt;/sup&gt; + {{Q6}} × 10&lt;sup&gt;5&lt;/sup&gt; + {{Q7}} × 10&lt;sup&gt;4&lt;/sup&gt; + &lt;b&gt;{{Q1}} × 10&lt;/b&gt;&lt;/p&gt;
 -Si falla {{A6}}:
 &lt;p&gt;La descomposición correcta es:&lt;/p&gt;&lt;p&gt;{{Q6}}0 0{{Q8}}{{Q4}} 00{{Q8}} = {{Q6}} × 10&lt;sup&gt;7&lt;/sup&gt; + &lt;b&gt;{{Q8}} × 10&lt;sup&gt;4&lt;/sup&gt;&lt;/b&gt; + {{Q4}} × 10&lt;sup&gt;3&lt;/sup&gt; + {{Q8}}&lt;/p&gt;</t>
  </si>
  <si>
    <t>{"id":"M4-NyO-16a-I-1","stimulus":"&lt;p&gt;Determina si las siguientes descomposiciones son correctas o incorrectas.&lt;/p&gt;","hint":"&lt;p&gt;Un número se puede descomponer como la suma de sus cifras multiplicadas por una potencia de base 10.&lt;/p&gt;","feedback":"&lt;p&gt;Un número se puede descomponer como la suma de sus cifras multiplicadas por una potencia de base 10.&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Q1}} 00{{Q2}} {{Q3}}{{Q4}}0 = {{Q1}} × 10&lt;sup&gt;6&lt;/sup&gt; + {{Q2}} × 10&lt;sup&gt;3&lt;/sup&gt; + {{Q3}} × 10&lt;sup&gt;2&lt;/sup&gt; + {{Q4}} × 10"},{"name":"A2","label":"{{Q3}} {{Q5}}0{{Q7}} 0{{Q9}}0 = {{Q3}} × 10&lt;sup&gt;6&lt;/sup&gt; + {{Q5}} × 10&lt;sup&gt;5&lt;/sup&gt; + {{Q7}} × 10&lt;sup&gt;3&lt;/sup&gt; + {{Q9}} × 10"},{"name":"A3","label":"{{Q4}}0 {{Q1}}00 {{Q8}}0{{Q6}} = {{Q4}} × 10&lt;sup&gt;7&lt;/sup&gt; + {{Q1}} × 10&lt;sup&gt;5&lt;/sup&gt; + {{Q8}} × 10&lt;sup&gt;2&lt;/sup&gt; + {{Q6}}"},{"name":"A4","label":"{{Q2}} {{Q8}}0{{Q3}} {{Q7}}00 = {{Q2}} × 10&lt;sup&gt;6&lt;/sup&gt; + {{Q8}} × 10&lt;sup&gt;5&lt;/sup&gt; + {{Q3}} × 10&lt;sup&gt;4&lt;/sup&gt; + {{Q7}} × 10&lt;sup&gt;2&lt;/sup&gt;","incorrect":true,"feedback":" &lt;p&gt;La descomposición correcta es:&lt;/p&gt;&lt;p&gt;{{Q2}} {{Q8}}0{{Q3}} {{Q7}}00 = {{Q2}} × 10&lt;sup&gt;6&lt;/sup&gt; + {{Q8}} × 10&lt;sup&gt;5&lt;/sup&gt; + &lt;b&gt;{{Q3}} × 10&lt;sup&gt;3&lt;/sup&gt;&lt;/b&gt; + {{Q7}} × 10&lt;sup&gt;2&lt;/sup&gt;&lt;/p&gt;"},{"name":"A5","label":"{{Q5}} {{Q6}}{{Q7}}0 0{{Q1}}0 = {{Q5}} × 10&lt;sup&gt;6&lt;/sup&gt; + {{Q6}} × 10&lt;sup&gt;5&lt;/sup&gt; + {{Q7}} × 10&lt;sup&gt;4&lt;/sup&gt; + {{Q1}} × 10&lt;sup&gt;2&lt;/sup&gt;","incorrect":true,"feedback":" &lt;p&gt;La descomposición correcta es:&lt;/p&gt;&lt;p&gt;{{Q5}} {{Q6}}{{Q7}}0 0{{Q1}}0 = {{Q5}} × 10&lt;sup&gt;6&lt;/sup&gt; + {{Q6}} × 10&lt;sup&gt;5&lt;/sup&gt; + {{Q7}} × 10&lt;sup&gt;4&lt;/sup&gt; + &lt;b&gt;{{Q1}} × 10&lt;/b&gt;&lt;/p&gt;"},{"name":"A6","label":"{{Q6}}0 0{{Q8}}{{Q4}} 00{{Q8}} = {{Q6}} × 10&lt;sup&gt;7&lt;/sup&gt; + {{Q8}} × 10&lt;sup&gt;6&lt;/sup&gt; + {{Q4}} × 10&lt;sup&gt;3&lt;/sup&gt; + {{Q8}}","incorrect":true,"feedback":" &lt;p&gt;La descomposición correcta es:&lt;/p&gt;&lt;p&gt;{{Q6}}0 0{{Q8}}{{Q4}} 00{{Q8}} = {{Q6}} × 10&lt;sup&gt;7&lt;/sup&gt; + &lt;b&gt;{{Q8}} × 10&lt;sup&gt;4&lt;/sup&gt;&lt;/b&gt; + {{Q4}} × 10&lt;sup&gt;3&lt;/sup&gt; + {{Q8}}&lt;/p&gt;"}],"uniques":true},"algorithm":{"name":"trueFalse","template":"Choice matrix – inline","params":{"countCorrect":2,"countIncorrect":1,"showCheckIcon":false,"options":["Correcto","Incorrecto"]}}}</t>
  </si>
  <si>
    <t>Utiliza esta primera descomposición de modelo para escribir la siguiente. 
{{Q5}}{{Q6}}{{Q7}}{{Q8}} = {{Q5}} × 10&lt;sup&gt;3&lt;/sup&gt; + {{Q6}} × 10&lt;sup&gt;2&lt;/sup&gt; + {{Q7}} × 10 + {{Q8}}</t>
  </si>
  <si>
    <t>{{Q1}}0{{Q2}} {{Q3}}00 0{{Q4}}0 = {{A11}} × {{A1}} + {{A12}} × {{A2}} + {{A13}} × {{A3}} + {{A14}} × {{A4}}</t>
  </si>
  <si>
    <t>Q1-Q9 = Min = 1; Max = 8; Step = 1</t>
  </si>
  <si>
    <t>A1 = 10^8
A2 = 10^6
A3 = 10^5
A4 = 10
A11 = {{Q1}}
A12 = {{Q2}}
A13 = {{Q3}}
A14 = {{Q4}}</t>
  </si>
  <si>
    <t>&lt;p&gt;Un número se puede descomponer como la suma de sus cifras multiplicadas por una potencia de base 10.&lt;/p&gt;
Tabla:
CMM, DMM, UMM, CM, DM, M, C, D, U
{{Q1}}, 0, 0, 0, 0, 0, 0, 0, 0
{{Q2}}, 0, 0, 0, 0, 0, 0
{{Q3}}, 0, 0, 0, 0, 0
{{Q4}}, 0</t>
  </si>
  <si>
    <t>{"id":"M4-NyO-16a-E-1","stimulus":"&lt;p&gt;Utiliza esta primera descomposición de modelo para escribir la siguiente.&lt;/p&gt;&lt;p style=\"text-align: center\"&gt;{{Q5}}{{Q6}}{{Q7}}{{Q8}} = {{Q5}} × 10&lt;sup&gt;3&lt;/sup&gt; + {{Q6}} × 10&lt;sup&gt;2&lt;/sup&gt; + {{Q7}} × 10 + {{Q8}}&lt;/p&gt;","template":"&lt;p style=\"text-align: center\"&gt;{{Q1}}0{{Q2}} {{Q3}}00 0{{Q4}}0 = {{response}} × {{response}} + {{response}} × {{response}} + {{response}} × {{response}} + {{response}} × {{response}}&lt;/p&gt;","hint":"&lt;p&gt;Un número se puede descomponer como la suma de sus cifras multiplicadas por una potencia de base 10.&lt;/p&gt;","feedback":"&lt;p&gt;Un número se puede descomponer como la suma de sus cifras multiplicadas por una potencia de base 10.&lt;/p&gt;&lt;table style=\"width: 100%;\"&gt;&lt;tbody&gt;&lt;tr&gt;&lt;td style=\"width: 11.1111%; text-align: center; background-color: #9FC1FD;\"&gt;&lt;span style=\"color: rgb(255, 255, 255);\"&gt;CMM&lt;/span&gt;&lt;/td&gt;&lt;td style=\"width: 11.1111%; text-align: center; background-color: #9FC1FD;\"&gt;&lt;span style=\"color: rgb(255, 255, 255);\"&gt;DMM&lt;/span&gt;&lt;/td&gt;&lt;td style=\"width: 11.1111%; text-align: center; background-color:#9FC1FD;\"&gt;&lt;span style=\"color: rgb(255, 255, 255);\"&gt;UMM&lt;/span&gt;&lt;/td&gt;&lt;td style=\"width: 11.1111%; text-align: center; background-color: #9FC1FD;\"&gt;&lt;span style=\"color: rgb(255, 255, 255);\"&gt;CM&lt;/span&gt;&lt;/td&gt;&lt;td style=\"width: 11.1111%; text-align: center; background-color: #9FC1FD;\"&gt;&lt;span style=\"color: rgb(255, 255, 255);\"&gt;DM&lt;/span&gt;&lt;/td&gt;&lt;td style=\"width: 11.1111%; text-align: center; background-color: #9FC1FD;\"&gt;&lt;span style=\"color: rgb(255, 255, 255);\"&gt;UM&lt;/span&gt;&lt;/td&gt;&lt;td style=\"width: 11.1111%; text-align: center; background-color: #9FC1FD;\"&gt;&lt;span style=\"color: rgb(255, 255, 255);\"&gt;C&lt;/span&gt;&lt;/td&gt;&lt;td style=\"width: 11.1111%; text-align: center; background-color: #9FC1FD;\"&gt;&lt;span style=\"color: rgb(255, 255, 255);\"&gt;D&lt;/span&gt;&lt;/td&gt;&lt;td style=\"width: 11.1111%; text-align: center; background-color: #9FC1FD;\"&gt;&lt;span style=\"color: rgb(255, 255, 255);\"&gt;U&lt;/span&gt;&lt;/td&gt;&lt;/tr&gt;&lt;tr&gt;&lt;td style=\"width: 11.1111%; text-align: center;\"&gt;{{Q1}}&lt;/td&gt;&lt;td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center;\"&gt;{{Q2}}&lt;/td&gt;&lt;td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center;\"&gt;{{Q3}}&lt;/td&gt;&lt;td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center;\"&gt;{{Q4}}&lt;/td&gt;&lt;td style=\"width: 11.1111%; text-align: center;\"&gt;0&lt;/td&gt;&lt;/tr&gt;&lt;/tbody&gt;&lt;/table&gt;","seed":{"parameters":[{"name":"Q1","label":null,"min":1,"max":8,"step":1},{"name":"Q2","label":null,"min":1,"max":8,"step":1},{"name":"Q3","label":null,"min":1,"max":8,"step":1},{"name":"Q4","label":null,"min":1,"max":8,"step":1},{"name":"Q5","label":null,"min":1,"max":8,"step":1},{"name":"Q6","label":null,"min":1,"max":8,"step":1},{"name":"Q7","label":null,"min":1,"max":8,"step":1},{"name":"Q8","label":null,"min":1,"max":8,"step":1},{"name":"Q9","label":null,"min":1,"max":8,"step":1}],"calculated":[{"name":"A11","label":"{{function}}","function":"{{Q1}}"},{"name":"A1","label":"{{function}}","function":"\"10^8\""},{"name":"A12","label":"{{function}}","function":"{{Q2}}"},{"name":"A2","label":"{{function}}","function":"\"10^6\""},{"name":"A13","label":"{{function}}","function":"{{Q3}}"},{"name":"A3","label":"{{function}}","function":"\"10^5\""},{"name":"A14","label":"{{function}}","function":"{{Q4}}"},{"name":"A4","label":"{{function}}","function":"10"}],"uniques":true},"algorithm":{"name":"calculateOperation","params":{"method":"equivLiteral","keyboard":"INTERMEDIATE"}}}</t>
  </si>
  <si>
    <t>Descompone un número como suma de multiplicaciones de un dígito por una potencia de base 11</t>
  </si>
  <si>
    <t>{{Q1}}00 {{Q2}}0{{Q3}} 00{{Q4}} = {{A11}} × {{A1}} + {{A12}} × {{A2}} + {{A13}} × {{A3}} + {{A14}}</t>
  </si>
  <si>
    <t>A1 = 10^8
A2 = 10^5
A3 = 10^3
A11 = {{Q1}}
A12 = {{Q2}}
A13 = {{Q3}}
A14 = {{Q4}}</t>
  </si>
  <si>
    <t>&lt;p&gt;Un número se puede descomponer como la suma de sus cifras multiplicadas por una potencia de base 10.&lt;/p&gt;
Tabla:
CMM, DMM, UMM, CM, DM, M, C, D, U
{{Q1}}, 0, 0, 0, 0, 0, 0, 0, 0
{{Q2}}, 0, 0, 0, 0, 0
{{Q3}}, 0, 0
{{Q4}}</t>
  </si>
  <si>
    <t>{"id":"M4-NyO-16a-E-2","stimulus":"&lt;p&gt;Utiliza esta primera descomposición de modelo para escribir la siguiente.&lt;/p&gt;&lt;p style=\"text-align: center\"&gt;{{Q5}}{{Q6}}{{Q7}}{{Q8}} = {{Q5}} × 10&lt;sup&gt;3&lt;/sup&gt; + {{Q6}} × 10&lt;sup&gt;2&lt;/sup&gt; + {{Q7}} × 10 + {{Q8}}&lt;/p&gt;","template":"&lt;p style=\"text-align: center\"&gt;{{Q1}}00 {{Q2}}0{{Q3}} 00{{Q4}} = {{response}} × {{response}} + {{response}} × {{response}} + {{response}} × {{response}} + {{response}}&lt;/p&gt;","hint":"&lt;p&gt;Un número se puede descomponer como la suma de sus cifras multiplicadas por una potencia de base 10.&lt;/p&gt;","feedback":"&lt;p&gt;Un número se puede descomponer como la suma de sus cifras multiplicadas por una potencia de base 10.&lt;/p&gt;&lt;table style=\"width: 100%;\"&gt;&lt;tbody&gt;&lt;tr&gt;&lt;td style=\"width: 11.1111%; text-align: center; background-color: #9FC1FD;\"&gt;&lt;span style=\"color: rgb(255, 255, 255);\"&gt;CMM&lt;/span&gt;&lt;/td&gt;&lt;td style=\"width: 11.1111%; text-align: center; background-color: #9FC1FD;\"&gt;&lt;span style=\"color: rgb(255, 255, 255);\"&gt;DMM&lt;/span&gt;&lt;/td&gt;&lt;td style=\"width: 11.1111%; text-align: center; background-color:#9FC1FD;\"&gt;&lt;span style=\"color: rgb(255, 255, 255);\"&gt;UMM&lt;/span&gt;&lt;/td&gt;&lt;td style=\"width: 11.1111%; text-align: center; background-color: #9FC1FD;\"&gt;&lt;span style=\"color: rgb(255, 255, 255);\"&gt;CM&lt;/span&gt;&lt;/td&gt;&lt;td style=\"width: 11.1111%; text-align: center; background-color: #9FC1FD;\"&gt;&lt;span style=\"color: rgb(255, 255, 255);\"&gt;DM&lt;/span&gt;&lt;/td&gt;&lt;td style=\"width: 11.1111%; text-align: center; background-color: #9FC1FD;\"&gt;&lt;span style=\"color: rgb(255, 255, 255);\"&gt;UM&lt;/span&gt;&lt;/td&gt;&lt;td style=\"width: 11.1111%; text-align: center; background-color: #9FC1FD;\"&gt;&lt;span style=\"color: rgb(255, 255, 255);\"&gt;C&lt;/span&gt;&lt;/td&gt;&lt;td style=\"width: 11.1111%; text-align: center; background-color: #9FC1FD;\"&gt;&lt;span style=\"color: rgb(255, 255, 255);\"&gt;D&lt;/span&gt;&lt;/td&gt;&lt;td style=\"width: 11.1111%; text-align: center; background-color: #9FC1FD;\"&gt;&lt;span style=\"color: rgb(255, 255, 255);\"&gt;U&lt;/span&gt;&lt;/td&gt;&lt;/tr&gt;&lt;tr&gt;&lt;td style=\"width: 11.1111%; text-align: center;\"&gt;{{Q1}}&lt;/td&gt;&lt;td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center;\"&gt;{{Q2}}&lt;/td&gt;&lt;td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center;\"&gt;{{Q3}}&lt;/td&gt;&lt;td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Q4}}&lt;/td&gt;&lt;/tr&gt;&lt;/tbody&gt;&lt;/table&gt;","seed":{"parameters":[{"name":"Q1","label":null,"min":1,"max":8,"step":1},{"name":"Q2","label":null,"min":1,"max":8,"step":1},{"name":"Q3","label":null,"min":1,"max":8,"step":1},{"name":"Q4","label":null,"min":1,"max":8,"step":1},{"name":"Q5","label":null,"min":1,"max":8,"step":1},{"name":"Q6","label":null,"min":1,"max":8,"step":1},{"name":"Q7","label":null,"min":1,"max":8,"step":1},{"name":"Q8","label":null,"min":1,"max":8,"step":1},{"name":"Q9","label":null,"min":1,"max":8,"step":1}],"calculated":[{"name":"A11","label":"{{function}}","function":"{{Q1}}"},{"name":"A1","label":"{{function}}","function":"\"10^8\""},{"name":"A12","label":"{{function}}","function":"{{Q2}}"},{"name":"A2","label":"{{function}}","function":"\"10^5\""},{"name":"A13","label":"{{function}}","function":"{{Q3}}"},{"name":"A3","label":"{{function}}","function":"\"10^3\""},{"name":"A14","label":"{{function}}","function":"{{Q4}}"}],"uniques":true},"algorithm":{"name":"calculateOperation","params":{"method":"equivLiteral","keyboard":"INTERMEDIATE"}}}</t>
  </si>
  <si>
    <t>Descompone un número como suma de multiplicaciones de un dígito por una potencia de base 12</t>
  </si>
  <si>
    <t>{{Q1}}{{Q2}}0 00{{Q3}} {{Q4}}00 = {{A11}} × {{A1}} + {{A12}} × {{A2}} + {{A13}} × {{A3}} + {{A14}} × {{A4}}</t>
  </si>
  <si>
    <t>A1 = 10^8
A2 = 10^7
A3 = 10^3
A4 = 10^2
A11 = {{Q1}}
A12 = {{Q2}}
A13 = {{Q3}}
A14 = {{Q4}}</t>
  </si>
  <si>
    <t>&lt;p&gt;Un número se puede descomponer como la suma de sus cifras multiplicadas por una potencia de base 10.&lt;/p&gt;
Tabla:
CMM, DMM, UMM, CM, DM, M, C, D, U
{{Q1}}, 0, 0, 0, 0, 0, 0, 0, 0
{{Q2}}, 0, 0, 0, 0, 0, 0, 0
{{Q3}}, 0, 0, 0
{{Q4}}, 0, 0</t>
  </si>
  <si>
    <t>{"id":"M4-NyO-16a-E-3","stimulus":"&lt;p&gt;Utiliza esta primera descomposición de modelo para escribir la siguiente.&lt;/p&gt;&lt;p style=\"text-align: center\"&gt;{{Q5}}{{Q6}}{{Q7}}{{Q8}} = {{Q5}} × 10&lt;sup&gt;3&lt;/sup&gt; + {{Q6}} × 10&lt;sup&gt;2&lt;/sup&gt; + {{Q7}} × 10 + {{Q8}}&lt;/p&gt;","template":"&lt;p style=\"text-align: center\"&gt;{{Q1}}{{Q2}}0 00{{Q3}} {{Q4}}00 = {{response}} × {{response}} + {{response}} × {{response}} + {{response}} × {{response}} + {{response}} × {{response}}&lt;/p&gt;","hint":"&lt;p&gt;Un número se puede descomponer como la suma de sus cifras multiplicadas por una potencia de base 10.&lt;/p&gt;","feedback":"&lt;p&gt;Un número se puede descomponer como la suma de sus cifras multiplicadas por una potencia de base 10.&lt;/p&gt;&lt;table style=\"width: 100%;\"&gt;&lt;tbody&gt;&lt;tr&gt;&lt;td style=\"width: 11.1111%; text-align: center; background-color: #9FC1FD;\"&gt;&lt;span style=\"color: rgb(255, 255, 255);\"&gt;CMM&lt;/span&gt;&lt;/td&gt;&lt;td style=\"width: 11.1111%; text-align: center; background-color: #9FC1FD;\"&gt;&lt;span style=\"color: rgb(255, 255, 255);\"&gt;DMM&lt;/span&gt;&lt;/td&gt;&lt;td style=\"width: 11.1111%; text-align: center; background-color:#9FC1FD;\"&gt;&lt;span style=\"color: rgb(255, 255, 255);\"&gt;UMM&lt;/span&gt;&lt;/td&gt;&lt;td style=\"width: 11.1111%; text-align: center; background-color: #9FC1FD;\"&gt;&lt;span style=\"color: rgb(255, 255, 255);\"&gt;CM&lt;/span&gt;&lt;/td&gt;&lt;td style=\"width: 11.1111%; text-align: center; background-color: #9FC1FD;\"&gt;&lt;span style=\"color: rgb(255, 255, 255);\"&gt;DM&lt;/span&gt;&lt;/td&gt;&lt;td style=\"width: 11.1111%; text-align: center; background-color: #9FC1FD;\"&gt;&lt;span style=\"color: rgb(255, 255, 255);\"&gt;UM&lt;/span&gt;&lt;/td&gt;&lt;td style=\"width: 11.1111%; text-align: center; background-color: #9FC1FD;\"&gt;&lt;span style=\"color: rgb(255, 255, 255);\"&gt;C&lt;/span&gt;&lt;/td&gt;&lt;td style=\"width: 11.1111%; text-align: center; background-color: #9FC1FD;\"&gt;&lt;span style=\"color: rgb(255, 255, 255);\"&gt;D&lt;/span&gt;&lt;/td&gt;&lt;td style=\"width: 11.1111%; text-align: center; background-color: #9FC1FD;\"&gt;&lt;span style=\"color: rgb(255, 255, 255);\"&gt;U&lt;/span&gt;&lt;/td&gt;&lt;/tr&gt;&lt;tr&gt;&lt;td style=\"width: 11.1111%; text-align: center;\"&gt;{{Q1}}&lt;/td&gt;&lt;td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center;\"&gt;{{Q2}}&lt;/td&gt;&lt;td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center;\"&gt;{{Q3}}&lt;/td&gt;&lt;td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center;\"&gt;{{Q4}}&lt;/td&gt;&lt;td style=\"width: 11.1111%; text-align: center;\"&gt;0&lt;/td&gt;&lt;td style=\"width: 11.1111%; text-align: center;\"&gt;0&lt;/td&gt;&lt;/tr&gt;&lt;/tbody&gt;&lt;/table&gt;","seed":{"parameters":[{"name":"Q1","label":null,"min":1,"max":8,"step":1},{"name":"Q2","label":null,"min":1,"max":8,"step":1},{"name":"Q3","label":null,"min":1,"max":8,"step":1},{"name":"Q4","label":null,"min":1,"max":8,"step":1},{"name":"Q5","label":null,"min":1,"max":8,"step":1},{"name":"Q6","label":null,"min":1,"max":8,"step":1},{"name":"Q7","label":null,"min":1,"max":8,"step":1},{"name":"Q8","label":null,"min":1,"max":8,"step":1},{"name":"Q9","label":null,"min":1,"max":8,"step":1}],"calculated":[{"name":"A11","label":"{{function}}","function":"{{Q1}}"},{"name":"A1","label":"{{function}}","function":"\"10^8\""},{"name":"A12","label":"{{function}}","function":"{{Q2}}"},{"name":"A2","label":"{{function}}","function":"\"10^7\""},{"name":"A13","label":"{{function}}","function":"{{Q3}}"},{"name":"A3","label":"{{function}}","function":"\"10^3\""},{"name":"A14","label":"{{function}}","function":"{{Q4}}"},{"name":"A4","label":"{{function}}","function":"\"10^2\""}],"uniques":true},"algorithm":{"name":"calculateOperation","params":{"method":"equivLiteral","keyboard":"INTERMEDIATE"}}}</t>
  </si>
  <si>
    <t>{{Q1}} × 10&lt;sup&gt;4&lt;/sup&gt; + {{Q2}} × 10&lt;sup&gt;3&lt;/sup&gt; + {{Q3}} × 10&lt;sup&gt;2&lt;/sup&gt; + {{Q4}} × 10 + {{Q5}} personas van a participar en un sorteo para ganar un coche. Escribe esta cantidad en forma de número natural.</t>
  </si>
  <si>
    <t>Van a participar {{A1}} personas.</t>
  </si>
  <si>
    <t>Q1-Q5 = Min: 1; Max = 9; Step = 1</t>
  </si>
  <si>
    <t>A1 = {{Q1}}*10000+{{Q2}}*1000+{{Q3}}*100+{{Q4}}*10+{{Q5}}</t>
  </si>
  <si>
    <t>&lt;p&gt;El número de participantes se puede descomponer como la suma de sus cifras multiplicadas por una potencia de base 10.&lt;/p&gt;&lt;p&gt;{{Q1}} × 10&lt;sup&gt;4&lt;/sup&gt; + {{Q2}} × 10&lt;sup&gt;3&lt;/sup&gt; + {{Q3}} × 10&lt;sup&gt;2&lt;/sup&gt; + {{Q4}} × 10 + {{Q5}} = {{T1}} + {{T2}} + {{T3}} + {{T4}} + {{Q5}} = {{A1}}&lt;/p&gt;</t>
  </si>
  <si>
    <t>T1 = {{Q1}}*10000
T2 = {{Q2}}*1000
T3 = {{Q3}}*100
T4 = {{Q4}}*10</t>
  </si>
  <si>
    <t>{"id":"M4-NyO-16a-A-1","stimulus":"&lt;p style=\"text-align: center\"&gt;{{Q1}} × 10&lt;sup&gt;4&lt;/sup&gt; + {{Q2}} × 10&lt;sup&gt;3&lt;/sup&gt; + {{Q3}} × 10&lt;sup&gt;2&lt;/sup&gt; + {{Q4}} × 10 + {{Q5}} personas van a participar en un sorteo para ganar un coche. Escribe esta cantidad en forma de número natural.&lt;/p&gt;","template":"&lt;p&gt;Van a participar {{response}} personas.&lt;/p&gt;","hint":"&lt;p&gt;Un número se puede descomponer como la suma de sus cifras multiplicadas por una potencia de base 10.&lt;/p&gt;","feedback":"&lt;p&gt;El número de participantes se puede descomponer como la suma de sus cifras multiplicadas por una potencia de base 10.&lt;/p&gt;&lt;p style=\"text-align: center\"&gt;{{Q1}} × 10&lt;sup&gt;4&lt;/sup&gt; + {{Q2}} × 10&lt;sup&gt;3&lt;/sup&gt; + {{Q3}} × 10&lt;sup&gt;2&lt;/sup&gt; + {{Q4}} × 10 + {{Q5}} = {{T1}} + {{T2}} + {{T3}} + {{T4}} + {{Q5}} = {{A1}}&lt;/p&gt;","seed":{"parameters":[{"name":"Q1","label":null,"min":1,"max":9,"step":1},{"name":"Q2","label":null,"min":1,"max":9,"step":1},{"name":"Q3","label":null,"min":1,"max":9,"step":1},{"name":"Q4","label":null,"min":1,"max":9,"step":1},{"name":"Q5","label":null,"min":1,"max":9,"step":1}],"calculated":[{"name":"T1","label":"{{function}}","function":"{{Q1}}*10000","temp":true},{"name":"T2","label":"{{function}}","function":"{{Q2}}*1000","temp":true},{"name":"T3","label":"{{function}}","function":"{{Q3}}*100","temp":true},{"name":"T4","label":"{{function}}","function":"{{Q4}}*10","temp":true},{"name":"A1","label":"{{function}}","function":"{{Q1}}*10000+{{Q2}}*1000+{{Q3}}*100+{{Q4}}*10+{{Q5}}"}],"uniques":true},"algorithm":{"name":"calculateOperation","params":{"method":"equivLiteral","keyboard":"INTERMEDIATE"}}}</t>
  </si>
  <si>
    <t>Unas protectoras de animales dicen que han recogido en los últimos años {{Q1}} × 10&lt;sup&gt;4&lt;/sup&gt; + {{Q2}} × 10&lt;sup&gt;3&lt;/sup&gt; + {{Q3}} × 10&lt;sup&gt;2&lt;/sup&gt; + {{Q4}} × 10 mascotas abandonadas. Escribe esta cantidad como un número natural.</t>
  </si>
  <si>
    <t>Han recogido {{A1}} mascotas.</t>
  </si>
  <si>
    <t>Q1-Q4 = Min = 1; Max = 9; Step = 1</t>
  </si>
  <si>
    <t>A1 = {{Q1}}*10000+{{Q2}}*1000+{{Q3}}*100+{{Q4}}*10</t>
  </si>
  <si>
    <t>&lt;p&gt;El número de mascotas se puede descomponer como la suma de sus cifras multiplicadas por una potencia de base 10.&lt;/p&gt;&lt;p&gt;{{Q1}} × 10&lt;sup&gt;4&lt;/sup&gt; + {{Q2}} × 10&lt;sup&gt;3&lt;/sup&gt; + {{Q3}} × 10&lt;sup&gt;2&lt;/sup&gt; + {{Q4}} × 10 = {{T1}} + {{T2}} + {{T3}} + {{T4}} = {{A1}}&lt;/p&gt;</t>
  </si>
  <si>
    <t>{"id":"M4-NyO-16a-A-2","stimulus":"&lt;p&gt;Unas protectoras de animales dicen que han recogido en los últimos años {{Q1}} × 10&lt;sup&gt;4&lt;/sup&gt; + {{Q2}} × 10&lt;sup&gt;3&lt;/sup&gt; + {{Q3}} × 10&lt;sup&gt;2&lt;/sup&gt; + {{Q4}} × 10 mascotas abandonadas. Escribe esta cantidad como un número natural.&lt;/p&gt;","template":"&lt;p&gt;Han recogido {{response}} mascotas.&lt;/p&gt;","hint":"&lt;p&gt;Un número se puede descomponer como la suma de sus cifras multiplicadas por una potencia de base 10.&lt;/p&gt;","feedback":"&lt;p&gt;El número de mascotas se puede descomponer como la suma de sus cifras multiplicadas por una potencia de base 10.&lt;/p&gt;&lt;p style=\"text-align: center\"&gt;{{Q1}} × 10&lt;sup&gt;4&lt;/sup&gt; + {{Q2}} × 10&lt;sup&gt;3&lt;/sup&gt; + {{Q3}} × 10&lt;sup&gt;2&lt;/sup&gt; + {{Q4}} × 10 = {{T1}} + {{T2}} + {{T3}} + {{T4}} = {{A1}}&lt;/p&gt;","seed":{"parameters":[{"name":"Q1","label":null,"min":1,"max":9,"step":1},{"name":"Q2","label":null,"min":1,"max":9,"step":1},{"name":"Q3","label":null,"min":1,"max":9,"step":1},{"name":"Q4","label":null,"min":1,"max":9,"step":1}],"calculated":[{"name":"T1","label":"{{function}}","function":"{{Q1}}*10000","temp":true},{"name":"T2","label":"{{function}}","function":"{{Q2}}*1000","temp":true},{"name":"T3","label":"{{function}}","function":"{{Q3}}*100","temp":true},{"name":"T4","label":"{{function}}","function":"{{Q4}}*10","temp":true},{"name":"A1","label":"{{function}}","function":"{{Q1}}*10000+{{Q2}}*1000+{{Q3}}*100+{{Q4}}*10"}],"uniques":true},"algorithm":{"name":"calculateOperation","params":{"method":"equivLiteral","keyboard":"INTERMEDIATE"}}}</t>
  </si>
  <si>
    <t>Un ciclista ha recorrido {{Q1}} × 10&lt;sup&gt;4&lt;/sup&gt; + {{Q2}} × 10&lt;sup&gt;3&lt;/sup&gt; + {{Q3}} × 10&lt;sup&gt;2&lt;/sup&gt; + {{Q4}} × 10 + {{Q5}} m durante el fin de semana. Expresa esta cantidad como un número natural.</t>
  </si>
  <si>
    <t>Ha recorrido {{A1}} m.</t>
  </si>
  <si>
    <t>Q1-Q5 = Min = 1; Max = 9; Step = 1</t>
  </si>
  <si>
    <t>&lt;p&gt;Los metros se pueden expresar como la suma de sus cifras multiplicadas por una potencia de base 10.&lt;/p&gt;&lt;p&gt;{{Q1}} × 10&lt;sup&gt;4&lt;/sup&gt; + {{Q2}} × 10&lt;sup&gt;3&lt;/sup&gt; + {{Q3}} × 10&lt;sup&gt;2&lt;/sup&gt; + {{Q4}} × 10 + {{Q5}} = {{T1}} + {{T2}} + {{T3}} + {{T4}} + {{Q5}} = {{A1}}&lt;/p&gt;</t>
  </si>
  <si>
    <t>{"id":"M4-NyO-16a-A-3","stimulus":"&lt;p&gt;Un ciclista ha recorrido {{Q1}} × 10&lt;sup&gt;4&lt;/sup&gt; + {{Q2}} × 10&lt;sup&gt;3&lt;/sup&gt; + {{Q3}} × 10&lt;sup&gt;2&lt;/sup&gt; + {{Q4}} × 10 + {{Q5}} m durante el fin de semana. Expresa esta cantidad como un número natural.&lt;/p&gt;","template":"&lt;p&gt;Ha recorrido {{response}} m.&lt;/p&gt;","hint":"&lt;p&gt;Un número se puede descomponer como la suma de sus cifras multiplicadas por una potencia de base 10.&lt;/p&gt;","feedback":"&lt;p&gt;Los metros se pueden expresar como la suma de sus cifras multiplicadas por una potencia de base 10.&lt;/p&gt;&lt;p style=\"text-align: center\"&gt;{{Q1}} × 10&lt;sup&gt;4&lt;/sup&gt; + {{Q2}} × 10&lt;sup&gt;3&lt;/sup&gt; + {{Q3}} × 10&lt;sup&gt;2&lt;/sup&gt; + {{Q4}} × 10 + {{Q5}} = {{T1}} + {{T2}} + {{T3}} + {{T4}} + {{Q5}} = {{A1}}&lt;/p&gt;","seed":{"parameters":[{"name":"Q1","label":null,"min":1,"max":9,"step":1},{"name":"Q2","label":null,"min":1,"max":9,"step":1},{"name":"Q3","label":null,"min":1,"max":9,"step":1},{"name":"Q4","label":null,"min":1,"max":9,"step":1},{"name":"Q5","label":null,"min":1,"max":9,"step":1}],"calculated":[{"name":"T1","label":"{{function}}","function":"{{Q1}}*10000","temp":true},{"name":"T2","label":"{{function}}","function":"{{Q2}}*1000","temp":true},{"name":"T3","label":"{{function}}","function":"{{Q3}}*100","temp":true},{"name":"T4","label":"{{function}}","function":"{{Q4}}*10","temp":true},{"name":"A1","label":"{{function}}","function":"{{Q1}}*10000+{{Q2}}*1000+{{Q3}}*100+{{Q4}}*10+{{Q5}}"}],"uniques":true},"algorithm":{"name":"calculateOperation","params":{"method":"equivLiteral","keyboard":"INTERMEDIATE"}}}</t>
  </si>
  <si>
    <t>M4-NyO-17a</t>
  </si>
  <si>
    <t>Nombra los términos de la división: dividendo, divisor, cociente y resto</t>
  </si>
  <si>
    <t>A partir de esta división, selecciona cuáles de estas afirmaciones son correctas.
{{T1}} : {{Q1}} = {{Q2}} y {{Q3}}
{{T1}} es el dividendo.*
{{Q1}} es el divisor.*
{{Q2}} es el cociente.*
{{Q3}} es el resto.*
{{T1}} es el divisor.
{{T1}} es el cociente.
{{Q1}} es el dividendo.
{{Q1}} es el cociente.
{{Q2}} es el resto.
{{Q2}} es el divisor.
{{Q3}} es el dividendo.
(Se ven 3, 2 correctas)</t>
  </si>
  <si>
    <t>Multiple choice</t>
  </si>
  <si>
    <t>Q1 = Mín = 3; Máx = 9; step = 1
Q2 = Mín = 3; Máx = 9; step = 1
Q3 = List = 1, 2</t>
  </si>
  <si>
    <t>T1 = {{Q1}}*{{Q2}}+{{Q3}}</t>
  </si>
  <si>
    <t>dividendo : divisor = cociente + resto</t>
  </si>
  <si>
    <t>&lt;p&gt;Los términos de la división son:&lt;/p&gt;&lt;p&gt;dividendo : divisor = cociente + resto&lt;/p&gt;
A5 = &lt;p&gt;{{T1}} es el dividendo.&lt;/p&gt;
A6 = &lt;p&gt;{{T1}} es el dividendo.&lt;/p&gt;
A7 = &lt;p&gt;{{Q1}} es el divisor.&lt;/p&gt;
A8 = &lt;p&gt;{{Q1}} es el divisor.&lt;/p&gt;
A9 = &lt;p&gt;{{Q2}} es el cociente.&lt;/p&gt;
A10 = &lt;p&gt;{{Q2}} es el cociente.&lt;/p&gt;
A11 = &lt;p&gt;{{Q3}} es el resto.&lt;/p&gt;</t>
  </si>
  <si>
    <t>{"id":"M4-NyO-17a-I-1","stimulus":"&lt;p&gt;A partir de esta división, selecciona cuáles de estas afirmaciones son correctas.&lt;/p&gt;&lt;p style=\"text-align: center\"&gt;{{T1}} : {{Q1}} = {{Q2}} y {{Q3}}&lt;/p&gt;","hint":"&lt;p style=\"text-align: center\"&gt;dividendo : divisor = cociente + resto&lt;/p&gt;","feedback":"&lt;p&gt;Los términos de la división son:&lt;/p&gt;&lt;p style=\"text-align: center\"&gt;dividendo : divisor = cociente + resto&lt;/p&gt;","seed":{"parameters":[{"name":"Q1","label":null,"min":3,"max":9,"step":1},{"name":"Q2","label":null,"min":3,"max":9,"step":1},{"name":"Q3","label":null,"list":[1,2]}],"calculated":[{"name":"T1","label":"{{function}}","function":"{{Q1}}*{{Q2}}+{{Q3}}","temp":true},{"name":"A1","label":"{{T1}} es el dividendo."},{"name":"A2","label":"{{Q1}} es el divisor."},{"name":"A3","label":"{{Q2}} es el cociente."},{"name":"A4","label":"{{Q3}} es el resto."},{"name":"A5","label":"{{T1}} es el divisor.","incorrect":true,"feedback":"&lt;p&gt;{{T1}} es el dividendo.&lt;/p&gt;"},{"name":"A6","label":"{{T1}} es el cociente.","incorrect":true,"feedback":"&lt;p&gt;{{T1}} es el dividendo.&lt;/p&gt;"},{"name":"A7","label":"{{Q1}} es el dividendo.","incorrect":true,"feedback":"&lt;p&gt;{{Q1}} es el divisor.&lt;/p&gt;"},{"name":"A8","label":"{{Q1}} es el cociente.","incorrect":true,"feedback":"&lt;p&gt;{{Q1}} es el divisor.&lt;/p&gt;"},{"name":"A9","label":"{{Q2}} es el resto.","incorrect":true,"feedback":"&lt;p&gt;{{Q2}} es el cociente.&lt;/p&gt;"},{"name":"A10","label":"{{Q2}} es el divisor.","incorrect":true,"feedback":"&lt;p&gt;{{Q2}} es el cociente.&lt;/p&gt;"},{"name":"A11","label":"{{Q3}} es el dividendo.","incorrect":true,"feedback":"&lt;p&gt;{{Q3}} es el resto.&lt;/p&gt;"}],"uniques":true},"algorithm":{"name":"trueFalse","template":"Multiple choice – multiple response","params":{"countCorrect":2,"countIncorrect":1,"showCheckIcon":true}}}</t>
  </si>
  <si>
    <t>Nombra los términos de esta división.
{{T1}} : {{Q1}} = {{Q2}}</t>
  </si>
  <si>
    <t>{{T1}} es el {{A1}}.
{{Q1}} es el {{A2}}.
{{Q2}} es el {{A3}}.</t>
  </si>
  <si>
    <t>Q1 = Mín = 2; Máx = 10; Step = 1
Q2 = Mín = 2; Máx = 10; Step = 1</t>
  </si>
  <si>
    <t>T1 = {{Q1}}*{{Q2}}
A1 = "dividendo"
A2 = "divisor"
A3 = "cociente"</t>
  </si>
  <si>
    <t>&lt;p&gt;Los términos de la división son:&lt;/p&gt;&lt;p&gt;dividendo : divisor = cociente + resto&lt;/p&gt;</t>
  </si>
  <si>
    <t>{"id":"M4-NyO-17a-E-1","stimulus":"&lt;p&gt;Nombra los términos de esta división.&lt;/p&gt;&lt;p style=\"text-align: center\"&gt;{{T1}} : {{Q1}} = {{Q2}}&lt;/p&gt;","template":"&lt;p&gt;{{T1}} es el {{response}}.&lt;/p&gt;&lt;p&gt;{{Q1}} es el {{response}}.&lt;/p&gt;&lt;p&gt;{{Q2}} es el {{response}}.&lt;/p&gt;","hint":"&lt;p style=\"text-align: center\"&gt;dividendo : divisor = cociente + resto&lt;/p&gt;","feedback":"&lt;p&gt;Los términos de la división son:&lt;/p&gt;&lt;p style=\"text-align: center\"&gt;dividendo : divisor = cociente + resto&lt;/p&gt;","seed":{"parameters":[{"name":"Q1","label":null,"min":2,"max":10,"step":1},{"name":"Q2","label":null,"min":2,"max":10,"step":1}],"calculated":[{"name":"T1","label":"{{function}}","function":"{{Q1}}*{{Q2}}","temp":true},{"name":"A1","label":"dividendo"},{"name":"A2","label":"divisor"},{"name":"A3","label":"cociente"}],"uniques":true},"algorithm":{"name":"calculateOperation","template":"Cloze with text"}}</t>
  </si>
  <si>
    <t>{{Q1}} es el {{A1}}.
{{T1}} es el {{A2}}.
{{Q2}} es el {{A3}}.</t>
  </si>
  <si>
    <t>T1 = {{Q1}}*{{Q2}}
A1 = "divisor"
A2 = "dividendo"
A3 = "cociente"</t>
  </si>
  <si>
    <t>{"id":"M4-NyO-17a-E-2","stimulus":"&lt;p&gt;Nombra los términos de esta división.&lt;/p&gt;&lt;p style=\"text-align: center\"&gt;{{T1}} : {{Q1}} = {{Q2}}&lt;/p&gt;","template":"&lt;p&gt;{{Q1}} es el {{response}}.&lt;/p&gt;&lt;p&gt;{{T1}} es el {{response}}.&lt;/p&gt;&lt;p&gt;{{Q2}} es el {{response}}.&lt;/p&gt;","hint":"&lt;p style=\"text-align: center\"&gt;dividendo : divisor = cociente + resto&lt;/p&gt;","feedback":"&lt;p&gt;Los términos de la división son:&lt;/p&gt;&lt;p style=\"text-align: center\"&gt;dividendo : divisor = cociente + resto&lt;/p&gt;","seed":{"parameters":[{"name":"Q1","label":null,"min":2,"max":10,"step":1},{"name":"Q2","label":null,"min":2,"max":10,"step":1}],"calculated":[{"name":"T1","label":"{{function}}","function":"{{Q1}}*{{Q2}}","temp":true},{"name":"A1","label":"divisor"},{"name":"A2","label":"dividendo"},{"name":"A3","label":"cociente"}],"uniques":true},"algorithm":{"name":"calculateOperation","template":"Cloze with text"}}</t>
  </si>
  <si>
    <t>{{Q2}} es el {{A1}}.
{{Q1}} es el {{A2}}.
{{T1}} es el {{A3}}.</t>
  </si>
  <si>
    <t>T1 = {{Q1}}*{{Q2}}
A1 = "cociente"
A2 = "divisor"
A3 = "dividendo"</t>
  </si>
  <si>
    <t>{"id":"M4-NyO-17a-E-3","stimulus":"&lt;p&gt;Nombra los términos de esta división.&lt;/p&gt;&lt;p style=\"text-align: center\"&gt;{{T1}} : {{Q1}} = {{Q2}}&lt;/p&gt;","template":"&lt;p&gt;{{Q2}} es el {{response}}.&lt;/p&gt;&lt;p&gt;{{Q1}} es el {{response}}.&lt;/p&gt;&lt;p&gt;{{T1}} es el {{response}}.&lt;/p&gt;","hint":"&lt;p style=\"text-align: center\"&gt;dividendo : divisor = cociente + resto&lt;/p&gt;","feedback":"&lt;p&gt;Los términos de la división son:&lt;/p&gt;&lt;p style=\"text-align: center\"&gt;dividendo : divisor = cociente + resto&lt;/p&gt;","seed":{"parameters":[{"name":"Q1","label":null,"min":2,"max":10,"step":1},{"name":"Q2","label":null,"min":2,"max":10,"step":1}],"calculated":[{"name":"T1","label":"{{function}}","function":"{{Q1}}*{{Q2}}","temp":true},{"name":"A1","label":"cociente"},{"name":"A2","label":"divisor"},{"name":"A3","label":"dividendo"}],"uniques":true},"algorithm":{"name":"calculateOperation","template":"Cloze with text"}}</t>
  </si>
  <si>
    <t>M4-NyO-35a</t>
  </si>
  <si>
    <t>Comprueba que una división está bien hecha usando la prueba de la división (divid. de 2 cifras; divis., coc. y rest. de 1 cifra)</t>
  </si>
  <si>
    <t>A partir de este cálculo, selecciona cómo se escribe la prueba de la división.
{{Q1}} : {{Q2}} = {{T1}}, con resto = {{T2}}
{{Q1}} = {{Q2}} × {{T1}} + {{T2}} *
{{Q2}} = {{Q1}} × {{T1}} + {{T2}}
{{Q1}} = {{Q2}} + {{T1}} + {{T2}}
{{Q1}} = {{Q2}} × {{T1}} × {{T2}}
{{Q1}} = {{Q2}} × ({{T1}} + {{T2}})
Se ven 3, 1 es correcto</t>
  </si>
  <si>
    <t>Q1 = mín = 10; máx = 39; step = 1
Q2 = mín = 4; máx = 9; step = 1</t>
  </si>
  <si>
    <t>T1 = math.floor({{Q1}}/{{Q2}})
T2 = {{Q1}}-{{Q2}}*{{T1}}</t>
  </si>
  <si>
    <t>Con la prueba de la división se comprueba si una división se ha calculado correctamente.</t>
  </si>
  <si>
    <t>&lt;p&gt;Con la prueba de la división se comprueba si una división se ha calculado correctamente.&lt;/p&gt;</t>
  </si>
  <si>
    <t>{"id":"M4-NyO-35a-I-1","stimulus":"&lt;p&gt;A partir de este cálculo, selecciona cómo se escribe la prueba de la división.&lt;/p&gt;&lt;p style=\"text-align: center\"&gt;{{Q1}} : {{Q2}} = {{T1}}, con resto = {{T2}}&lt;/p&gt;","hint":"&lt;p&gt;Con la prueba de la división se comprueba si una división se ha calculado correctamente.&lt;/p&gt;","feedback":"&lt;p&gt;Con la prueba de la división se comprueba si una división se ha calculado correctamente.&lt;/p&gt;","seed":{"parameters":[{"name":"Q1","label":null,"min":10,"max":39,"step":1},{"name":"Q2","label":null,"min":4,"max":9,"step":1}],"calculated":[{"name":"T1","label":"{{function}}","function":"math.floor({{Q1}}/{{Q2}})","temp":true},{"name":"T2","label":"{{function}}","function":"{{Q1}}-{{Q2}}*{{T1}}","temp":true},{"name":"A1","label":"{{Q1}} = {{Q2}} × {{T1}} + {{T2}}"},{"name":"A2","label":"{{Q2}} = {{Q1}} × {{T1}} + {{T2}}","incorrect":true},{"name":"A3","label":"{{Q1}} = {{Q2}} + {{T1}} + {{T2}}","incorrect":true},{"name":"A4","label":"{{Q1}} = {{Q2}} × {{T1}} × {{T2}}","incorrect":true},{"name":"A5","label":"{{Q1}} = {{Q2}} × ({{T1}} + {{T2}})","incorrect":true}],"uniques":true},"algorithm":{"name":"trueFalse","template":"Multiple choice – standard","params":{"countCorrect":1,"countIncorrect":2,"showCheckIcon":false,"columns":3}}}</t>
  </si>
  <si>
    <t>Si en una división el divisor es {{Q2}}, el cociente es {{T1}} y el resto es {{T2}}, ¿cuál es el valor del dividendo?</t>
  </si>
  <si>
    <t>El dividendo vale {{A1}}.</t>
  </si>
  <si>
    <t>T1 = math.floor({{Q1}}/{{Q2}})
T2 = {{Q1}}-{{Q2}}*{{T1}}
A1 = {{Q1}}</t>
  </si>
  <si>
    <t>&lt;p&gt;Con la prueba de la división se comprueba si una división se ha calculado correctamente:&lt;/p&gt;&lt;p&gt;divisor × cociente + resto = dividendo&lt;/p&gt;&lt;p&gt;{{Q2}} × {{T1}} + {{T2}} = {{A1}}&lt;/p&gt;</t>
  </si>
  <si>
    <t>{"id":"M4-NyO-35a-E-1","stimulus":"&lt;p&gt;Si en una división el divisor es {{Q2}}, el cociente es {{T1}} y el resto es {{T2}}, ¿cuál es el valor del dividendo?&lt;/p&gt;","template":"&lt;p&gt;El dividendo vale {{response}}.&lt;/p&gt;","hint":"&lt;p&gt;Con la prueba de la división se comprueba si una división se ha calculado correctamente.&lt;/p&gt;","feedback":"&lt;p&gt;Con la prueba de la división se comprueba si una división se ha calculado correctamente:&lt;/p&gt;&lt;p style=\"text-align: center\"&gt;divisor × cociente + resto = dividendo&lt;/p&gt;&lt;p style=\"text-align: center\"&gt;{{Q2}} × {{T1}} + {{T2}} = {{A1}}&lt;/p&gt;","seed":{"parameters":[{"name":"Q1","label":null,"min":10,"max":39,"step":1},{"name":"Q2","label":null,"min":4,"max":9,"step":1}],"calculated":[{"name":"T1","label":"{{function}}","function":"math.floor({{Q1}}/{{Q2}})","temp":true},{"name":"T2","label":"{{function}}","function":"{{Q1}}-{{Q2}}*{{T1}}","temp":true},{"name":"A1","label":"{{function}}","function":"{{Q1}}"}],"uniques":true},"algorithm":{"name":"calculateOperation","params":{"method":"equivLiteral","keyboard":"NUMERICAL"}}}</t>
  </si>
  <si>
    <t>En una excursión a un refugio de montaña, los estudiantes de 4.º de primaria han ocupado {{Q2}} habitaciones que tienen una capacidad de {{Q1}} personas cada una. Sin embargo, {{Q3}} alumnos se han quedado fuera de este reparto. Utiliza la prueba de la división para saber cuántos estudiantes han ido a la excursión.</t>
  </si>
  <si>
    <t>Han ido {{A1}} estudiantes.</t>
  </si>
  <si>
    <t>Q1= Mín= 5; Máx= 8; Step= 1
Q2= Mín= 6; Máx= 9; Step= 1
Q3= List= 2, 3, 4</t>
  </si>
  <si>
    <t>A1 = {{Q1}}*{{Q2}}+{{Q3}}</t>
  </si>
  <si>
    <t>&lt;p&gt;Con la prueba de la división se comprueba si una división se ha calculado correctamente:&lt;/p&gt;divisor × cociente + resto = dividendo&lt;/p&gt;&lt;p&gt;{{Q1}} estudiantes en cada habitación × {{Q2}} habitaciones + {{Q3}} estudiantes sin habitación = {{A1}} estudiantes&lt;/p&gt;</t>
  </si>
  <si>
    <t>{"id":"M4-NyO-35a-A-1","stimulus":"&lt;p&gt;En una excursión a un refugio de montaña, los estudiantes de 4.º de primaria han ocupado {{Q2}} habitaciones que tienen una capacidad de {{Q1}} personas cada una. Sin embargo, {{Q3}} alumnos se han quedado fuera de este reparto. Utiliza la prueba de la división para saber cuántos estudiantes han ido a la excursión.&lt;/p&gt;","template":"&lt;p&gt;Han ido {{response}} estudiantes.&lt;/p&gt;","hint":"&lt;p&gt;Con la prueba de la división se comprueba si una división se ha calculado correctamente.&lt;/p&gt;","feedback":"&lt;p&gt;Con la prueba de la división se comprueba si una división se ha calculado correctamente:&lt;/p&gt;&lt;p style=\"text-align: center\"&gt;divisor × cociente + resto = dividendo&lt;/p&gt;&lt;p style=\"text-align: center\"&gt;{{Q1}} estudiantes en cada habitación × {{Q2}} habitaciones + {{Q3}} estudiantes sin habitación = {{A1}} estudiantes&lt;/p&gt;","seed":{"parameters":[{"name":"Q1","label":null,"min":5,"max":8,"step":1},{"name":"Q2","label":null,"min":6,"max":9,"step":1},{"name":"Q3","label":null,"list":[2,3,4]}],"calculated":[{"name":"A1","label":"{{function}}","function":"{{Q1}}*{{Q2}}+{{Q3}}"}],"uniques":true},"algorithm":{"name":"calculateOperation","params":{"method":"equivLiteral","keyboard":"NUMERICAL"}}}</t>
  </si>
  <si>
    <t>Los abuelos de Paula han organizado un banquete para celebrar sus bodas de oro. En el restaurante hay preparadas {{Q2}} mesas y en cada una se sientan {{Q1}} invitados. Sin embargo, {{Q3}} familiares no tienen silla donde sentarse. Utiliza la prueba de la división para calcular cuántos invitados hay en la celebración.</t>
  </si>
  <si>
    <t>En el banquete hay {{A1}} invitados.</t>
  </si>
  <si>
    <t>Q1= Mín= 5; Máx= 9; Step= 1
Q2= Mín= 7; Máx= 9; Step= 1
Q3= List= 2, 3, 4</t>
  </si>
  <si>
    <t>&lt;p&gt;Con la prueba de la división se comprueba si una división se ha calculado correctamente:&lt;/p&gt;divisor × cociente + resto = dividendo&lt;/p&gt;&lt;p&gt;{{Q1}} invitados en cada mesa × {{Q2}} mesas + {{Q3}} invitados sin silla = {{A1}} personas invitadas&lt;/p&gt;</t>
  </si>
  <si>
    <t>{"id":"M4-NyO-35a-A-2","stimulus":"&lt;p&gt;Los abuelos de Paula han organizado un banquete para celebrar sus bodas de oro. En el restaurante hay preparadas {{Q2}} mesas y en cada una se sientan {{Q1}} invitados. Sin embargo, {{Q3}} familiares no tienen silla donde sentarse. Utiliza la prueba de la división para calcular cuántos invitados hay en la celebración.&lt;/p&gt;","template":"&lt;p&gt;En el banquete hay {{response}} invitados.&lt;/p&gt;","hint":"&lt;p&gt;Con la prueba de la división se comprueba si una división se ha calculado correctamente.&lt;/p&gt;","feedback":"&lt;p&gt;Con la prueba de la división se comprueba si una división se ha calculado correctamente:&lt;/p&gt;&lt;p style=\"text-align: center\"&gt;divisor × cociente + resto = dividendo&lt;/p&gt;&lt;p style=\"text-align: center\"&gt;{{Q1}} invitados en cada mesa × {{Q2}} mesas + {{Q3}} invitados sin silla = {{A1}} personas invitadas&lt;/p&gt;","seed":{"parameters":[{"name":"Q1","label":null,"min":5,"max":9,"step":1},{"name":"Q2","label":null,"min":7,"max":9,"step":1},{"name":"Q3","label":null,"list":[2,3,4]}],"calculated":[{"name":"A1","label":"{{function}}","function":"{{Q1}}*{{Q2}}+{{Q3}}"}],"uniques":true},"algorithm":{"name":"calculateOperation","params":{"method":"equivLiteral","keyboard":"NUMERICAL"}}}</t>
  </si>
  <si>
    <t>Un profesor ha dividido la clase en {{Q1}} grupos de {{Q2}} estudiantes cada uno para realizar un trabajo sobre los vertebrados. Sin embargo, en el reparto, han quedado {{Q3}} alumnos sin grupo. Utiliza la prueba de la división para calcular cuántos estudiantes hay en el aula.</t>
  </si>
  <si>
    <t>Hay {{A1}} estudiantes.</t>
  </si>
  <si>
    <t>Q1= Mín= 4; Máx= 6; Step= 1
Q2= Mín= 4; Máx= 6; Step= 1
Q3= List= 2, 3</t>
  </si>
  <si>
    <t>&lt;p&gt;Con la prueba de la división se comprueba si una división se ha calculado correctamente:&lt;/p&gt;divisor × cociente + resto = dividendo&lt;/p&gt;&lt;p&gt;{{Q2}} estudiantes en cada grupo × {{Q1}} grupos + {{Q3}} estudiantes sin grupo = {{A1}} estudiantes&lt;/p&gt;</t>
  </si>
  <si>
    <t>{"id":"M4-NyO-35a-A-3","stimulus":"&lt;p&gt;Un profesor ha dividido la clase en {{Q1}} grupos de {{Q2}} estudiantes cada uno para realizar un trabajo sobre los vertebrados. Sin embargo, en el reparto, han quedado {{Q3}} alumnos sin grupo. Utiliza la prueba de la división para calcular cuántos estudiantes hay en el aula.&lt;/p&gt;","template":"&lt;p&gt;Hay {{response}} estudiantes.&lt;/p&gt;","hint":"&lt;p&gt;Con la prueba de la división se comprueba si una división se ha calculado correctamente.&lt;/p&gt;","feedback":"&lt;p&gt;Con la prueba de la división se comprueba si una división se ha calculado correctamente:&lt;/p&gt;&lt;p style=\"text-align: center\"&gt;divisor × cociente + resto = dividendo&lt;/p&gt;&lt;p style=\"text-align: center\"&gt;{{Q2}} estudiantes en cada grupo × {{Q1}} grupos + {{Q3}} estudiantes sin grupo = {{A1}} estudiantes&lt;/p&gt;","seed":{"parameters":[{"name":"Q1","label":null,"min":4,"max":6,"step":1},{"name":"Q2","label":null,"min":4,"max":6,"step":1},{"name":"Q3","label":null,"list":[2,3]}],"calculated":[{"name":"A1","label":"{{function}}","function":"{{Q1}}*{{Q2}}+{{Q3}}"}],"uniques":true},"algorithm":{"name":"calculateOperation","params":{"method":"equivLiteral","keyboard":"NUMERICAL"}}}</t>
  </si>
  <si>
    <t>M4-NyO-35b</t>
  </si>
  <si>
    <t>Completa divisiones en las que el dividendo, el divisor o el cociente son desconocidos (divid. de 2 o 3 cifras, divis. de 1 cifra)</t>
  </si>
  <si>
    <t>En la siguiente división, ¿cuál es el valor de ⬤?
⬤ : {{Q2}} = {{Q1}}
⬤ = {{T1}}*
⬤ = {{T2}}
⬤ = {{T3}}
⬤ = {{T4}}
(se muestran 3 opciones, 1 es correcta)</t>
  </si>
  <si>
    <t>Q1 = List = 5, 6, 7, 8, 9
Q2 = 2, 3, 4</t>
  </si>
  <si>
    <t>T1 = {{Q1}}*{{Q2}}
T2 = math.floor({{Q1}}/{{Q2}})
T3 = {{Q1}}+{{Q2}}
T4 = math.abs({{Q1}}-{{Q2}})</t>
  </si>
  <si>
    <t>&lt;p&gt;La prueba de la división dice que:&lt;/p&gt;&lt;p&gt;dividendo = divisor × cociente + resto&lt;p&gt;</t>
  </si>
  <si>
    <t>&lt;p&gt;La prueba de la división dice que:&lt;/p&gt;&lt;p&gt;dividendo = divisor × cociente + resto&lt;/p&gt;&lt;p&gt;Por tanto:&lt;/p&gt;&lt;p&gt;⬤ = {{Q2}} × {{Q1}} = {{T1}}&lt;/p&gt;</t>
  </si>
  <si>
    <t>{"id":"M4-NyO-35b-I-1","stimulus":"&lt;p&gt;En la siguiente división, ¿cuál es el valor de ⬤?&lt;/p&gt;&lt;p style=\"text-align: center\"&gt;⬤ : {{Q2}} = {{Q1}}&lt;/p&gt;","hint":"&lt;p&gt;La prueba de la división dice que:&lt;/p&gt;&lt;p style=\"text-align: center\"&gt;dividendo = divisor × cociente + resto&lt;/p&gt;","feedback":"&lt;p&gt;La prueba de la división dice que:&lt;/p&gt;&lt;p style=\"text-align: center\"&gt;dividendo = divisor × cociente + resto&lt;/p&gt;&lt;p&gt;Por tanto:&lt;/p&gt;&lt;p style=\"text-align: center\"&gt;⬤ = {{Q2}} × {{Q1}} = {{T1}}&lt;/p&gt;","seed":{"parameters":[{"name":"Q1","label":null,"list":[5,6,7,8,9]},{"name":"Q2","label":null,"list":[2,3,4]}],"calculated":[{"name":"T1","label":"{{function}}","function":"{{Q1}}*{{Q2}}","temp":true},{"name":"A1","label":"⬤ = {{function}}","function":"{{Q1}}*{{Q2}}"},{"name":"A2","label":"⬤ = {{function}}","function":"math.floor({{Q1}}/{{Q2}})","incorrect":true},{"name":"A3","label":"⬤ = {{function}}","function":"{{Q1}}+{{Q2}}","incorrect":true},{"name":"A4","label":"⬤ = {{function}}","function":"math.abs({{Q1}}-{{Q2}})","incorrect":true}],"uniques":true},"algorithm":{"name":"trueFalse","template":"Multiple choice – standard","params":{"countCorrect":1,"countIncorrect":2,"showCheckIcon":false,"columns":3}}}</t>
  </si>
  <si>
    <t>En la siguiente división, ¿cuál es el valor de ⬤?
{{T1}} : ⬤ = {{Q1}}
⬤ = {{Q2}}*
⬤ = {{T2}}
⬤ = {{T3}}
⬤ = {{T4}}
(se muestran 3 opciones, 1 es correcta)</t>
  </si>
  <si>
    <t>Q1= Mín= 10; Máx= 30; Step= 1
Q2= Mín= 2; Máx= 9; Step= 1</t>
  </si>
  <si>
    <t>T1 = {{Q1}}*{{Q2}}
T2 = {{Q1}}+1
T3 = {{Q1}}-1
T4 = {{Q2}}+1</t>
  </si>
  <si>
    <t>&lt;p&gt;La prueba de la división dice que:&lt;/p&gt;&lt;p&gt;dividendo = divisor × cociente + resto&lt;/p&gt;&lt;p&gt;Por tanto, ⬤ es un número que cumple esta condición: {{T1}} = ⬤ × {{Q1}}.&lt;/p&gt;</t>
  </si>
  <si>
    <t>{"id":"M4-NyO-35b-I-2","stimulus":"&lt;p&gt;En la siguiente división, ¿cuál es el valor de ⬤?&lt;/p&gt;&lt;p style=\"text-align: center\"&gt;{{T1}} : ⬤ = {{Q1}}&lt;/p&gt;","hint":"&lt;p&gt;La prueba de la división dice que:&lt;/p&gt;&lt;p style=\"text-align: center\"&gt;dividendo = divisor × cociente + resto&lt;/p&gt;","feedback":"&lt;p&gt;La prueba de la división dice que:&lt;/p&gt;&lt;p style=\"text-align: center\"&gt;dividendo = divisor × cociente + resto&lt;/p&gt;&lt;p&gt;Por tanto, ⬤ es un número que cumple esta condición: {{T1}} = ⬤ × {{Q1}}.&lt;/p&gt;","seed":{"parameters":[{"name":"Q1","label":null,"min":10,"max":30,"step":1},{"name":"Q2","label":null,"min":2,"max":9,"step":1}],"calculated":[{"name":"T1","label":"{{function}}","function":"{{Q1}}*{{Q2}}","temp":true},{"name":"A1","label":"⬤ = {{Q2}}","function":"{{Q2}}"},{"name":"A2","label":"⬤ = {{function}}","function":"{{Q1}}+1","incorrect":true},{"name":"A3","label":"⬤ = {{function}}","function":"{{Q1}}-1","incorrect":true},{"name":"A4","label":"⬤ = {{function}}","function":"{{Q2}}+1","incorrect":true}],"uniques":true},"algorithm":{"name":"trueFalse","template":"Multiple choice – standard","params":{"countCorrect":1,"countIncorrect":2,"showCheckIcon":false,"columns":3}}}</t>
  </si>
  <si>
    <t>Completa la siguiente división.</t>
  </si>
  <si>
    <t>{{A1}} : {{Q2}} = {{Q1}}</t>
  </si>
  <si>
    <t>Q1 = Mín = 10; Máx = 50; Step = 1
Q2 = Mín = 2; Máx = 9; Step = 1</t>
  </si>
  <si>
    <t>&lt;p&gt;La prueba de la división dice que:&lt;/p&gt;&lt;p&gt;dividendo = divisor × cociente + resto&lt;/p&gt;&lt;p&gt;Por tanto, ⬤ es un número que cumple esta condición: ⬤ = {{Q2}} × {{Q1}} = {{A1}}&lt;/p&gt;</t>
  </si>
  <si>
    <t>{"id":"M4-NyO-35b-E-1","stimulus":"&lt;p&gt;Completa la siguiente división.&lt;/p&gt;","template":"&lt;p style=\"text-align: center\"&gt;{{response}} : {{Q2}} = {{Q1}}&lt;/p&gt;","hint":"&lt;p&gt;La prueba de la división dice que:&lt;/p&gt;&lt;p style=\"text-align: center\"&gt;dividendo = divisor × cociente + resto&lt;/p&gt;","feedback":"&lt;p&gt;La prueba de la división dice que:&lt;/p&gt;&lt;p style=\"text-align: center\"&gt;dividendo = divisor × cociente + resto&lt;/p&gt;&lt;p&gt;Por tanto, ⬤ es un número que cumple esta condición: ⬤ = {{Q2}} × {{Q1}} = {{A1}}&lt;/p&gt;","seed":{"parameters":[{"name":"Q1","label":null,"min":10,"max":50,"step":1},{"name":"Q2","label":null,"min":2,"max":9,"step":1}],"calculated":[{"name":"A1","label":"{{function}}","function":"{{Q1}}*{{Q2}}"}],"uniques":true},"algorithm":{"name":"calculateOperation","params":{"method":"equivLiteral","keyboard":"NUMERICAL"}}}</t>
  </si>
  <si>
    <t>{{T1}} : {{A1}} = {{Q1}}</t>
  </si>
  <si>
    <t>&lt;p&gt;La prueba de la división dice que:&lt;/p&gt;&lt;p&gt;dividendo = divisor × cociente + resto&lt;/p&gt;&lt;p&gt;Por tanto, ⬤ es un número que cumple esta condición: {{T1}} = ⬤ × {{Q1}}&lt;/p&gt;</t>
  </si>
  <si>
    <t>{"id":"M4-NyO-35b-E-2","stimulus":"&lt;p&gt;Completa la siguiente división.&lt;/p&gt;","template":"&lt;p style=\"text-align: center\"&gt;{{T1}} : {{response}} = {{Q1}}&lt;/p&gt;","hint":"&lt;p&gt;La prueba de la división dice que:&lt;/p&gt;&lt;p style=\"text-align: center\"&gt;dividendo = divisor × cociente + resto&lt;/p&gt;","feedback":"&lt;p&gt;La prueba de la división dice que:&lt;/p&gt;&lt;p style=\"text-align: center\"&gt;dividendo = divisor × cociente + resto&lt;/p&gt;&lt;p&gt;Por tanto, ⬤ es un número que cumple esta condición: {{T1}} = ⬤ × {{Q1}}&lt;/p&gt;","seed":{"parameters":[{"name":"Q1","label":null,"min":10,"max":50,"step":1},{"name":"Q2","label":null,"min":2,"max":9,"step":1}],"calculated":[{"name":"T1","label":"{{function}}","function":"{{Q1}}*{{Q2}}","temp":true},{"name":"A1","label":"{{function}}","function":"{{Q2}}"}],"uniques":true},"algorithm":{"name":"calculateOperation","params":{"method":"equivLiteral","keyboard":"NUMERICAL"}}}</t>
  </si>
  <si>
    <t>Mario ha dividido su colección de monedas antiguas en {{Q1}} cofres, por lo que en cada uno ha guardado {{Q2}} monedas. ¿Cuántas tiene en total?</t>
  </si>
  <si>
    <t>Tiene {{A1}} monedas.</t>
  </si>
  <si>
    <t>Q1= Mín = 2 ; Máx = 9 ; Step = 1
Q2= Mín = 5 ; Máx = 10 ; Step = 1</t>
  </si>
  <si>
    <t>&lt;p&gt;La operación del enunciado es:&lt;/p&gt;&lt;p&gt;... : {{Q1}} cofres = {{Q2}} monedas en cada cofre&lt;/p&gt;</t>
  </si>
  <si>
    <t>&lt;p&gt;La operación del enunciado es:&lt;/p&gt;&lt;p&gt;... : {{Q1}} cofres = {{Q2}} monedas en cada cofre&lt;/p&gt;&lt;p&gt;Según la prueba de la división:&lt;/p&gt;&lt;p&gt;dividendo = divisor × cociente + resto&lt;/p&gt;&lt;p&gt;Por tanto, las monedas de Mario son:&lt;/p&gt;&lt;p&gt;dividendo = {{Q1}} × {{Q2}} = {{T1}}&lt;/p&gt;</t>
  </si>
  <si>
    <t>{"id":"M4-NyO-35b-A-1","stimulus":"&lt;p&gt;Mario ha dividido su colección de monedas antiguas en {{Q1}} cofres, por lo que en cada uno ha guardado {{Q2}} monedas. ¿Cuántas tiene en total?&lt;/p&gt;","template":"&lt;p&gt;Tiene {{response}} monedas.&lt;/p&gt;","hint":"&lt;p&gt;La operación del enunciado es:&lt;/p&gt;&lt;p style=\"text-align: center\"&gt;... : {{Q1}} cofres = {{Q2}} monedas en cada cofre&lt;/p&gt;","feedback":"&lt;p&gt;La operación del enunciado es:&lt;/p&gt;&lt;p style=\"text-align: center\"&gt;... : {{Q1}} cofres = {{Q2}} monedas en cada cofre&lt;/p&gt;&lt;p&gt;Según la prueba de la división:&lt;/p&gt;&lt;p style=\"text-align: center\"&gt;dividendo = divisor × cociente + resto&lt;/p&gt;&lt;p&gt;Por tanto, las monedas de Mario son:&lt;/p&gt;&lt;p style=\"text-align: center\"&gt;dividendo = {{Q1}} × {{Q2}} = {{T1}}&lt;/p&gt;","seed":{"parameters":[{"name":"Q1","label":null,"min":2,"max":9,"step":1},{"name":"Q2","label":null,"min":5,"max":10,"step":1}],"calculated":[{"name":"T1","label":"{{function}}","function":"{{Q1}}*{{Q2}}","temp":true},{"name":"A1","label":"{{function}}","function":"{{Q1}}*{{Q2}}"}],"uniques":true},"algorithm":{"name":"calculateOperation","params":{"method":"equivLiteral","keyboard":"NUMERICAL"}}}</t>
  </si>
  <si>
    <t>Nora ha repartido por su cumpleaños bolsas sorpresa entre {{Q1}} amigos. Como cada uno ha recibido {{Q2}} bolsas, ¿cuántas ha tenido que comprar?</t>
  </si>
  <si>
    <t>Nora ha comprado {{A1}} bolsas sorpresa.</t>
  </si>
  <si>
    <t>Q1= Mín = 3; Máx = 20; Step = 1
Q2= Mín = 2; Máx = 10 ; Step = 1</t>
  </si>
  <si>
    <t>&lt;p&gt;La operación del enunciado es:&lt;/p&gt;&lt;p&gt;... : {{Q1}} amigos = {{Q2}} bolsas sorpresa por amigo&lt;/p&gt;</t>
  </si>
  <si>
    <t>&lt;p&gt;La operación del enunciado es:&lt;/p&gt;&lt;p&gt;... : {{Q1}} amigos = {{Q2}} bolsas sorpresa por amigo&lt;/p&gt;&lt;p&gt;Según la prueba de la división:&lt;/p&gt;&lt;p&gt;dividendo = divisor × cociente + resto&lt;/p&gt;&lt;p&gt;Por tanto, el número de bolsas sorpresa es:&lt;/p&gt;&lt;p&gt;dividendo = {{Q1}} × {{Q2}} = {{T1}}&lt;/p&gt;</t>
  </si>
  <si>
    <t>{"id":"M4-NyO-35b-A-2","stimulus":"&lt;p&gt;Nora ha repartido por su cumpleaños bolsas sorpresa entre {{Q1}} amigos. Como cada uno ha recibido {{Q2}} bolsas, ¿cuántas ha tenido que comprar?&lt;/p&gt;","template":"&lt;p&gt;Nora ha comprado {{response}} bolsas sorpresa.&lt;/p&gt;","hint":"&lt;p&gt;La operación del enunciado es:&lt;/p&gt;&lt;p style=\"text-align: center\"&gt;... : {{Q1}} amigos = {{Q2}} bolsas sorpresa por amigo&lt;/p&gt;","feedback":"&lt;p&gt;La operación del enunciado es:&lt;/p&gt;&lt;p style=\"text-align: center\"&gt;... : {{Q1}} amigos = {{Q2}} bolsas sorpresa por amigo&lt;/p&gt;&lt;p&gt;Según la prueba de la división:&lt;/p&gt;&lt;p style=\"text-align: center\"&gt;dividendo = divisor × cociente + resto&lt;/p&gt;&lt;p&gt;Por tanto, el número de bolsas sorpresa es:&lt;/p&gt;&lt;p style=\"text-align: center\"&gt;dividendo = {{Q1}} × {{Q2}} = {{T1}}&lt;/p&gt;","seed":{"parameters":[{"name":"Q1","label":null,"min":3,"max":20,"step":1},{"name":"Q2","label":null,"min":2,"max":10,"step":1}],"calculated":[{"name":"T1","label":"{{function}}","function":"{{Q1}}*{{Q2}}","temp":true},{"name":"A1","label":"{{function}}","function":"{{Q1}}*{{Q2}}"}],"uniques":true},"algorithm":{"name":"calculateOperation","params":{"method":"equivLiteral","keyboard":"NUMERICAL"}}}</t>
  </si>
  <si>
    <t>A una floristería han llegado {{Q1}} clientes en busca de un ramo. Como no había suficientes flores para todos, la dueña las ha repartido a partes iguales y ha puesto {{Q2}} en cada ramo. ¿Cuántas flores quedaban en la floristería?</t>
  </si>
  <si>
    <t>Quedaban {{A1}} flores.</t>
  </si>
  <si>
    <t>Q1= Mín= 2; Máx= 8; Step= 1
Q2= Mín= 5; Máx= 20; Step= 1</t>
  </si>
  <si>
    <t>&lt;p&gt;La operación del enunciado es:&lt;/p&gt;&lt;p&gt;... : {{Q1}} clientes = {{Q2}} flores para cada cliente&lt;/p&gt;</t>
  </si>
  <si>
    <t>&lt;p&gt;La operación del enunciado es:&lt;/p&gt;&lt;p&gt;... : {{Q1}} clientes = {{Q2}} flores para cada ramo&lt;/p&gt;&lt;p&gt;La prueba de la división dice que:&lt;/p&gt;&lt;p&gt;dividendo = divisor × cociente + resto&lt;/p&gt;&lt;p&gt;Por tanto, quedaban estas flores:&lt;/p&gt;&lt;p&gt;dividendo = {{Q1}} × {{Q2}} = {{T1}}&lt;/p&gt;</t>
  </si>
  <si>
    <t>{"id":"M4-NyO-35b-A-3","stimulus":"&lt;p&gt;A una floristería han llegado {{Q1}} clientes en busca de un ramo. Como no había suficientes flores para todos, la dueña las ha repartido a partes iguales y ha puesto {{Q2}} en cada ramo. ¿Cuántas flores quedaban en la floristería?&lt;/p&gt;","template":"&lt;p&gt;Quedaban {{response}} flores.&lt;/p&gt;","hint":"&lt;p&gt;La operación del enunciado es:&lt;/p&gt;&lt;p style=\"text-align: center\"&gt;... : {{Q1}} clientes = {{Q2}} flores para cada cliente&lt;/p&gt;","feedback":"&lt;p&gt;La operación del enunciado es:&lt;/p&gt;&lt;p style=\"text-align: center\"&gt;... : {{Q1}} clientes = {{Q2}} flores para cada ramo&lt;/p&gt;&lt;p&gt;La prueba de la división dice que:&lt;/p&gt;&lt;p style=\"text-align: center\"&gt;dividendo = divisor × cociente + resto&lt;/p&gt;&lt;p&gt;Por tanto, quedaban estas flores:&lt;/p&gt;&lt;p style=\"text-align: center\"&gt;dividendo = {{Q1}} × {{Q2}} = {{T1}}&lt;/p&gt;","seed":{"parameters":[{"name":"Q1","label":null,"min":2,"max":8,"step":1},{"name":"Q2","label":null,"min":5,"max":20,"step":1}],"calculated":[{"name":"T1","label":"{{function}}","function":"{{Q1}}*{{Q2}}","temp":true},{"name":"A1","label":"{{function}}","function":"{{Q1}}*{{Q2}}"}],"uniques":true},"algorithm":{"name":"calculateOperation","params":{"method":"equivLiteral","keyboard":"NUMERICAL"}}}</t>
  </si>
  <si>
    <t>M4-NyO-18a</t>
  </si>
  <si>
    <t>Utiliza el algoritmo de la división para divisiones enteras (divid de 2 o 3 cifras; divis de 1 cifra; coc de 2 cifras)</t>
  </si>
  <si>
    <t>Selecciona el cociente y el resto de esta división.
{{T1}} : {{Q1}}</t>
  </si>
  <si>
    <t>Cociente = {{A1}}* / {{A2}} / {{A3}}
Resto = {{A4}} * / {{A5}} / 0</t>
  </si>
  <si>
    <t>Q1= List = 4, 5, 6, 7, 8, 9
Q2= Mín= 10; Máx= 99; Step= 1
Q3-Q4= List = 1, 2, 3</t>
  </si>
  <si>
    <t>T1 = {{Q1}}*{{Q2}}+{{Q3}}
A1 = {{Q2}}
A2 = {{Q2}}+10
A3 = {{Q2}}-10
A4 = {{Q3}}
A5 = {{Q4}}</t>
  </si>
  <si>
    <t>Divide el dividendo entre el divisor.</t>
  </si>
  <si>
    <t>&lt;p&gt;Una división es el reparto de un dividendo tantas veces como indica el divisor.&lt;/p&gt;</t>
  </si>
  <si>
    <t>{"id":"M4-NyO-18a-I-1","stimulus":"&lt;p&gt;Selecciona el cociente y el resto de esta división.&lt;/p&gt;&lt;p style=\"text-align: center\"&gt;{{T1}} : {{Q1}}&lt;/p&gt;","template":"&lt;p style=\"text-align: center\"&gt;Cociente = {{response}}&lt;/p&gt;&lt;p style=\"text-align: center\"&gt;Resto = {{response}}&lt;/p&gt;","hint":"&lt;p&gt;Divide el dividendo entre el divisor.&lt;/p&gt;","feedback":"&lt;p&gt;Una división es el reparto de un dividendo tantas veces como indica el divisor.&lt;/p&gt;","seed":{"parameters":[{"name":"Q1","label":null,"list":[4,5,6,7,8,9]},{"name":"Q2","label":null,"min":10,"max":99,"step":1},{"name":"Q3","label":null,"list":[1,2,3]},{"name":"Q4","label":null,"list":[1,2,3]}],"calculated":[{"name":"T1","label":"{{function}}","function":"{{Q1}}*{{Q2}}+{{Q3}}","temp":true},{"name":"A1","label":"{{function}}","function":"{{Q2}}","group":1},{"name":"A2","label":"{{function}}","function":"{{Q2}}+10","group":1,"incorrect":true},{"name":"A3","label":"{{function}}","function":"{{Q2}}-10","group":1,"incorrect":true},{"name":"A4","label":"{{function}}","function":"{{Q3}}","group":2},{"name":"A5","label":"{{function}}","function":"{{Q4}}","group":2,"incorrect":true},{"name":"A6","label":"{{function}}","function":"0","group":2,"incorrect":true}],"uniques":true},"algorithm":{"name":"groupResponses","template":"Cloze with drop down"}}</t>
  </si>
  <si>
    <t>Calcula esta división.</t>
  </si>
  <si>
    <t>{{T1}} : {{Q1}} = {{A1}}, resto = {{A2}}</t>
  </si>
  <si>
    <t>Q1= List = 4, 5, 6, 7, 8, 9
Q2= Mín= 10; Máx= 99; Step= 1
Q3= List = 1, 2, 3</t>
  </si>
  <si>
    <t>T1 = {{Q1}}*{{Q2}}+{{Q3}}
A1 = {{Q2}}
A2 = {{Q3}}</t>
  </si>
  <si>
    <t>{"id":"M4-NyO-18a-E-1","stimulus":"&lt;p&gt;Calcula esta división.&lt;/p&gt;","template":"&lt;p style=\"text-align: center\"&gt;{{T1}} : {{Q1}} = {{response}} , resto = {{response}}&lt;/p&gt;","hint":"&lt;p&gt;Divide el dividendo entre el divisor.&lt;/p&gt;","feedback":"&lt;p&gt;Una división es el reparto de un dividendo tantas veces como indica el divisor.&lt;/p&gt;","seed":{"parameters":[{"name":"Q1","label":null,"list":[4,5,6,7,8,9]},{"name":"Q2","label":null,"min":10,"max":99,"step":1},{"name":"Q3","label":null,"list":[1,2,3]}],"calculated":[{"name":"T1","label":"{{function}}","function":"{{Q1}}*{{Q2}}+{{Q3}}","temp":true},{"name":"A1","label":"{{function}}","function":"{{Q2}}"},{"name":"A2","label":"{{function}}","function":"{{Q3}}"}],"uniques":true},"algorithm":{"name":"calculateOperation","params":{"method":"equivLiteral","keyboard":"NUMERICAL"}}}</t>
  </si>
  <si>
    <t>En una clase de Robótica hay {{T1}} bloques de construcción. Para fabricar un robot programable para cada estudiante, se han usado {{Q1}} bloques. ¿Cuántos robots se han podido construir? ¿Cuántos bloques han sobrado?</t>
  </si>
  <si>
    <t>Se han fabricado {{A1}} robots y quedan {{A2}} bloques sin utilizar.</t>
  </si>
  <si>
    <t>Q1= List = 4, 5, 6
Q2= Mín= 10; Máx= 50; Step= 1
Q3= List = 2, 3</t>
  </si>
  <si>
    <t>T1 = {{Q1}}*{{Q2}}+{{Q3}}
 A1 = {{Q2}}
 A2 = {{Q3}}</t>
  </si>
  <si>
    <t>{"id":"M4-NyO-18a-A-1","stimulus":"&lt;p&gt;En una clase de Robótica hay {{T1}} bloques de construcción. Para fabricar un robot programable para cada estudiante, se han usado {{Q1}} bloques. ¿Cuántos robots se han podido construir? ¿Cuántos bloques han sobrado?&lt;/p&gt;","template":"&lt;p&gt;Se han fabricado {{response}} robots y quedan {{response}} bloques sin utilizar.&lt;/p&gt;","hint":"&lt;p&gt;Divide el dividendo entre el divisor.&lt;/p&gt;","feedback":"&lt;p&gt;Una división es el reparto de un dividendo tantas veces como indica el divisor.&lt;/p&gt;","seed":{"parameters":[{"name":"Q1","label":null,"list":[4,5,6]},{"name":"Q2","label":null,"min":10,"max":50,"step":1},{"name":"Q3","label":null,"list":[2,3]}],"calculated":[{"name":"T1","label":"{{function}}","function":"{{Q1}}*{{Q2}}+{{Q3}}","temp":true},{"name":"A1","label":"{{function}}","function":"{{Q2}}"},{"name":"A2","label":"{{function}}","function":"{{Q3}}"}],"uniques":true},"algorithm":{"name":"calculateOperation","params":{"method":"equivLiteral","keyboard":"NUMERICAL"}}}</t>
  </si>
  <si>
    <t>Para organizar la visita al museo de Ciencias Naturales, los monitores han repartido a {{T1}} estudiantes en {{Q1}} grupos. ¿Cuántos estudiantes hay por grupo? ¿Cuántos se han quedado fuera de este reparto?</t>
  </si>
  <si>
    <t>En cada grupo hay {{A1}} estudiantes, mientras que {{A2}} se repartirán entre los grupos.</t>
  </si>
  <si>
    <t>Q1= Mín= 4; Máx= 9; Step= 1
Q2= Mín= 20; Máx= 40; Step= 1
Q3= Mín= 2; Máx= 3; Step= 1</t>
  </si>
  <si>
    <t>{"id":"M4-NyO-18a-A-2","stimulus":"&lt;p&gt;Para organizar la visita al museo de Ciencias Naturales, los monitores han repartido a {{T1}} estudiantes en {{Q1}} grupos. ¿Cuántos estudiantes hay por grupo? ¿Cuántos se han quedado fuera de este reparto?&lt;/p&gt;","template":"&lt;p&gt;En cada grupo hay {{response}} estudiantes, mientras que {{response}} se repartirán entre los grupos.&lt;/p&gt;","hint":"&lt;p&gt;Divide el dividendo entre el divisor.&lt;/p&gt;","feedback":"&lt;p&gt;Una división es el reparto de un dividendo tantas veces como indica el divisor.&lt;/p&gt;","seed":{"parameters":[{"name":"Q1","label":null,"min":4,"max":9,"step":1},{"name":"Q2","label":null,"min":20,"max":40,"step":1},{"name":"Q3","label":null,"min":2,"max":3,"step":1}],"calculated":[{"name":"T1","label":"{{function}}","function":"{{Q1}}*{{Q2}}+{{Q3}}","temp":true},{"name":"A1","label":"{{function}}","function":"{{Q2}}"},{"name":"A2","label":"{{function}}","function":"{{Q3}}"}],"uniques":true},"algorithm":{"name":"calculateOperation","params":{"method":"equivLiteral","keyboard":"NUMERICAL"}}}</t>
  </si>
  <si>
    <t>Diego siempre compra un imán para la nevera en los lugares que visita. Hasta el momento, tiene una colección de {{T1}} imanes que quiere repartir en {{Q1}} cajas. ¿Cuántos tiene que guardar en cada caja? ¿Cuántos imanes sobran en este reparto?</t>
  </si>
  <si>
    <t>Tiene que guardar {{A1}} imanes en cada caja y le sobran {{A2}}.</t>
  </si>
  <si>
    <t>Q1= Mín= 5; Máx= 9; Step= 1
Q2= Mín= 30; Máx= 60; Step= 1
Q3= Mín= 2; Máx= 4; Step= 1</t>
  </si>
  <si>
    <t>{"id":"M4-NyO-18a-A-3","stimulus":"&lt;p&gt;Diego siempre compra un imán para la nevera en los lugares que visita. Hasta el momento, tiene una colección de {{T1}} imanes que quiere repartir en {{Q1}} cajas. ¿Cuántos tiene que guardar en cada caja? ¿Cuántos imanes sobran en este reparto?&lt;/p&gt;","template":"&lt;p&gt;Tiene que guardar {{response}} imanes en cada caja y le sobran {{response}}.&lt;/p&gt;","hint":"&lt;p&gt;Divide el dividendo entre el divisor.&lt;/p&gt;","feedback":"&lt;p&gt;Una división es el reparto de un dividendo tantas veces como indica el divisor.&lt;/p&gt;","seed":{"parameters":[{"name":"Q1","label":null,"min":5,"max":9,"step":1},{"name":"Q2","label":null,"min":30,"max":60,"step":1},{"name":"Q3","label":null,"min":2,"max":4,"step":1}],"calculated":[{"name":"T1","label":"{{function}}","function":"{{Q1}}*{{Q2}}+{{Q3}}","temp":true},{"name":"A1","label":"{{function}}","function":"{{Q2}}"},{"name":"A2","label":"{{function}}","function":"{{Q3}}"}],"uniques":true},"algorithm":{"name":"calculateOperation","params":{"method":"equivLiteral","keyboard":"NUMERICAL"}}}</t>
  </si>
  <si>
    <t>M4-NyO-19a</t>
  </si>
  <si>
    <t>Utiliza el algoritmo de la división para divisiones enteras (divid de 3 o 4 cifras; divis de 2 cifras)</t>
  </si>
  <si>
    <t>Selecciona el cociente y el resto de esta división.
{{T1}} : {{Q1}}
Cociente = {{A1}}* / {{A2}} / {{A3}}
Resto = {{A4}} * / {{A5}} / 0</t>
  </si>
  <si>
    <t>Q1= Mín= 10; Máx= 99; Step= 1
Q2= Mín= 10; Máx= 99; Step= 1
Q3-Q4= Mín= 1; Máx= 9; Step= 1</t>
  </si>
  <si>
    <t>T1 = {{Q1}}*{{Q2}}+{{Q3}}
A1 = {{Q2}}
A2 = {{Q2}}+{{Q3}}
A3 = {{Q2}}+{{Q4}}
A4 = {{Q3}}
A5 = {{Q4}}</t>
  </si>
  <si>
    <t>{"id":"M4-NyO-19a-I-1","stimulus":"&lt;p&gt;Selecciona el cociente y el resto de esta división.&lt;/p&gt;&lt;p style=\"text-align: center\"&gt;{{T1}} : {{Q1}}&lt;/p&gt;","template":"&lt;p style=\"text-align: center\"&gt;Cociente = {{response}}&lt;/p&gt;&lt;p style=\"text-align: center\"&gt;Resto = {{response}}&lt;/p&gt;","hint":"&lt;p&gt;Divide el dividendo entre el divisor.&lt;/p&gt;","feedback":"&lt;p&gt;Una división es el reparto de un dividendo tantas veces como indica el divisor.&lt;/p&gt;","seed":{"parameters":[{"name":"Q1","label":null,"min":10,"max":99,"step":1},{"name":"Q2","label":null,"min":10,"max":99,"step":1},{"name":"Q3","label":null,"min":1,"max":9,"step":1},{"name":"Q4","label":null,"min":1,"max":9,"step":1}],"calculated":[{"name":"T1","label":"{{function}}","function":"{{Q1}}*{{Q2}}+{{Q3}}","temp":true},{"name":"A1","label":"{{function}}","function":"{{Q2}}","group":1},{"name":"A2","label":"{{function}}","function":"{{Q2}}+{{Q3}}","group":1,"incorrect":true},{"name":"A3","label":"{{function}}","function":"{{Q2}}+{{Q4}}","group":1,"incorrect":true},{"name":"A4","label":"{{function}}","function":"{{Q3}}","group":2},{"name":"A5","label":"{{function}}","function":"{{Q4}}","group":2,"incorrect":true},{"name":"A6","label":"{{function}}","function":"0","group":2,"incorrect":true}],"uniques":true},"algorithm":{"name":"groupResponses","template":"Cloze with drop down"}}</t>
  </si>
  <si>
    <t>Q1= Mín= 4; Máx= 99; Step= 1
Q2= Mín= 10; Máx= 99; Step= 1
Q3= Mín= 1; Máx= 9; Step= 1</t>
  </si>
  <si>
    <t>{"id":"M4-NyO-19a-E-1","stimulus":"&lt;p&gt;Calcula esta división.&lt;/p&gt;","template":"&lt;p style=\"text-align: center\"&gt;{{T1}} : {{Q1}} = {{response}}, resto = {{response}}&lt;/p&gt;","hint":"&lt;p&gt;Divide el dividendo entre el divisor.&lt;/p&gt;","feedback":"&lt;p&gt;Una división es el reparto de un dividendo tantas veces como indica el divisor.&lt;/p&gt;","seed":{"parameters":[{"name":"Q1","label":null,"min":4,"max":99,"step":1},{"name":"Q2","label":null,"min":10,"max":99,"step":1},{"name":"Q3","label":null,"min":1,"max":9,"step":1}],"calculated":[{"name":"T1","label":"{{function}}","function":"{{Q1}}*{{Q2}}+{{Q3}}","temp":true},{"name":"A1","label":"{{function}}","function":"{{Q2}}"},{"name":"A2","label":"{{function}}","function":"{{Q3}}"}],"uniques":true},"algorithm":{"name":"calculateOperation","params":{"method":"equivLiteral","keyboard":"NUMERICAL"}}}</t>
  </si>
  <si>
    <t>Para reforestar un bosque quemado se ha distriduido entre los voluntarios {{T1}} árboles en {{Q1}} cajas. ¿Cuántos árboles hay en cada caja? ¿Y cuántos se quedan fuera del reparto?</t>
  </si>
  <si>
    <t>En cada caja hay {{A1}} árboles y {{A2}} se han quedado fuera del reparto.</t>
  </si>
  <si>
    <t>Q1= Mín= 4; Máx= 99; Step= 1
Q2= Mín= 10; Máx= 99; Step= 1
Q3= Mín= 2; Máx= 9; Step= 1</t>
  </si>
  <si>
    <t>{"id":"M4-NyO-19a-A-1","stimulus":"&lt;p&gt;Para reforestar un bosque quemado se ha distriduido entre los voluntarios {{T1}} árboles en {{Q1}} cajas. ¿Cuántos árboles hay en cada caja? ¿Y cuántos se quedan fuera del reparto?&lt;/p&gt;","template":"&lt;p&gt;En cada caja hay {{response}} árboles y {{response}} se han quedado fuera del reparto.&lt;/p&gt;","hint":"&lt;p&gt;Divide el dividendo entre el divisor.&lt;/p&gt;","feedback":"&lt;p&gt;Una división es el reparto de un dividendo tantas veces como indica el divisor.&lt;/p&gt;","seed":{"parameters":[{"name":"Q1","label":null,"min":4,"max":99,"step":1},{"name":"Q2","label":null,"min":10,"max":99,"step":1},{"name":"Q3","label":null,"min":2,"max":9,"step":1}],"calculated":[{"name":"T1","label":"{{function}}","function":"{{Q1}}*{{Q2}}+{{Q3}}","temp":true},{"name":"A1","label":"{{function}}","function":"{{Q2}}"},{"name":"A2","label":"{{function}}","function":"{{Q3}}"}],"uniques":true},"algorithm":{"name":"calculateOperation","params":{"method":"equivLiteral","keyboard":"NUMERICAL"}}}</t>
  </si>
  <si>
    <t>Una ONG ha repartido {{T1}} cajas de ropa entre los {{Q1}} centros que tiene en todo el país. ¿Cuántas cajas ha recibido cada centro? ¿Y cuántas se quedan fuera del reparto?</t>
  </si>
  <si>
    <t>Cada centro ha recibido {{A1}} cajas de ropa, mientras que {{A2}} se quedan fuera del reparto.</t>
  </si>
  <si>
    <t>{"id":"M4-NyO-19a-A-2","stimulus":"&lt;p&gt;Una ONG ha repartido {{T1}} cajas de ropa entre los {{Q1}} centros que tiene en todo el país. ¿Cuántas cajas ha recibido cada centro? ¿Y cuántas se quedan fuera del reparto?&lt;/p&gt;","template":"&lt;p&gt;Cada centro ha recibido {{response}} cajas de ropa, mientras que {{response}} se quedan fuera del reparto.&lt;/p&gt;","hint":"&lt;p&gt;Divide el dividendo entre el divisor.&lt;/p&gt;","feedback":"&lt;p&gt;Una división es el reparto de un dividendo tantas veces como indica el divisor.&lt;/p&gt;","seed":{"parameters":[{"name":"Q1","label":null,"min":4,"max":99,"step":1},{"name":"Q2","label":null,"min":10,"max":99,"step":1},{"name":"Q3","label":null,"min":2,"max":9,"step":1}],"calculated":[{"name":"T1","label":"{{function}}","function":"{{Q1}}*{{Q2}}+{{Q3}}","temp":true},{"name":"A1","label":"{{function}}","function":"{{Q2}}"},{"name":"A2","label":"{{function}}","function":"{{Q3}}"}],"uniques":true},"algorithm":{"name":"calculateOperation","params":{"method":"equivLiteral","keyboard":"NUMERICAL"}}}</t>
  </si>
  <si>
    <t>Al final de una carrera popular, se van a repartir entre los corredores {{T1}} bolsas de pícnic que se han distriduido en {{Q1}} cajas. ¿Cuántas bolsas hay en cada caja? ¿Y cuántas se han quedado fuera del reparto?</t>
  </si>
  <si>
    <t>En cada caja hay {{A1}} bolsas de pícnic y {{A2}} se quedan fuera del reparto.</t>
  </si>
  <si>
    <t>{"id":"M4-NyO-19a-A-3","stimulus":"&lt;p&gt;Al final de una carrera popular, se van a repartir entre los corredores {{T1}} bolsas de pícnic que se han distriduido en {{Q1}} cajas. ¿Cuántas bolsas hay en cada caja? ¿Y cuántas se han quedado fuera del reparto?&lt;/p&gt;","template":"&lt;p&gt;En cada caja hay {{response}} bolsas de pícnic y {{response}} se quedan fuera del reparto.&lt;/p&gt;","hint":"&lt;p&gt;Divide el dividendo entre el divisor.&lt;/p&gt;","feedback":"&lt;p&gt;Una división es el reparto de un dividendo tantas veces como indica el divisor.&lt;/p&gt;","seed":{"parameters":[{"name":"Q1","label":null,"min":4,"max":99,"step":1},{"name":"Q2","label":null,"min":10,"max":99,"step":1},{"name":"Q3","label":null,"min":2,"max":9,"step":1}],"calculated":[{"name":"T1","label":"{{function}}","function":"{{Q1}}*{{Q2}}+{{Q3}}","temp":true},{"name":"A1","label":"{{function}}","function":"{{Q2}}"},{"name":"A2","label":"{{function}}","function":"{{Q3}}"}],"uniques":true},"algorithm":{"name":"calculateOperation","params":{"method":"equivLiteral","keyboard":"NUMERICAL"}}}</t>
  </si>
  <si>
    <t>M4-NyO-62a</t>
  </si>
  <si>
    <t>Estima cocientes (divid de 2 o 4 cifras; divis de 1 cifra)</t>
  </si>
  <si>
    <t>Escoge la estimación correcta.</t>
  </si>
  <si>
    <t>Q1 = min = 2; max = 9; step = 1
Q2 = min = 200; max = 999; step = 1
Q3 = min = 2; max = 9; step = 1
Q4 = min = 200; max = 999; step = 1
Q5 = min = 2; max = 9; step = 1
Q6 = min = 200; max = 999; step = 1
Q7 = min = 10; max = 90; step = 10
Q8 = min = 1000; max = 9900; step = 100</t>
  </si>
  <si>
    <t>T1 = {{Q1}}*{{Q2}}
T2 = {{Q3}}*{{Q4}}
T3 = {{Q5}}*{{Q6}}
A1 = "{{T1}} : {{Q1}} ≈ {{function}}"*
{{function}} = math.round({{Q2}}/100, 0)*100"
A2 = "{{T2}} : {{Q3}} ≈ {{Q7}}"
A3 = "{{T3}} : {{Q5}} ≈ {{Q8}}"</t>
  </si>
  <si>
    <t>&lt;p&gt;La estimación más razonable es la que se acerca más al resultado exacto.&lt;/p&gt;</t>
  </si>
  <si>
    <t>&lt;p&gt;La estimación más razonable es la que se acerca más al resultado exacto.&lt;/p&gt;&lt;p style=\"text-align: center\"&gt;{{T1}} : {{Q1}} = {{Q2}} ≈ {{A1}}&lt;/p&gt;</t>
  </si>
  <si>
    <t>{
    "id": "M4-NyO-62a-I-1",
    "stimulus": "&lt;p&gt;Escoge la estimación correcta.&lt;/p&gt;",
    "hint": "&lt;p&gt;La estimación más razonable es la que se acerca más al resultado exacto.&lt;/p&gt;",
    "feedback": "&lt;p&gt;La estimación más razonable es la que se acerca más al resultado exacto.&lt;/p&gt;&lt;p style=\"text-align: center\"&gt;{{T1}} : {{Q1}} = {{Q2}} ≈ {{T4}}&lt;/p&gt;",
    "seed": {
        "parameters": [
            {
                "name": "Q1",
                "label": null,
                "min": 2,
                "max": 9,
                "step": 1
            },
            {
                "name": "Q2",
                "label": null,
                "min": 200,
                "max": 999,
                "step": 1
            },
            {
                "name": "Q3",
                "label": null,
                "min": 2,
                "max": 9,
                "step": 1
            },
            {
                "name": "Q4",
                "label": null,
                "min": 200,
                "max": 999,
                "step": 1
            },
            {
                "name": "Q5",
                "label": null,
                "min": 2,
                "max": 9,
                "step": 1
            },
            {
                "name": "Q6",
                "label": null,
                "min": 200,
                "max": 999,
                "step": 1
            },
            {
                "name": "Q7",
                "label": null,
                "min": 10,
                "max": 90,
                "step": 10
            },
            {
                "name": "Q8",
                "label": null,
                "min": 1000,
                "max": 9900,
                "step": 100
            }
        ],
        "calculated": [
            {
                "name": "T1",
                "label": "",
                "function": "{{Q1}}*{{Q2}}",
                "temp": true
            },
            {
                "name": "T2",
                "label": "",
                "function": "{{Q3}}*{{Q4}}",
                "temp": true
            },
            {
                "name": "T3",
                "label": "",
                "function": "{{Q5}}*{{Q6}}",
                "temp": true
            },
            {
                "name": "T4",
                "label": "",
                "function": "math.round({{Q2}}/100, 0)*100",
                "temp": true
            },
            {
                "name": "A1",
                "label": "{{T1}} : {{Q1}} ≈ {{T4}}",
                "function": ""
            },
            {
                "name": "A2",
                "label": "{{T2}} : {{Q3}} ≈ {{Q7}}",
                "feedback": "&lt;p&gt;El resultado exacto de esta división es:&lt;/p&gt;&lt;p style=\"text-align: center\"&gt;{{T2}} : {{Q3}} = {{Q4}}&lt;/p&gt;",
                "incorrect": true
            },
            {
                "name": "A3",
                "label": "{{T3}} : {{Q5}} ≈ {{Q8}}",
                "feedback": "&lt;p&gt;El resultado exacto de esta división es:&lt;/p&gt;&lt;p style=\"text-align: center\"&gt;{{T3}} : {{Q5}} = {{Q6}}&lt;/p&gt;",
                "incorrect": true
            }
        ],
        "uniques": true
    },
    "algorithm": {
        "name": "trueFalse",
        "template": "Multiple choice – standard",
        "params": {
            "countCorrect": 1,
            "countIncorrect": 2,
            "showCheckIcon": false,
            "columns": 3
        }
    }
}</t>
  </si>
  <si>
    <t>&lt;p&gt;Estima el resultado de esta división.&lt;/p&gt;&lt;p style=\"text-align: center\"&gt;{{T1}} : {{Q1}} ≈ ...&lt;/p&gt;</t>
  </si>
  <si>
    <t>Q1 = min = 2; max = 9; step = 1
Q2 = min = 200; max = 999; step = 1
Q3 = min = 10; max = 90; step = 10
Q4 = min = 10; max = 90; step = 10
Q5 = min = 1000; max = 9900; step = 100
Q6 = min = 1000; max = 9900; step = 100
Q7 = list = [-100, 100, 200, 300]</t>
  </si>
  <si>
    <t>T1 = {{Q1}}*{{Q2}}
A1 = math.round({{Q2}}/100, 0)*100
A2 = {{Q3}}
A3 = {{Q4}}
A4 = {{Q5}}
A5 = {{Q6}}
A6 = math.round({{Q2}}/100, 0)*100+{{Q7}}</t>
  </si>
  <si>
    <t>&lt;p&gt;La estimación más razonable es la que se acerca más al resultado exacto.&lt;/p&gt;&lt;p style=\"text-align: center\"&gt;{{T1}} : {{Q1}} = {{Q2}} ≈ {{T4}}&lt;/p&gt;</t>
  </si>
  <si>
    <t>{
    "id": "M4-NyO-62a-E-1",
    "stimulus": "&lt;p&gt;Estima el resultado de esta división.&lt;/p&gt;&lt;p style=\"text-align: center\"&gt;{{T1}} : {{Q1}} ≈ ...&lt;/p&gt;",
    "hint": "&lt;p&gt;La estimación más razonable es la que se acerca más al resultado exacto.&lt;/p&gt;",
    "feedback": "&lt;p&gt;La estimación más razonable es la que se acerca más al resultado exacto.&lt;/p&gt;&lt;p style=\"text-align: center\"&gt;{{T1}} : {{Q1}} = {{Q2}} ≈ {{A1}}&lt;/p&gt;",
    "seed": {
        "parameters": [
            {
                "name": "Q1",
                "label": null,
                "min": 2,
                "max": 9,
                "step": 1
            },
            {
                "name": "Q2",
                "label": null,
                "min": 200,
                "max": 999,
                "step": 1
            },
            {
                "name": "Q3",
                "label": null,
                "min": 10,
                "max": 90,
                "step": 10
            },
            {
                "name": "Q4",
                "label": null,
                "min": 10,
                "max": 90,
                "step": 10
            },
            {
                "name": "Q5",
                "label": null,
                "min": 1000,
                "max": 9900,
                "step": 100
            },
            {
                "name": "Q6",
                "label": null,
                "min": 1000,
                "max": 9900,
                "step": 100
            },
            {
                "name": "Q7",
                "label": null,
                "list": [
                    -100,
                    100,
                    200,
                    300
                ]
            }
        ],
        "calculated": [
            {
                "name": "T1",
                "label": "{{function}}",
                "function": "{{Q1}}*{{Q2}}",
                "temp": "true"
            },
            {
                "name": "A1",
                "label": "{{function}}",
                "function": "math.round({{Q2}}/100, 0)*100"
            },
            {
                "name": "A2",
                "label": "{{function}}",
                "function": "{{Q3}}",
                "incorrect": true
            },
            {
                "name": "A3",
                "label": "{{function}}",
                "function": "{{Q4}}",
                "incorrect": true
            },
            {
                "name": "A4",
                "label": "{{function}}",
                "function": "{{Q5}}",
                "incorrect": true
            },
            {
                "name": "A5",
                "label": "{{function}}",
                "function": "{{Q6}}",
                "incorrect": true
            },
            {
                "name": "A5",
                "label": "{{function}}",
                "function": "math.round({{Q2}}/100, 0)*100+{{Q7}}",
                "incorrect": true
            }
        ],
        "uniques": true
    },
    "algorithm": {
        "name": "trueFalse",
        "template": "Multiple choice – standard",
        "params": {
            "countCorrect": 1,
            "countIncorrect": 2,
            "showCheckIcon": false,
            "columns": 3
        }
    }
}</t>
  </si>
  <si>
    <t>A un partido de fútbol han asistido {{T1}} espectadores que se han repartido en grupos iguales en las {{Q1}} gradas. ¿Cuántas personas hay aproximadamente en una de ellas?</t>
  </si>
  <si>
    <t>&lt;p&gt;La estimación más razonable es la que se acerca más al resultado exacto.&lt;/p&gt;&lt;p style=\"text-align: center\"&gt;{{T1}} : {{Q1}} ≈ ...&lt;/p&gt;</t>
  </si>
  <si>
    <t>{
    "id": "M4-NyO-62a-A-1",
    "stimulus": "&lt;p&gt;A un partido de fútbol han asistido {{T1}} espectadores que se han repartido en grupos iguales en las {{Q1}} gradas. ¿Cuántas personas hay aproximadamente en una de ellas?&lt;/p&gt;",
    "hint": "&lt;p&gt;La estimación más razonable es la que se acerca más al resultado exacto.&lt;/p&gt;&lt;p style=\"text-align: center\"&gt;{{T1}} : {{Q1}} ≈ ...&lt;/p&gt;",
    "feedback": "&lt;p&gt;La estimación más razonable es la que se acerca más al resultado exacto.&lt;/p&gt;&lt;p style=\"text-align: center\"&gt;{{T1}} : {{Q1}} = {{Q2}} ≈ {{A1}}&lt;/p&gt;",
    "seed": {
        "parameters": [
            {
                "name": "Q1",
                "label": null,
                "min": 2,
                "max": 9,
                "step": 1
            },
            {
                "name": "Q2",
                "label": null,
                "min": 200,
                "max": 999,
                "step": 1
            },
            {
                "name": "Q3",
                "label": null,
                "min": 10,
                "max": 90,
                "step": 10
            },
            {
                "name": "Q4",
                "label": null,
                "min": 10,
                "max": 90,
                "step": 10
            },
            {
                "name": "Q5",
                "label": null,
                "min": 1000,
                "max": 9900,
                "step": 100
            },
            {
                "name": "Q6",
                "label": null,
                "min": 1000,
                "max": 9900,
                "step": 100
            },
            {
                "name": "Q7",
                "label": null,
                "list": [
                    -100,
                    100,
                    200,
                    300
                ]
            }
        ],
        "calculated": [
            {
                "name": "T1",
                "label": "{{function}}",
                "function": "{{Q1}}*{{Q2}}",
                "temp": "true"
            },
            {
                "name": "A1",
                "label": "{{function}} personas",
                "function": "math.round({{Q2}}/100, 0)*100"
            },
            {
                "name": "A2",
                "label": "{{function}} personas",
                "function": "{{Q3}}",
                "incorrect": true
            },
            {
                "name": "A3",
                "label": "{{function}} personas",
                "function": "{{Q4}}",
                "incorrect": true
            },
            {
                "name": "A4",
                "label": "{{function}} personas",
                "function": "{{Q5}}",
                "incorrect": true
            },
            {
                "name": "A5",
                "label": "{{function}} personas",
                "function": "{{Q6}}",
                "incorrect": true
            },
            {
                "name": "A5",
                "label": "{{function}} personas",
                "function": "math.round({{Q2}}/100, 0)*100+{{Q7}}",
                "incorrect": true
            }
        ],
        "uniques": true
    },
    "algorithm": {
        "name": "trueFalse",
        "template": "Multiple choice – standard",
        "params": {
            "countCorrect": 1,
            "countIncorrect": 2,
            "showCheckIcon": false,
            "columns": 3
        }
    }
}</t>
  </si>
  <si>
    <t>Una empresa de mensajería tiene que enviar {{T1}} paquetes en un día utilizando los {{Q1}} camiones que tiene. Si se los reparten en partes iguales, ¿cuántos llevará cada camión aproximadamente?</t>
  </si>
  <si>
    <t>{
    "id": "M4-NyO-62a-A-2",
    "stimulus": "&lt;p&gt;Una empresa de mensajería tiene que enviar {{T1}} paquetes en un día utilizando los {{Q1}} camiones que tiene. Si se los reparten en partes iguales, ¿cuántos llevará cada camión aproximadamente?&lt;/p&gt;",
    "hint": "&lt;p&gt;La estimación más razonable es la que se acerca más al resultado exacto.&lt;/p&gt;&lt;p style=\"text-align: center\"&gt;{{T1}} : {{Q1}} ≈ ...&lt;/p&gt;",
    "feedback": "&lt;p&gt;La estimación más razonable es la que se acerca más al resultado exacto.&lt;/p&gt;&lt;p style=\"text-align: center\"&gt;{{T1}} : {{Q1}} = {{Q2}} ≈ {{A1}}&lt;/p&gt;",
    "seed": {
        "parameters": [
            {
                "name": "Q1",
                "label": null,
                "min": 2,
                "max": 9,
                "step": 1
            },
            {
                "name": "Q2",
                "label": null,
                "min": 200,
                "max": 999,
                "step": 1
            },
            {
                "name": "Q3",
                "label": null,
                "min": 10,
                "max": 90,
                "step": 10
            },
            {
                "name": "Q4",
                "label": null,
                "min": 10,
                "max": 90,
                "step": 10
            },
            {
                "name": "Q5",
                "label": null,
                "min": 1000,
                "max": 9900,
                "step": 100
            },
            {
                "name": "Q6",
                "label": null,
                "min": 1000,
                "max": 9900,
                "step": 100
            },
            {
                "name": "Q7",
                "label": null,
                "list": [
                    -100,
                    100,
                    200,
                    300
                ]
            }
        ],
        "calculated": [
            {
                "name": "T1",
                "label": "{{function}}",
                "function": "{{Q1}}*{{Q2}}",
                "temp": "true"
            },
            {
                "name": "A1",
                "label": "{{function}} paquetes",
                "function": "math.round({{Q2}}/100, 0)*100"
            },
            {
                "name": "A2",
                "label": "{{function}} paquetes",
                "function": "{{Q3}}",
                "incorrect": true
            },
            {
                "name": "A3",
                "label": "{{function}} paquetes",
                "function": "{{Q4}}",
                "incorrect": true
            },
            {
                "name": "A4",
                "label": "{{function}} paquetes",
                "function": "{{Q5}}",
                "incorrect": true
            },
            {
                "name": "A5",
                "label": "{{function}} paquetes",
                "function": "{{Q6}}",
                "incorrect": true
            },
            {
                "name": "A5",
                "label": "{{function}} paquetes",
                "function": "math.round({{Q2}}/100, 0)*100+{{Q7}}",
                "incorrect": true
            }
        ],
        "uniques": true
    },
    "algorithm": {
        "name": "trueFalse",
        "template": "Multiple choice – standard",
        "params": {
            "countCorrect": 1,
            "countIncorrect": 2,
            "showCheckIcon": false,
            "columns": 3
        }
    }
}</t>
  </si>
  <si>
    <t>Una tienda de ropa tiene en su inventario {{T1}} pantalones. Para una promoción, los quiere guardar en paquetes de {{Q1}} unidades. ¿Cuántos paquetes puede formar aproximadamente?</t>
  </si>
  <si>
    <t>{
    "id": "M4-NyO-62a-A-3",
    "stimulus": "&lt;p&gt;Una tienda de ropa tiene en su inventario {{T1}} pantalones. Para una promoción, los quiere guardar en paquetes de {{Q1}} unidades. ¿Cuántos paquetes puede formar aproximadamente?&lt;/p&gt;",
    "hint": "&lt;p&gt;La estimación más razonable es la que se acerca más al resultado exacto.&lt;/p&gt;&lt;p style=\"text-align: center\"&gt;{{T1}} : {{Q1}} ≈ ...&lt;/p&gt;",
    "feedback": "&lt;p&gt;La estimación más razonable es la que se acerca más al resultado exacto.&lt;/p&gt;&lt;p style=\"text-align: center\"&gt;{{T1}} : {{Q1}} = {{Q2}} ≈ {{A1}}&lt;/p&gt;",
    "seed": {
        "parameters": [
            {
                "name": "Q1",
                "label": null,
                "min": 2,
                "max": 9,
                "step": 1
            },
            {
                "name": "Q2",
                "label": null,
                "min": 200,
                "max": 999,
                "step": 1
            },
            {
                "name": "Q3",
                "label": null,
                "min": 10,
                "max": 90,
                "step": 10
            },
            {
                "name": "Q4",
                "label": null,
                "min": 10,
                "max": 90,
                "step": 10
            },
            {
                "name": "Q5",
                "label": null,
                "min": 1000,
                "max": 9900,
                "step": 100
            },
            {
                "name": "Q6",
                "label": null,
                "min": 1000,
                "max": 9900,
                "step": 100
            },
            {
                "name": "Q7",
                "label": null,
                "list": [
                    -100,
                    100,
                    200,
                    300
                ]
            }
        ],
        "calculated": [
            {
                "name": "T1",
                "label": "{{function}}",
                "function": "{{Q1}}*{{Q2}}",
                "temp": "true"
            },
            {
                "name": "A1",
                "label": "{{function}} paquetes",
                "function": "math.round({{Q2}}/100, 0)*100"
            },
            {
                "name": "A2",
                "label": "{{function}} paquetes",
                "function": "{{Q3}}",
                "incorrect": true
            },
            {
                "name": "A3",
                "label": "{{function}} paquetes",
                "function": "{{Q4}}",
                "incorrect": true
            },
            {
                "name": "A4",
                "label": "{{function}} paquetes",
                "function": "{{Q5}}",
                "incorrect": true
            },
            {
                "name": "A5",
                "label": "{{function}} paquetes",
                "function": "{{Q6}}",
                "incorrect": true
            },
            {
                "name": "A5",
                "label": "{{function}} paquetes",
                "function": "math.round({{Q2}}/100, 0)*100+{{Q7}}",
                "incorrect": true
            }
        ],
        "uniques": true
    },
    "algorithm": {
        "name": "trueFalse",
        "template": "Multiple choice – standard",
        "params": {
            "countCorrect": 1,
            "countIncorrect": 2,
            "showCheckIcon": false,
            "columns": 3
        }
    }
}</t>
  </si>
  <si>
    <t>M4-NyO-63a</t>
  </si>
  <si>
    <t>Divide múltiplos de 10, 100 y 1000 por números de 1 cifra</t>
  </si>
  <si>
    <t>&lt;p&gt;Elige el resultado de la siguiente división.&lt;/p&gt;</t>
  </si>
  <si>
    <t>&lt;p style="text-align: center"&gt;{{T1}} : {{Q2}} = {{response}}&lt;/p&gt;</t>
  </si>
  <si>
    <t>Q1 = Min = 1; Max = 9; Step = 1
Q2 = Min = 1; Max = 9; Step = 1
Q3 = List = 10, 100, 1000
Q4 = Min = 1; Max = 9; Step = 1
Q5 = Min = 1; Max = 9; Step = 1</t>
  </si>
  <si>
    <t>T1 = {{Q1}}*{{Q2}}*{{Q3}}
T2 = {{Q1}}*{{Q2}}
group1=
A1 = {{Q1}}*{{Q3}}*
A2 = {{Q4}}*{{Q3}}
A3 = {{Q5}}*{{Q3}}</t>
  </si>
  <si>
    <t>&lt;p&gt;Divide {{T2}} entre {{Q2}} y luego añade tantos ceros como haya en el multiplicando.&lt;/p&gt;</t>
  </si>
  <si>
    <t>&lt;p&gt;Para calcular esta operación, hay que dividir {{T2}} entre {{Q2}} y luego añadir tantos ceros como haya en el multiplicando.&lt;/p&gt;&lt;p style="text-align: center"&gt;{{T2}} : {{Q2}} = {{Q1}}&lt;/p&gt;</t>
  </si>
  <si>
    <t>{
    "id": "M4-NyO-63a-I-1",
    "stimulus": "&lt;p&gt;Elige el resultado de la siguiente división.&lt;/p&gt;",
    "template": "&lt;p style=\"text-align: center\"&gt;{{T1}} : {{Q2}} = {{response}}&lt;/p&gt;",
    "hint": "&lt;p&gt;Divide {{T2}} entre {{Q2}} y luego añade tantos ceros como haya en el multiplicando.&lt;/p&gt;",
    "feedback": "&lt;p&gt;Para calcular esta operación, hay que dividir {{T2}} entre {{Q2}} y luego añadir tantos ceros como haya en el multiplicando.&lt;/p&gt;&lt;p style=\"text-align: center\"&gt;{{T2}} : {{Q2}} = {{Q1}}&lt;/p&gt;",
    "seed": {
        "parameters": [
            {
                "name": "Q1",
                "label": null,
                "min": 1,
                "max": 9,
                "step": 1
            },
            {
                "name": "Q2",
                "label": null,
                "min": 1,
                "max": 9,
                "step": 1
            },
            {
                "name": "Q3",
                "label": null,
                "list": [
                    10,
                    100,
                    1000
                ]
            },
            {
                "name": "Q4",
                "label": null,
                "min": 1,
                "max": 9,
                "step": 1
            },
            {
                "name": "Q5",
                "label": null,
                "min": 1,
                "max": 9,
                "step": 1
            }
        ],
        "calculated": [
            {
                "name": "T1",
                "label": "{{function}}",
                "function": "{{Q1}}*{{Q2}}*{{Q3}}",
                "temp": true
            },
            {
                "name": "T2",
                "label": "{{function}}",
                "function": "{{Q1}}*{{Q2}}",
                "temp": true
            },
            {
                "name": "A1",
                "label": "{{function}}",
                "function": "{{Q1}}*{{Q3}}",
                "group": 1
            },
            {
                "name": "A2",
                "label": "{{function}}",
                "function": "{{Q4}}*{{Q3}}",
                "incorrect": true,
                "group": 1
            },
            {
                "name": "A3",
                "label": "{{function}}",
                "function": "{{Q5}}*{{Q3}}",
                "incorrect": true,
                "group": 1
            }
        ],
        "uniques": true
    },
    "algorithm": {
        "name": "groupResponses",
        "template": "Cloze with drop down"
    }
}</t>
  </si>
  <si>
    <t>&lt;p&gt;¿Cuál es el resultado de esta división?&lt;/p&gt;</t>
  </si>
  <si>
    <t>Q1 = Min = 1; Max = 9; Step = 1
Q2 = Min = 1; Max = 9; Step = 1
Q3 = List = 10, 100, 1000</t>
  </si>
  <si>
    <t>T1 = {{Q1}}*{{Q2}}*{{Q3}}
T2 = {{Q1}}*{{Q2}}
A1 = {{Q1}}*{{Q3}}</t>
  </si>
  <si>
    <t>{
    "id": "M4-NyO-63a-E-1",
    "stimulus": "&lt;p&gt;¿Cuál es el resultado de esta división?&lt;/p&gt;",
    "template": "&lt;p style=\"text-align: center\"&gt;{{T1}} : {{Q2}} = {{response}}&lt;/p&gt;",
    "hint": "&lt;p&gt;Divide {{T2}} entre {{Q2}} y luego añade tantos ceros como haya en el multiplicando.&lt;/p&gt;",
    "feedback": "&lt;p&gt;Para calcular esta operación, hay que dividir {{T2}} entre {{Q2}} y luego añadir tantos ceros como haya en el multiplicando.&lt;/p&gt;&lt;p style=\"text-align: center\"&gt;{{T2}} : {{Q2}} = {{Q1}}&lt;/p&gt;",
    "seed": {
        "parameters": [
            {
                "name": "Q1",
                "label": null,
                "min": 1,
                "max": 9,
                "step": 1
            },
            {
                "name": "Q2",
                "label": null,
                "min": 1,
                "max": 9,
                "step": 1
            },
            {
                "name": "Q3",
                "label": null,
                "list": [
                    10,
                    100,
                    1000
                ]
            }
        ],
        "calculated": [
            {
                "name": "T1",
                "label": "{{function}}",
                "function": "{{Q1}}*{{Q2}}*{{Q3}}",
                "temp": true
            },
            {
                "name": "T2",
                "label": "{{function}}",
                "function": "{{Q1}}*{{Q2}}",
                "temp": true
            },
            {
                "name": "A1",
                "label": "{{function}}",
                "function": "{{Q1}}*{{Q3}}"
            }
        ],
        "uniques": true
    },
    "algorithm": {
        "name": "calculateOperation",
        "params": {
            "method": "equivLiteral",
            "keyboard": "NUMERICAL"
        }
    }
}</t>
  </si>
  <si>
    <t>&lt;p&gt;En una ciudad de {{T1}} habitantes hay {{Q2}} médicos. Si a cada médico le corresponde el mismo número de habitantes, ¿cuántos habitantes se le asignan a cada uno?&lt;/p&gt;</t>
  </si>
  <si>
    <t>&lt;p&gt;A cada médico le corresponden {{response}} habitantes.&lt;/p&gt;</t>
  </si>
  <si>
    <t>Q1 = Min = 1; Max = 9; Step = 1
Q2 = Min = 1; Max = 9; Step = 1</t>
  </si>
  <si>
    <t>T1 = {{Q1}}*{{Q2}}*1000
T2 = {{Q1}}*{{Q2}}
A1 = {{Q1}}*1000</t>
  </si>
  <si>
    <t>{
    "id": "M4-NyO-63a-A-1",
    "stimulus": "&lt;p&gt;En una ciudad de {{T1}} habitantes hay {{Q2}} médicos. Si a cada médico le corresponde el mismo número de habitantes, ¿cuántos habitantes se le asignan a cada uno?&lt;/p&gt;",
    "template": "&lt;p&gt;A cada médico le corresponden {{response}} habitantes.&lt;/p&gt;",
    "hint": "&lt;p&gt;Divide {{T2}} entre {{Q2}} y luego añade tantos ceros como haya en el multiplicando.&lt;/p&gt;",
    "feedback": "&lt;p&gt;Para calcular esta operación, hay que dividir {{T2}} entre {{Q2}} y luego añadir tantos ceros como haya en el multiplicando.&lt;/p&gt;&lt;p style=\"text-align: center\"&gt;{{T2}} : {{Q2}} = {{Q1}}&lt;/p&gt;",
    "seed": {
        "parameters": [
            {
                "name": "Q1",
                "label": null,
                "min": 1,
                "max": 9,
                "step": 1
            },
            {
                "name": "Q2",
                "label": null,
                "min": 1,
                "max": 9,
                "step": 1
            }
        ],
        "calculated": [
            {
                "name": "T1",
                "label": "{{function}}",
                "function": "{{Q1}}*{{Q2}}*1000",
                "temp": true
            },
            {
                "name": "T2",
                "label": "{{function}}",
                "function": "{{Q1}}*{{Q2}}",
                "temp": true
            },
            {
                "name": "A1",
                "label": "{{function}}",
                "function": "{{Q1}}*1000"
            }
        ],
        "uniques": true
    },
    "algorithm": {
        "name": "calculateOperation",
        "params": {
            "method": "equivLiteral",
            "keyboard": "NUMERICAL"
        }
    }
}</t>
  </si>
  <si>
    <t>&lt;p&gt;En un colegio de {{T1}} alumnos se quieren hacer grupos de {{Q2}} niños cada uno. ¿Cuántos grupos habrá en total?&lt;/p&gt;</t>
  </si>
  <si>
    <t>&lt;p&gt;Se crearán {{response}} grupos.&lt;/p&gt;</t>
  </si>
  <si>
    <t>T1 = {{Q1}}*{{Q2}}*10
T2 = {{Q1}}*{{Q2}}
A1 = {{Q1}}*10</t>
  </si>
  <si>
    <t>{
    "id": "M4-NyO-63a-A-2",
    "stimulus": "&lt;p&gt;En un colegio de {{T1}} alumnos se quieren hacer grupos de {{Q2}} niños cada uno. ¿Cuántos grupos habrá en total?&lt;/p&gt;",
    "template": "&lt;p&gt;Se crearán {{response}} grupos.&lt;/p&gt;",
    "hint": "&lt;p&gt;Divide {{T2}} entre {{Q2}} y luego añade tantos ceros como haya en el multiplicando.&lt;/p&gt;",
    "feedback": "&lt;p&gt;Para calcular esta operación, hay que dividir {{T2}} entre {{Q2}} y luego añadir tantos ceros como haya en el multiplicando.&lt;/p&gt;&lt;p style=\"text-align: center\"&gt;{{T2}} : {{Q2}} = {{Q1}}&lt;/p&gt;",
    "seed": {
        "parameters": [
            {
                "name": "Q1",
                "label": null,
                "min": 1,
                "max": 9,
                "step": 1
            },
            {
                "name": "Q2",
                "label": null,
                "min": 2,
                "max": 9,
                "step": 1
            }
        ],
        "calculated": [
            {
                "name": "T1",
                "label": "{{function}}",
                "function": "{{Q1}}*{{Q2}}*10",
                "temp": true
            },
            {
                "name": "T2",
                "label": "{{function}}",
                "function": "{{Q1}}*{{Q2}}",
                "temp": true
            },
            {
                "name": "A1",
                "label": "{{function}}",
                "function": "{{Q1}}*10"
            }
        ],
        "uniques": true
    },
    "algorithm": {
        "name": "calculateOperation",
        "params": {
            "method": "equivLiteral",
            "keyboard": "NUMERICAL"
        }
    }
}</t>
  </si>
  <si>
    <t>&lt;p&gt;Un grupo de {{Q2}} escritores tiene que repartirse los {{T1}} € de las ganancias de un libro que han escrito en equipo. ¿Cuánto recibirá cada uno?&lt;/p&gt;</t>
  </si>
  <si>
    <t>&lt;p&gt;Cada escritor tiene que recibir {{response}} €.&lt;/p&gt;</t>
  </si>
  <si>
    <t>Q1 = Min = 1; Max = 9; Step = 1
Q2 = Min = 2; Max = 9; Step = 1
Q3 = List = 10, 100, 1000</t>
  </si>
  <si>
    <t>{
    "id": "M4-NyO-63a-A-3",
    "stimulus": "&lt;p&gt;Un grupo de {{Q2}} escritores tiene que repartirse los {{T1}} € de las ganancias de un libro que han escrito en equipo. ¿Cuánto recibirá cada uno?&lt;/p&gt;",
    "template": "&lt;p&gt;Cada escritor tiene que recibir {{response}} €.&lt;/p&gt;",
    "hint": "&lt;p&gt;Divide {{T2}} entre {{Q2}} y luego añade tantos ceros como haya en el multiplicando.&lt;/p&gt;",
    "feedback": "&lt;p&gt;Para calcular esta operación, hay que dividir {{T2}} entre {{Q2}} y luego añadir tantos ceros como haya en el multiplicando.&lt;/p&gt;&lt;p style=\"text-align: center\"&gt;{{T2}} : {{Q2}} = {{Q1}}&lt;/p&gt;",
    "seed": {
        "parameters": [
            {
                "name": "Q1",
                "label": null,
                "min": 1,
                "max": 9,
                "step": 1
            },
            {
                "name": "Q2",
                "label": null,
                "min": 2,
                "max": 9,
                "step": 1
            },
            {
                "name": "Q3",
                "label": null,
                "list": [
                    10,
                    100,
                    1000
                ]
            }
        ],
        "calculated": [
            {
                "name": "T1",
                "label": "{{function}}",
                "function": "{{Q1}}*{{Q2}}*{{Q3}}",
                "temp": true
            },
            {
                "name": "T2",
                "label": "{{function}}",
                "function": "{{Q1}}*{{Q2}}",
                "temp": true
            },
            {
                "name": "A1",
                "label": "{{function}}",
                "function": "{{Q1}}*{{Q3}}"
            }
        ],
        "uniques": true
    },
    "algorithm": {
        "name": "calculateOperation",
        "params": {
            "method": "equivLiteral",
            "keyboard": "NUMERICAL"
        }
    }
}</t>
  </si>
  <si>
    <t>M4-NyO-41a</t>
  </si>
  <si>
    <t>Ciertos números divididos por el mismo divisor tienen el mismo resto</t>
  </si>
  <si>
    <t>&lt;p&gt;¿Cuál de las siguientes opciones continúa el patrón de estas tres divisiones?&lt;/p&gt;&lt;p&gt;{{T1}} : {{Q1}} = 1, con resto {{Q2}}&lt;/p&gt;&lt;p&gt;{{T2}} : {{Q1}} = 2, con resto {{Q2}}&lt;/p&gt;&lt;p&gt;{{T3}} : {{Q1}} = 3, con resto {{Q2}}&lt;/p&gt;
{{T4}} : {{Q1}} = 4, con resto {{Q2}}*
{{T4}} : {{Q1}} = 4, con resto {{T5}}
{{T6}} : {{Q1}} = 4, con resto {{Q2}}</t>
  </si>
  <si>
    <t>Q1= Min= 4; Max= 10; Step= 1
Q2 = List = 1, 2, 3
Q3 = List = 1, 2, 3
Q4 = List = 1, 2, 3</t>
  </si>
  <si>
    <t>T1 = {{Q1}}+{{Q2}}
T2 = {{Q1}}*2+{{Q2}}
T3 = {{Q1}}*3+{{Q2}}
T4 = {{Q1}}*4+{{Q2}}
T5 = {{Q2}}+{{Q3}}
T6 = {{Q1}}*4+{{Q2}}+{{Q4}}</t>
  </si>
  <si>
    <t>Hay ciertos números que, al ser divididos por el mismo número, dan el mismo resto.</t>
  </si>
  <si>
    <t>{"id":"M4-NyO-41a-I-1","stimulus":"&lt;p&gt;¿Cuál de las siguientes opciones continúa el patrón de estas tres divisiones?&lt;/p&gt;&lt;p style=\"text-align: center\"&gt;{{T1}} : {{Q1}} = 1, con resto {{Q2}}&lt;/p&gt;&lt;p style=\"text-align: center\"&gt;{{T2}} : {{Q1}} = 2, con resto {{Q2}}&lt;/p&gt;&lt;p style=\"text-align: center\"&gt;{{T3}} : {{Q1}} = 3, con resto {{Q2}}&lt;/p&gt;","hint":"&lt;p&gt;Hay ciertos números que, al ser divididos por el mismo número, dan el mismo resto.&lt;/p&gt;","feedback":"&lt;p&gt;Hay ciertos números que, al ser divididos por el mismo número, dan el mismo resto.&lt;/p&gt;","seed":{"parameters":[{"name":"Q1","label":null,"min":4,"max":10,"step":1},{"name":"Q2","label":null,"list":[1,2,3]},{"name":"Q3","label":null,"list":[1,2,3]},{"name":"Q4","label":null,"list":[1,2,3]}],"calculated":[{"name":"T1","label":"{{function}}","function":"{{Q1}}+{{Q2}}","temp":true},{"name":"T2","label":"{{function}}","function":"{{Q1}}*2+{{Q2}}","temp":true},{"name":"T3","label":"{{function}}","function":"{{Q1}}*3+{{Q2}}","temp":true},{"name":"T4","label":"{{function}}","function":"{{Q1}}*4+{{Q2}}","temp":true},{"name":"T5","label":"{{function}}","function":"{{Q2}}+{{Q3}}","temp":true},{"name":"T6","label":"{{function}}","function":"{{Q1}}*4+{{Q2}}+{{Q4}}","temp":true},{"name":"A1","label":"{{T4}} : {{Q1}} = 4, con resto {{Q2}}"},{"name":"A2","label":"{{T4}} : {{Q1}} = 4, con resto {{T5}}","incorrect":true},{"name":"A3","label":"{{T6}} : {{Q1}} = 4, con resto {{Q2}}","incorrect":true}],"uniques":true},"algorithm":{"name":"trueFalse","template":"Multiple choice – standard","params":{"countCorrect":1,"countIncorrect":2,"showCheckIcon":false,"columns":3}}}</t>
  </si>
  <si>
    <t>Siguiendo el patrón, arrastra los números para completar la última división.</t>
  </si>
  <si>
    <t>&lt;p&gt;{{T1}} : {{Q1}} = 1, con resto {{Q2}}&lt;/p&gt;&lt;p&gt;{{T2}} : {{Q1}} = 2, con resto {{Q2}}&lt;/p&gt;&lt;p&gt;{{T3}} : {{Q1}} = 3, con resto {{Q2}}&lt;/p&gt;&lt;p&gt;{{A1}} : {{A2}} = {{A3}}, con resto {{A4}}&lt;/p&gt;</t>
  </si>
  <si>
    <t>Q1= Min= 5; Max= 10; Step= 1
Q2 = List = 1, 2, 3</t>
  </si>
  <si>
    <t>T1 = {{Q1}}+{{Q2}}
T2 = {{Q1}}*2+{{Q2}}
T3 = {{Q1}}*3+{{Q2}}
A1 = {{Q1}}*4+{{Q2}}
A2 = {{Q1}}
A3 = 4
A4 = {{Q2}}</t>
  </si>
  <si>
    <t>{"id":"M4-NyO-41a-I-2","stimulus":"&lt;p&gt;Siguiendo el patrón, arrastra los números para completar la última división.&lt;/p&gt;","template":"&lt;p style=\"text-align: center\"&gt;{{T1}} : {{Q1}} = 1, con resto {{Q2}}&lt;/p&gt;&lt;p style=\"text-align: center\"&gt;{{T2}} : {{Q1}} = 2, con resto {{Q2}}&lt;/p&gt;&lt;p style=\"text-align: center\"&gt;{{T3}} : {{Q1}} = 3, con resto {{Q2}}&lt;/p&gt;&lt;p style=\"text-align: center\"&gt;{{response}} : {{response}} = {{response}}, con resto {{response}}&lt;/p&gt;","hint":"&lt;p&gt;Hay ciertos números que, al ser divididos por el mismo número, dan el mismo resto.&lt;/p&gt;","feedback":"&lt;p&gt;Hay ciertos números que, al ser divididos por el mismo número, dan el mismo resto.&lt;/p&gt;","seed":{"parameters":[{"name":"Q1","label":null,"min":5,"max":10,"step":1},{"name":"Q2","label":null,"list":[1,2,3]}],"calculated":[{"name":"T1","label":"{{function}}","function":"{{Q1}}+{{Q2}}","temp":true},{"name":"T2","label":"{{function}}","function":"{{Q1}}*2+{{Q2}}","temp":true},{"name":"T3","label":"{{function}}","function":"{{Q1}}*3+{{Q2}}","temp":true},{"name":"A1","label":"{{function}}","function":"{{Q1}}*4+{{Q2}}"},{"name":"A2","label":"{{function}}","function":"{{Q1}}"},{"name":"A3","label":"{{function}}","function":"4"},{"name":"A4","label":"{{function}}","function":"{{Q2}}"}],"uniques":true},"algorithm":{"name":"calculateOperation","template":"Cloze with drag &amp; drop","params":{"keyboard":"INTERMEDIATE"}}}</t>
  </si>
  <si>
    <t>Completa la última división siguiendo el patrón de las anteriores.</t>
  </si>
  <si>
    <t>Q1= Min= 4; Max= 10; Step= 1
Q2 = List = 1, 2, 3</t>
  </si>
  <si>
    <t>{"id":"M4-NyO-41a-E-1","stimulus":"&lt;p&gt;Completa la última división siguiendo el patrón de las anteriores.&lt;/p&gt;","template":"&lt;p style=\"text-align: center\"&gt;{{T1}} : {{Q1}} = 1, con resto {{Q2}}&lt;/p&gt;&lt;p style=\"text-align: center\"&gt;{{T2}} : {{Q1}} = 2, con resto {{Q2}}&lt;/p&gt;&lt;p style=\"text-align: center\"&gt;{{T3}} : {{Q1}} = 3, con resto {{Q2}}&lt;/p&gt;&lt;p style=\"text-align: center\"&gt;{{response}} : {{response}} = {{response}}, con resto {{response}}&lt;/p&gt;","hint":"&lt;p&gt;Hay ciertos números que, al ser divididos por el mismo número, dan el mismo resto.&lt;/p&gt;","feedback":"&lt;p&gt;Hay ciertos números que, al ser divididos por el mismo número, dan el mismo resto.&lt;/p&gt;","seed":{"parameters":[{"name":"Q1","label":null,"min":4,"max":10,"step":1},{"name":"Q2","label":null,"list":[1,2,3]}],"calculated":[{"name":"T1","label":"{{function}}","function":"{{Q1}}+{{Q2}}","temp":true},{"name":"T2","label":"{{function}}","function":"{{Q1}}*2+{{Q2}}","temp":true},{"name":"T3","label":"{{function}}","function":"{{Q1}}*3+{{Q2}}","temp":true},{"name":"A1","label":"{{function}}","function":"{{Q1}}*4+{{Q2}}"},{"name":"A2","label":"{{function}}","function":"{{Q1}}"},{"name":"A3","label":"{{function}}","function":"4"},{"name":"A4","label":"{{function}}","function":"{{Q2}}"}],"uniques":true},"algorithm":{"name":"calculateOperation","params":{"method":"equivLiteral","keyboard":"NUMERICAL"}}}</t>
  </si>
  <si>
    <t>Completa la última división y fíjate si existe un patrón con las anteriores.</t>
  </si>
  <si>
    <t>&lt;p&gt;{{T1}} : {{Q1}} = 1, con resto {{Q2}}&lt;/p&gt;&lt;p&gt;{{T2}} : {{Q1}} = 2, con resto {{Q2}}&lt;/p&gt;&lt;p&gt;{{T3}} : {{Q1}} = 3, con resto {{Q2}}&lt;/p&gt;&lt;p&gt;{{T4}} : {{Q1}} = {{A1}}, con resto {{A2}}&lt;/p&gt;</t>
  </si>
  <si>
    <t>Q1= Min= 4; Max= 10; Step= 1
Q2 = List = 1, 2, 3
Q3= List = 5, 6, 7, 8, 9, 10</t>
  </si>
  <si>
    <t>T1 = {{Q1}}+{{Q2}}
T2 = {{Q1}}*2+{{Q2}}
T3 = {{Q1}}*3+{{Q2}}
T4 = {{Q1}}*{{Q3}}+{{Q2}}
A1 = {{Q3}}
A2 = {{Q2}}</t>
  </si>
  <si>
    <t>{"id":"M4-NyO-41a-E-2","stimulus":"&lt;p&gt;Completa la última división y fíjate si existe un patrón con las anteriores.&lt;/p&gt;","template":"&lt;p style=\"text-align: center\"&gt;{{T1}} : {{Q1}} = 1, con resto {{Q2}}&lt;/p&gt;&lt;p style=\"text-align: center\"&gt;{{T2}} : {{Q1}} = 2, con resto {{Q2}}&lt;/p&gt;&lt;p style=\"text-align: center\"&gt;{{T3}} : {{Q1}} = 3, con resto {{Q2}}&lt;/p&gt;&lt;p style=\"text-align: center\"&gt;{{T4}} : {{Q1}} = {{response}}, con resto {{response}}&lt;/p&gt;","hint":"&lt;p&gt;Hay ciertos números que, al ser divididos por el mismo número, dan el mismo resto.&lt;/p&gt;","feedback":"&lt;p&gt;Hay ciertos números que, al ser divididos por el mismo número, dan el mismo resto.&lt;/p&gt;","seed":{"parameters":[{"name":"Q1","label":null,"min":4,"max":10,"step":1},{"name":"Q2","label":null,"list":[1,2,3]},{"name":"Q3","label":null,"list":[5,6,7,8,9,10]}],"calculated":[{"name":"T1","label":"{{function}}","function":"{{Q1}}+{{Q2}}","temp":true},{"name":"T2","label":"{{function}}","function":"{{Q1}}*2+{{Q2}}","temp":true},{"name":"T3","label":"{{function}}","function":"{{Q1}}*3+{{Q2}}","temp":true},{"name":"T4","label":"{{function}}","function":"{{Q1}}*{{Q3}}+{{Q2}}","temp":true},{"name":"A1","label":"{{function}}","function":"{{Q3}}"},{"name":"A2","label":"{{function}}","function":"{{Q2}}"}],"uniques":true},"algorithm":{"name":"calculateOperation","params":{"method":"equivLiteral","keyboard":"NUMERICAL"}}}</t>
  </si>
  <si>
    <t>M4-NyO-52a</t>
  </si>
  <si>
    <t>Resuelve problemas del mundo real con varios pasos</t>
  </si>
  <si>
    <t>En un juego de mesa hay que mezclar un mazo de {{T1}} cartas con otro de {{Q1}}. Después, se reparten a partes iguales entre todos los jugadores. Si van a jugar {{Q2}} personas, ¿cuántas cartas recibirá cada una? Arrastra la solución correcta.</t>
  </si>
  <si>
    <t>Cada una recibirá {{response}} cartas.</t>
  </si>
  <si>
    <t>Q1 = min = 5; max = 25; step = 5
Q2 = min = 6; max = 10; step = 1
Q3 = min = 5; max = 20; step = 1
Q4 = min = 5; max = 20; step = 1
Q5 = min = 5; max = 20; step = 1</t>
  </si>
  <si>
    <t>T1 = {{Q2}}*{{Q3}}-{{Q1}}
T2 = {{Q2}}*{{Q3}}
A1 = {{Q3}}
A2 = {{Q4}}
A3 = {{Q5}}</t>
  </si>
  <si>
    <t>&lt;p&gt;Tienes que resolver este cálculo:&lt;/p&gt;&lt;p&gt;({{T1}} + {{Q1}}) : {{Q2}} = ...&lt;/p&gt;</t>
  </si>
  <si>
    <t>&lt;p&gt;Hay que resolver este cálculo:&lt;/p&gt;&lt;p&gt;({{T1}} + {{Q1}}) : {{Q2}} = {{T2}} : {{Q2}} = {{A1}}&lt;/p&gt;</t>
  </si>
  <si>
    <t>{"id":"M4-NyO-52a-I-1","stimulus":"&lt;p&gt;En un juego de mesa hay que mezclar un mazo de {{T1}} cartas con otro de {{Q1}}. Después, se reparten a partes iguales entre todos los jugadores. Si van a jugar {{Q2}} personas, ¿cuántas cartas recibirá cada una? Arrastra la solución correcta.&lt;/p&gt;","template":"&lt;p&gt;Cada una recibirá {{response}} cartas.&lt;/p&gt;","hint":"&lt;p&gt;Tienes que resolver este cálculo:&lt;/p&gt;&lt;p style=\"text-align: center\"&gt;({{T1}} + {{Q1}}) : {{Q2}} = ...&lt;/p&gt;","feedback":"&lt;p&gt;Hay que resolver este cálculo:&lt;/p&gt;&lt;p style=\"text-align: center\"&gt;({{T1}} + {{Q1}}) : {{Q2}} = {{T2}} : {{Q2}} = {{A1}}&lt;/p&gt;","seed":{"parameters":[{"name":"Q1","label":null,"min":5,"max":25,"step":5},{"name":"Q2","label":null,"min":6,"max":10,"step":1},{"name":"Q3","label":null,"min":5,"max":20,"step":1},{"name":"Q4","label":null,"min":5,"max":20,"step":1},{"name":"Q5","label":null,"min":5,"max":20,"step":1}],"calculated":[{"name":"T1","label":"{{function}}","function":"{{Q2}}*{{Q3}}-{{Q1}}","temp":true},{"name":"T2","label":"{{function}}","function":"{{Q2}}*{{Q3}}","temp":true},{"name":"A1","label":"{{function}}","function":"{{Q3}}"},{"name":"A2","label":"{{function}}","function":"{{Q4}}","incorrect":true},{"name":"A3","label":"{{function}}","function":"{{Q5}}","incorrect":true}],"uniques":true},"algorithm":{"name":"calculateOperation","template":"Cloze with drag &amp; drop","params":{"keyboard":"NUMERICAL"}}}</t>
  </si>
  <si>
    <t>En una competición deportiva por equipos, Raúl ha ganado {{Q1}} puntos en la primera prueba, Andrés ha conseguido {{Q2}} en la segunda y Alberto, {{Q3}} en la tercera. ¿Cuántos puntos tienen entre los tres? Arrastra la solución correcta.</t>
  </si>
  <si>
    <t>Han conseguir {{response}} puntos.</t>
  </si>
  <si>
    <t>Q1 = min = 1; max = 20; step = 1
Q2 = min = 1; max = 20; step = 1
Q3 = min = 1; max = 20; step = 1
Q4 = min = 1; max = 20; step = 1
Q5 = min = 1; max = 20; step = 1</t>
  </si>
  <si>
    <t>T1 = {{Q1}}+{{Q2}}
A1 = {{Q1}}+{{Q2}}+{{Q3}}
A2 = {{Q1}}+{{Q2}}+{{Q4}}
A3 = {{Q1}}+{{Q2}}+{{Q5}}</t>
  </si>
  <si>
    <t>&lt;p&gt;Tienes que resolver este cálculo:&lt;/p&gt;&lt;p&gt;{{Q1}} + {{Q2}} + {{Q3}} = ...&lt;/p&gt;</t>
  </si>
  <si>
    <t>&lt;p&gt;Tienes que resolver este cálculo:&lt;/p&gt;&lt;p&gt;{{Q1}} + {{Q2}} + {{Q3}} = {{T1}} + {{Q3}} = {{A1}}&lt;/p&gt;</t>
  </si>
  <si>
    <t>{"id":"M4-NyO-52a-I-2","stimulus":"&lt;p&gt;En una competición deportiva por equipos, Raúl ha ganado {{Q1}} puntos en la primera prueba, Andrés ha conseguido {{Q2}} en la segunda y Alberto, {{Q3}} en la tercera. ¿Cuántos puntos tienen entre los tres? Arrastra la solución correcta.&lt;/p&gt;","template":"&lt;p&gt;{{response}} puntos.&lt;/p&gt;","hint":"&lt;p&gt;Tienes que resolver este cálculo:&lt;/p&gt;&lt;p style=\"text-align: center\"&gt;{{Q1}} + {{Q2}} + {{Q3}} = ...&lt;/p&gt;","feedback":"&lt;p&gt;Tienes que resolver este cálculo:&lt;/p&gt;&lt;p style=\"text-align: center\"&gt;{{Q1}} + {{Q2}} + {{Q3}} = {{T1}} + {{Q3}} = {{A1}}&lt;/p&gt;","seed":{"parameters":[{"name":"Q1","label":null,"min":1,"max":20,"step":1},{"name":"Q2","label":null,"min":1,"max":20,"step":1},{"name":"Q3","label":null,"min":1,"max":20,"step":1},{"name":"Q4","label":null,"min":1,"max":20,"step":1},{"name":"Q5","label":null,"min":1,"max":20,"step":1}],"calculated":[{"name":"T1","label":"{{function}}","function":"{{Q1}}+{{Q2}}","temp":true},{"name":"A1","label":"{{function}}","function":"{{Q1}}+{{Q2}}+{{Q3}}"},{"name":"A2","label":"{{function}}","function":"{{Q1}}+{{Q2}}+{{Q4}}","incorrect":true},{"name":"A3","label":"{{function}}","function":"{{Q1}}+{{Q2}}+{{Q5}}","incorrect":true}],"uniques":true},"algorithm":{"name":"calculateOperation","template":"Cloze with drag &amp; drop","params":{"keyboard":"NUMERICAL"}}}</t>
  </si>
  <si>
    <t>Un grupo de {{T1}} coleccionistas está comparando el número de fósiles que tiene cada uno. {{Q1}} de ellos tienen el mismo número, {{Q2}} cada uno, mientras que el último tiene {{Q3}}. ¿Cuántos fósiles tienen entre todos? Arrastra la solución correcta.</t>
  </si>
  <si>
    <t>Tienen {{response}} fósiles.</t>
  </si>
  <si>
    <t>Q1 = min = 5; max = 20; step = 1
Q2 = min = 10; max = 50; step = 1
Q3 = min = 10; max = 50; step = 1
Q4 = min = 10; max = 50; step = 1
Q5 = min = 10; max = 50; step = 1</t>
  </si>
  <si>
    <t>T1 = {{Q1}+1
T2 = {{Q1}}*{{Q2}}
A1 = {{Q1}}*{{Q2}}+{{Q3}}
A2 = {{Q1}}*{{Q2}}+{{Q4}}
A3 = {{Q1}}*{{Q2}}+{{Q5}}</t>
  </si>
  <si>
    <t>&lt;p&gt;Tienes que resolver este cálculo:&lt;/p&gt;&lt;p&gt;{{Q1}} × {{Q2}} + {{Q3}} = ...&lt;/p&gt;</t>
  </si>
  <si>
    <t>&lt;p&gt;Hay que resolver este cálculo:&lt;/p&gt;&lt;p&gt;{{Q1}} × {{Q2}} + {{Q3}} = {{T2}} + {{Q3}} = {{A1}}&lt;/p&gt;</t>
  </si>
  <si>
    <t>{"id":"M4-NyO-52a-I-3","stimulus":"&lt;p&gt;Un grupo de {{T1}} coleccionistas está comparando el número de fósiles que tiene cada uno. {{Q1}} de ellos tienen el mismo número, {{Q2}} cada uno, mientras que el último tiene {{Q3}}. ¿Cuántos fósiles tienen entre todos? Arrastra la solución correcta.&lt;/p&gt;","template":"&lt;p&gt;Tienen {{response}} fósiles.&lt;/p&gt;","hint":"&lt;p&gt;Tienes que resolver este cálculo:&lt;/p&gt;&lt;p style=\"text-align: center\"&gt;{{Q1}} × {{Q2}} + {{Q3}} = ...&lt;/p&gt;","feedback":"&lt;p&gt;Hay que resolver este cálculo:&lt;/p&gt;&lt;p style=\"text-align: center\"&gt;{{Q1}} × {{Q2}} + {{Q3}} = {{T2}} + {{Q3}} = {{A1}}&lt;/p&gt;","seed":{"parameters":[{"name":"Q1","label":null,"min":5,"max":20,"step":1},{"name":"Q2","label":null,"min":10,"max":50,"step":1},{"name":"Q3","label":null,"min":10,"max":50,"step":1},{"name":"Q4","label":null,"min":10,"max":50,"step":1},{"name":"Q5","label":null,"min":10,"max":50,"step":1}],"calculated":[{"name":"T1","label":"{{function}}","function":"{{Q1}}+1","temp":true},{"name":"T2","label":"{{function}}","function":"{{Q1}}*{{Q2}}","temp":true},{"name":"A1","label":"{{function}}","function":"{{Q1}}*{{Q2}}+{{Q3}}"},{"name":"A2","label":"{{function}}","function":"{{Q1}}*{{Q2}}+{{Q4}}","incorrect":true},{"name":"A3","label":"{{function}}","function":"{{Q1}}*{{Q2}}+{{Q5}}","incorrect":true}],"uniques":true},"algorithm":{"name":"calculateOperation","template":"Cloze with drag &amp; drop","params":{"keyboard":"NUMERICAL"}}}</t>
  </si>
  <si>
    <t>Jugando con unas monedas, Marta ha hecho {{Q2}} montones con {{T1}} monedas en cada uno. Ahora quiere hacer {{Q3}} montones iguales con el mismo número de monedas. ¿Cuántas habrá en cada montón?</t>
  </si>
  <si>
    <t>Cada montón tendrá {{response}} monedas.</t>
  </si>
  <si>
    <t>Q1 = min = 2; max = 5; step = 1
Q2 = min = 2; max = 5; step = 1
Q3 = min = 2; max = 5; step = 1</t>
  </si>
  <si>
    <t>T1 = {{Q1}}*{{Q3}}
T2 = {{Q1}}*{{Q2}}*{{Q3}}
A1 = {{Q1}}*{{Q2}}</t>
  </si>
  <si>
    <t>&lt;p&gt;Tienes que resolver este cálculo:&lt;/p&gt;&lt;p&gt;{{T1}} × {{Q2}} : {{Q3}} = ...&lt;/p&gt;</t>
  </si>
  <si>
    <t>&lt;p&gt;Hay que resolver este cálculo:&lt;/p&gt;&lt;p&gt;{{T1}} × {{Q2}} : {{Q3}} = {{T2}} : {{Q3}} = {{A1}}&lt;/p&gt;</t>
  </si>
  <si>
    <t>{"id":"M4-NyO-52a-E-1","stimulus":"&lt;p&gt;Jugando con unas monedas, Marta ha hecho {{Q2}} montones con {{T1}} monedas en cada uno. Ahora quiere hacer {{Q3}} montones iguales con el mismo número de monedas. ¿Cuántas habrá en cada montón?&lt;/p&gt;","template":"&lt;p&gt;Cada montón tendrá {{response}} monedas.&lt;/p&gt;","hint":"&lt;p&gt;Tienes que resolver este cálculo:&lt;/p&gt;&lt;p style=\"text-align: center\"&gt;{{T1}} × {{Q2}} : {{Q3}} = ...&lt;/p&gt;","feedback":"&lt;p&gt;Hay que resolver este cálculo:&lt;/p&gt;&lt;p style=\"text-align: center\"&gt;{{T1}} × {{Q2}} : {{Q3}} = {{T2}} : {{Q3}} = {{A1}}&lt;/p&gt;","seed":{"parameters":[{"name":"Q1","label":null,"list":[2,3,4,5]},{"name":"Q2","label":null,"list":[2,3,4,5]},{"name":"Q3","label":null,"list":[2,3,4,5]}],"calculated":[{"name":"T1","label":"{{function}}","function":"{{Q1}}*{{Q3}}","temp":true},{"name":"T2","label":"{{function}}","function":"{{Q1}}*{{Q2}}*{{Q3}}","temp":true},{"name":"A1","label":"{{function}}","function":"{{Q1}}*{{Q2}}"}],"uniques":true},"algorithm":{"name":"calculateOperation","params":{"method":"equivLiteral","keyboard":"NUMERICAL"}}}</t>
  </si>
  <si>
    <t>El lunes a primera hora, una librería tenía {{T1}} libros a la venta. Ese mismo lunes se vendieron {{Q1}} libros y el martes, {{Q2}}. ¿Cuántos libros tenía en las estanterías el miércoles por la mañana?</t>
  </si>
  <si>
    <t>Tenía {{response}} libros.</t>
  </si>
  <si>
    <t>Q1 = min = 10; max = 50; step = 1
Q2 = min = 10; max = 50; step = 1
Q3 = min = 100; max = 200; step = 1</t>
  </si>
  <si>
    <t>T1 = {{Q1}}+{{Q2}}+{{Q3}}
T2 = {{Q2}}+{{Q3}}
A1 = {{Q3}}</t>
  </si>
  <si>
    <t>&lt;p&gt;Tienes que resolver este cálculo:&lt;/p&gt;&lt;p&gt;{{T1}} − {{Q1}} − {{Q2}} = ...&lt;/p&gt;</t>
  </si>
  <si>
    <t>&lt;p&gt;Hay que resolver este cálculo:&lt;/p&gt;&lt;p&gt;{{T1}} − {{Q1}} − {{Q2}} = {{T2}} − {{Q2}} = {{A1}}&lt;/p&gt;</t>
  </si>
  <si>
    <t>{"id":"M4-NyO-52a-E-2","stimulus":"&lt;p&gt;El lunes a primera hora, una librería tenía {{T1}} libros a la venta. Ese mismo lunes se vendieron {{Q1}} libros y el martes, {{Q2}}. ¿Cuántos libros tenía en las estanterías el miércoles por la mañana?&lt;/p&gt;","template":"&lt;p&gt;Tenía {{response}} libros.&lt;/p&gt;","hint":"&lt;p&gt;Tienes que resolver este cálculo:&lt;/p&gt;&lt;p style=\"text-align: center\"&gt;{{T1}} − {{Q1}} − {{Q2}} = ...&lt;/p&gt;","feedback":"&lt;p&gt;Hay que resolver este cálculo:&lt;/p&gt;&lt;p style=\"text-align: center\"&gt;{{T1}} − {{Q1}} − {{Q2}} = {{T2}} − {{Q2}} = {{A1}}&lt;/p&gt;","seed":{"parameters":[{"name":"Q1","label":null,"min":10,"max":50,"step":1},{"name":"Q2","label":null,"min":10,"max":50,"step":1},{"name":"Q3","label":null,"min":100,"max":200,"step":1}],"calculated":[{"name":"T1","label":"{{function}}","function":"{{Q1}}+{{Q2}}+{{Q3}}","temp":true},{"name":"T2","label":"{{function}}","function":"{{Q2}}+{{Q3}}","temp":true},{"name":"A1","label":"{{function}}","function":"{{Q3}}"}],"uniques":true},"algorithm":{"name":"calculateOperation","params":{"method":"equivLiteral","keyboard":"NUMERICAL"}}}</t>
  </si>
  <si>
    <t>Una empresa de ropa tiene en su almacén {{T1}} pantalones. Después de apartar {{Q1}} porque estaban en mal estado, repartió el resto entre {{Q2}} tiendas en partes iguales. ¿Cuántos pantalones recibió cada una?</t>
  </si>
  <si>
    <t>Cada una recibió {{response}} pantalones.</t>
  </si>
  <si>
    <t>Q1 = min = 10; max = 50; step = 1
Q2 = min = 3; max = ; step = 9
Q3 = min = 50; max = 100; step = 1</t>
  </si>
  <si>
    <t>T1 = {{Q2}}*{{Q3}}+{{Q1}}
T2 = {{Q2}}*{{Q3}}
A1 = {{Q3}}</t>
  </si>
  <si>
    <t>&lt;p&gt;Tienes que resolver este cálculo:&lt;/p&gt;&lt;p&gt;({{T1}} − {{Q2}}) : {{Q3}} = ...&lt;/p&gt;</t>
  </si>
  <si>
    <t>&lt;p&gt;Hay que resolver este cálculo:&lt;/p&gt;&lt;p&gt;({{T1}} − {{Q2}}) : {{Q3}} = {{T2}} : {{Q3}} = {{A1}}&lt;/p&gt;</t>
  </si>
  <si>
    <t>{"id":"M4-NyO-52a-E-3","stimulus":"&lt;p&gt;Una empresa de ropa tiene en su almacén {{T1}} pantalones. Después de apartar {{Q1}} porque estaban en mal estado, repartió el resto entre {{Q2}} tiendas en partes iguales. ¿Cuántos pantalones recibió cada una?&lt;/p&gt;","template":"&lt;p&gt;Cada una recibió {{response}} pantalones.&lt;/p&gt;","hint":"&lt;p&gt;Tienes que resolver este cálculo:&lt;/p&gt;&lt;p style=\"text-align: center\"&gt;({{T1}} − {{Q1}}) : {{Q2}} = ...&lt;/p&gt;","feedback":"&lt;p&gt;Hay que resolver este cálculo:&lt;/p&gt;&lt;p style=\"text-align: center\"&gt;({{T1}} − {{Q1}}) : {{Q2}} = {{T2}} : {{Q2}} = {{A1}}&lt;/p&gt;","seed":{"parameters":[{"name":"Q1","label":null,"min":10,"max":50,"step":1},{"name":"Q2","label":null,"min":3,"max":9,"step":1},{"name":"Q3","label":null,"min":50,"max":100,"step":1}],"calculated":[{"name":"T1","label":"{{function}}","function":"{{Q2}}*{{Q3}}+{{Q1}}","temp":true},{"name":"T2","label":"{{function}}","function":"{{Q2}}*{{Q3}}","temp":true},{"name":"A1","label":"{{function}}","function":"{{Q3}}"}],"uniques":true},"algorithm":{"name":"calculateOperation","params":{"method":"equivLiteral","keyboard":"NUMERICAL"}}}</t>
  </si>
  <si>
    <t>M4-NyO-20a</t>
  </si>
  <si>
    <t>Reconoce múltiplos utilizando las tablas de multiplicar</t>
  </si>
  <si>
    <t>Selecciona el múltiplo de {{Q1}}.
{{A1}}*
{{A2}}
{{A3}}
{{A4}}
{{A5}}
(Se ven 3)</t>
  </si>
  <si>
    <t>Q1-Q6: Mín = 3; Máx = 9; Step = 1</t>
  </si>
  <si>
    <t>A1 = {{Q1}}*{{Q2}}
A2 = {{Q1}}*{{Q3}}+1
A3 = {{Q1}}*{{Q4}}-1
A4 = {{Q1}}*{{Q5}}+2
A5 = {{Q1}}*{{Q6}}-2</t>
  </si>
  <si>
    <t>El múltiplo de un número natural se obtiene al multiplicarlo por otro.</t>
  </si>
  <si>
    <t>&lt;p&gt;El múltiplo de un número natural se obtiene al multiplicarlo por otro. En este caso: {{Q1}} × {{Q2}} = {{A1}}.&lt;/p&gt;</t>
  </si>
  <si>
    <t>{"id":"M4-NyO-20a-I-1","stimulus":"&lt;p&gt;Selecciona el múltiplo de {{Q1}}.&lt;/p&gt;","hint":"&lt;p&gt;El múltiplo de un número natural se obtiene al multiplicarlo por otro.&lt;/p&gt;","feedback":"&lt;p&gt;El múltiplo de un número natural se obtiene al multiplicarlo por otro. En este caso: {{Q1}} × {{Q2}} = {{A1}}.&lt;/p&gt;","seed":{"parameters":[{"name":"Q1","label":null,"min":3,"max":9,"step":1},{"name":"Q2","label":null,"min":3,"max":9,"step":1},{"name":"Q3","label":null,"min":3,"max":9,"step":1},{"name":"Q4","label":null,"min":3,"max":9,"step":1},{"name":"Q5","label":null,"min":3,"max":9,"step":1},{"name":"Q6","label":null,"min":3,"max":9,"step":1}],"calculated":[{"name":"A1","label":"{{function}}","function":"{{Q1}}*{{Q2}}"},{"name":"A2","label":"{{function}}","function":"{{Q1}}*{{Q3}}+1","incorrect":true},{"name":"A3","label":"{{function}}","function":"{{Q1}}*{{Q4}}-1","incorrect":true},{"name":"A4","label":"{{function}}","function":"{{Q1}}*{{Q5}}+2","incorrect":true},{"name":"A5","label":"{{function}}","function":"{{Q1}}*{{Q6}}-2","incorrect":true}],"uniques":true},"algorithm":{"name":"trueFalse","template":"Multiple choice – standard","params":{"countCorrect":1,"countIncorrect":2,"showCheckIcon":false,"columns":3}}}</t>
  </si>
  <si>
    <t>Calcula los primeros cinco múltiplos del número {{Q1}}.</t>
  </si>
  <si>
    <t>0, {{A1}}, {{A2}}, {{A3}}, {{A4}}</t>
  </si>
  <si>
    <t>Q1= Mín= 2; Máx= 9; Step= 1</t>
  </si>
  <si>
    <t>A1 = {{Q1}}*1
A2 = {{Q1}}*2
A3 = {{Q1}}*3
A4 = {{Q1}}*4</t>
  </si>
  <si>
    <t>&lt;p&gt;Para hallar los primeros cinco múltiplos de {{Q1}}, multiplícalo por 0, 1, 2, 3 y 4.&lt;/p&gt;</t>
  </si>
  <si>
    <t>{"id":"M4-NyO-20a-E-1","stimulus":"&lt;p&gt;Calcula los primeros cinco múltiplos del número {{Q1}}.&lt;/p&gt;","template":"&lt;p style=\"text-align: center\"&gt;0, {{response}}, {{response}}, {{response}}, {{response}}&lt;/p&gt;","hint":"&lt;p&gt;El múltiplo de un número natural se obtiene al multiplicarlo por otro.&lt;/p&gt;","feedback":"&lt;p&gt;Para hallar los primeros cinco múltiplos de {{Q1}}, multiplícalo por 0, 1, 2, 3 y 4.&lt;/p&gt;","seed":{"parameters":[{"name":"Q1","label":null,"min":2,"max":9,"step":1}],"calculated":[{"name":"A1","label":"{{function}}","function":"{{Q1}}*1"},{"name":"A2","label":"{{function}}","function":"{{Q1}}*2"},{"name":"A3","label":"{{function}}","function":"{{Q1}}*3"},{"name":"A4","label":"{{function}}","function":"{{Q1}}*4"}],"uniques":true},"algorithm":{"name":"calculateOperation","params":{"method":"equivLiteral","keyboard":"NUMERICAL"}}}</t>
  </si>
  <si>
    <t>La cantidad de cromos que tiene Adriana es uno de los primeros múltiplos de {{Q1}}. Completa esta lista para ver algunas de las posiblidades.</t>
  </si>
  <si>
    <t>Los primeros cinco múltiplos son 0, {{A1}}, {{A2}}, {{A3}} y {{A4}}.</t>
  </si>
  <si>
    <t>{"id":"M4-NyO-20a-A-1","stimulus":"&lt;p&gt;La cantidad de cromos que tiene Adriana es uno de los primeros múltiplos de {{Q1}}. Completa esta lista para ver algunas de las posiblidades.&lt;/p&gt;","template":"&lt;p&gt;Los primeros cinco múltiplos son 0, {{response}}, {{response}}, {{response}} y {{response}}.&lt;/p&gt;","hint":"&lt;p&gt;El múltiplo de un número natural se obtiene al multiplicarlo por otro.&lt;/p&gt;","feedback":"&lt;p&gt;Para hallar los primeros cinco múltiplos de {{Q1}}, multiplícalo por 0, 1, 2, 3 y 4.&lt;/p&gt;","seed":{"parameters":[{"name":"Q1","label":null,"min":2,"max":9,"step":1}],"calculated":[{"name":"A1","label":"{{function}}","function":"{{Q1}}*1"},{"name":"A2","label":"{{function}}","function":"{{Q1}}*2"},{"name":"A3","label":"{{function}}","function":"{{Q1}}*3"},{"name":"A4","label":"{{function}}","function":"{{Q1}}*4"}],"uniques":true},"algorithm":{"name":"calculateOperation","params":{"method":"equivLiteral","keyboard":"NUMERICAL"}}}</t>
  </si>
  <si>
    <t>Óliver quiere plantar en su jardín un número de plantas que sea múltiplo de {{Q1}}. Completa esta lista para ver algunas de las posiblidades.</t>
  </si>
  <si>
    <t>{"id":"M4-NyO-20a-A-2","stimulus":"&lt;p&gt;Óliver quiere plantar en su jardín un número de plantas que sea múltiplo de {{Q1}}. Completa esta lista para ver algunas de las posiblidades.&lt;/p&gt;","template":"&lt;p&gt;Los primeros cinco múltiplos son 0, {{response}}, {{response}}, {{response}} y {{response}}.&lt;/p&gt;","hint":"&lt;p&gt;El múltiplo de un número natural se obtiene al multiplicarlo por otro.&lt;/p&gt;","feedback":"&lt;p&gt;Para hallar los primeros cinco múltiplos de {{Q1}}, multiplícalo por 0, 1, 2, 3 y 4.&lt;/p&gt;","seed":{"parameters":[{"name":"Q1","label":null,"min":2,"max":9,"step":1}],"calculated":[{"name":"A1","label":"{{function}}","function":"{{Q1}}*1"},{"name":"A2","label":"{{function}}","function":"{{Q1}}*2"},{"name":"A3","label":"{{function}}","function":"{{Q1}}*3"},{"name":"A4","label":"{{function}}","function":"{{Q1}}*4"}],"uniques":true},"algorithm":{"name":"calculateOperation","params":{"method":"equivLiteral","keyboard":"NUMERICAL"}}}</t>
  </si>
  <si>
    <t>La cantidad de camisetas de deporte que tiene Lucía es un múltiplo de {{Q1}}. Completa esta lista para ver algunas de las posiblidades.</t>
  </si>
  <si>
    <t>{"id":"M4-NyO-20a-A-3","stimulus":"&lt;p&gt;La cantidad de camisetas de deporte que tiene Lucía es un múltiplo de {{Q1}}. Completa esta lista para ver algunas de las posiblidades.&lt;/p&gt;","template":"&lt;p&gt;Los primeros cinco múltiplos son 0, {{response}}, {{response}}, {{response}} y {{response}}.&lt;/p&gt;","hint":"&lt;p&gt;El múltiplo de un número natural se obtiene al multiplicarlo por otro.&lt;/p&gt;","feedback":"&lt;p&gt;Para hallar los primeros cinco múltiplos de {{Q1}}, multiplícalo por 0, 1, 2, 3 y 4.&lt;/p&gt;","seed":{"parameters":[{"name":"Q1","label":null,"min":2,"max":9,"step":1}],"calculated":[{"name":"A1","label":"{{function}}","function":"{{Q1}}*1"},{"name":"A2","label":"{{function}}","function":"{{Q1}}*2"},{"name":"A3","label":"{{function}}","function":"{{Q1}}*3"},{"name":"A4","label":"{{function}}","function":"{{Q1}}*4"}],"uniques":true},"algorithm":{"name":"calculateOperation","params":{"method":"equivLiteral","keyboard":"NUMERICAL"}}}</t>
  </si>
  <si>
    <t>M4-NyO-20b</t>
  </si>
  <si>
    <t>Calcula los primeros múltiplos de un número menor que 100</t>
  </si>
  <si>
    <t>Selecciona el múltiplo de {{Q1}}.
{{A1}}*
{{A2}}
{{A3}}
{{A4}}
{{A5}}
(Se ven 3)</t>
  </si>
  <si>
    <t>Q1 =Mín = 10; Máx = 100; Step = 1
Q2= Mín = 3; Máx = 10; Step = 1</t>
  </si>
  <si>
    <t>A1 = {{Q1}}*{{Q2}}
A2 = {{Q1}}*{{Q2}}+1
A3 = {{Q1}}*{{Q2}}+2
A4 = {{Q1}}*{{Q2}}-1
A5 = {{Q1}}*{{Q2}}-2</t>
  </si>
  <si>
    <t>&lt;p&gt;El múltiplo de un número natural se obtiene al multiplicarlo por otro. En este caso:&lt;/p&gt;&lt;p&gt;{{Q1}} × {{Q2}} = {{A1}}&lt;/p&gt;</t>
  </si>
  <si>
    <t>{"id":"M4-NyO-20b-I-1","stimulus":"&lt;p&gt;Selecciona el múltiplo de {{Q1}}.&lt;/p&gt;","hint":"&lt;p&gt;El múltiplo de un número natural se obtiene al multiplicarlo por otro.&lt;/p&gt;","feedback":"&lt;p&gt;El múltiplo de un número natural se obtiene al multiplicarlo por otro. En este caso:&lt;/p&gt;&lt;p style=\"text-align: center\"&gt;{{Q1}} × {{Q2}} = {{A1}}&lt;/p&gt;","seed":{"parameters":[{"name":"Q1","label":null,"min":10,"max":100,"step":1},{"name":"Q2","label":null,"min":3,"max":10,"step":1}],"calculated":[{"name":"A1","label":"{{function}}","function":"{{Q1}}*{{Q2}}"},{"name":"A2","label":"{{function}}","function":"{{Q1}}*{{Q2}}+1","incorrect":true},{"name":"A3","label":"{{function}}","function":"{{Q1}}*{{Q2}}+2","incorrect":true},{"name":"A4","label":"{{function}}","function":"{{Q1}}*{{Q2}}-1","incorrect":true},{"name":"A5","label":"{{function}}","function":"{{Q1}}*{{Q2}}-2","incorrect":true}],"uniques":true},"algorithm":{"name":"trueFalse","template":"Multiple choice – standard","params":{"countCorrect":1,"countIncorrect":2,"showCheckIcon":false,"columns":3}}}</t>
  </si>
  <si>
    <t>Los múltiplos son: 0, {{A1}}, {{A2}}, {{A3}}, {{A4}}</t>
  </si>
  <si>
    <t>Q1= Mín= 10; Máx= 100; Step= 1</t>
  </si>
  <si>
    <t xml:space="preserve">A1 = {{Q1}}*1
A2 = {{Q1}}*2
A3 = {{Q1}}*3
A4 = {{Q1}}*4
</t>
  </si>
  <si>
    <t>&lt;p&gt;Para encontrar los primeros cinco múltiplos de {{Q1}}, se multiplica este número por 0, 1, 2, 3 y 4.&lt;/p&gt;</t>
  </si>
  <si>
    <t>{"id":"M4-NyO-20b-E-1","stimulus":"&lt;p&gt;Calcula los primeros cinco múltiplos del número {{Q1}}.&lt;/p&gt;","template":"&lt;p&gt;Los múltiplos son: 0, {{response}}, {{response}}, {{response}}, {{response}}&lt;/p&gt;","hint":"&lt;p&gt;El múltiplo de un número natural se obtiene al multiplicarlo por otro.&lt;/p&gt;","feedback":"&lt;p&gt;Para encontrar los primeros cinco múltiplos de {{Q1}}, se multiplica este número por 0, 1, 2, 3 y 4.&lt;/p&gt;","seed":{"parameters":[{"name":"Q1","label":null,"min":10,"max":100,"step":1}],"calculated":[{"name":"A1","label":"{{function}}","function":"{{Q1}}*1"},{"name":"A2","label":"{{function}}","function":"{{Q1}}*2"},{"name":"A3","label":"{{function}}","function":"{{Q1}}*3"},{"name":"A4","label":"{{function}}","function":"{{Q1}}*4"}],"uniques":true},"algorithm":{"name":"calculateOperation","params":{"method":"equivLiteral","keyboard":"NUMERICAL"}}}</t>
  </si>
  <si>
    <t>A Noa le han encargado leer un libro con un número de páginas que sea múltiplo de {{Q1}}. Completa esta lista con los primeros cinco múltiplos de {{Q1}} para saber algunas de las opciones que tiene.</t>
  </si>
  <si>
    <t>{"id":"M4-NyO-20b-A-1","stimulus":"&lt;p&gt;A Noa le han encargado leer un libro con un número de páginas que sea múltiplo de {{Q1}}. Completa esta lista con los primeros cinco múltiplos de {{Q1}} para saber algunas de las opciones que tiene.&lt;/p&gt;","template":"&lt;p&gt;Los múltiplos son: 0, {{response}}, {{response}}, {{response}}, {{response}}&lt;/p&gt;","hint":"&lt;p&gt;El múltiplo de un número natural se obtiene al multiplicarlo por otro.&lt;/p&gt;","feedback":"&lt;p&gt;Para encontrar los primeros cinco múltiplos de {{Q1}}, se multiplica este número por 0, 1, 2, 3 y 4.&lt;/p&gt;","seed":{"parameters":[{"name":"Q1","label":null,"min":10,"max":100,"step":1}],"calculated":[{"name":"A1","label":"{{function}}","function":"{{Q1}}*1"},{"name":"A2","label":"{{function}}","function":"{{Q1}}*2"},{"name":"A3","label":"{{function}}","function":"{{Q1}}*3"},{"name":"A4","label":"{{function}}","function":"{{Q1}}*4"}],"uniques":true},"algorithm":{"name":"calculateOperation","params":{"method":"equivLiteral","keyboard":"NUMERICAL"}}}</t>
  </si>
  <si>
    <t>En un videojuego dan puntos extra cada vez que el jugador consigue puntos múltiplos de {{Q1}}. Completa esta lista con los primeros cinco múltiplos de {{Q1}} para ver cuáles son algunas de estas opciones.</t>
  </si>
  <si>
    <t>{"id":"M4-NyO-20b-A-2","stimulus":"&lt;p&gt;En un videojuego dan puntos extra cada vez que el jugador consigue puntos múltiplos de {{Q1}}. Completa esta lista con los primeros cinco múltiplos de {{Q1}} para ver cuáles son algunas de estas opciones.&lt;/p&gt;","template":"&lt;p&gt;Los múltiplos son: 0, {{response}}, {{response}}, {{response}}, {{response}}&lt;/p&gt;","hint":"&lt;p&gt;El múltiplo de un número natural se obtiene al multiplicarlo por otro.&lt;/p&gt;","feedback":"&lt;p&gt;Para encontrar los primeros cinco múltiplos de {{Q1}}, se multiplica este número por 0, 1, 2, 3 y 4.&lt;/p&gt;","seed":{"parameters":[{"name":"Q1","label":null,"min":10,"max":100,"step":1}],"calculated":[{"name":"A1","label":"{{function}}","function":"{{Q1}}*1"},{"name":"A2","label":"{{function}}","function":"{{Q1}}*2"},{"name":"A3","label":"{{function}}","function":"{{Q1}}*3"},{"name":"A4","label":"{{function}}","function":"{{Q1}}*4"}],"uniques":true},"algorithm":{"name":"calculateOperation","params":{"method":"equivLiteral","keyboard":"NUMERICAL"}}}</t>
  </si>
  <si>
    <t>Un fotógrafo dice que ha capturado con su cámara un múltiplo de {{Q1}} flamencos en un humedal africano. Completa esta lista con los primeros cinco múltiplos de {{Q1}} para ver el posible número de fotografías que ha hecho.</t>
  </si>
  <si>
    <t>{"id":"M4-NyO-20b-A-3","stimulus":"&lt;p&gt;Un fotógrafo dice que ha capturado con su cámara un múltiplo de {{Q1}} flamencos en un humedal africano. Completa esta lista con los primeros cinco múltiplos de {{Q1}} para ver el posible número de fotografías que ha hecho.&lt;/p&gt;","template":"&lt;p&gt;Los múltiplos son: 0, {{response}}, {{response}}, {{response}}, {{response}}&lt;/p&gt;","hint":"&lt;p&gt;El múltiplo de un número natural se obtiene al multiplicarlo por otro.&lt;/p&gt;","feedback":"&lt;p&gt;Para encontrar los primeros cinco múltiplos de {{Q1}}, se multiplica este número por 0, 1, 2, 3 y 4.&lt;/p&gt;","seed":{"parameters":[{"name":"Q1","label":null,"min":10,"max":100,"step":1}],"calculated":[{"name":"A1","label":"{{function}}","function":"{{Q1}}*1"},{"name":"A2","label":"{{function}}","function":"{{Q1}}*2"},{"name":"A3","label":"{{function}}","function":"{{Q1}}*3"},{"name":"A4","label":"{{function}}","function":"{{Q1}}*4"}],"uniques":true},"algorithm":{"name":"calculateOperation","params":{"method":"equivLiteral","keyboard":"NUMERICAL"}}}</t>
  </si>
  <si>
    <t>M4-NyO-21a</t>
  </si>
  <si>
    <t>Reconoce divisores utilizando las tablas de multiplicar</t>
  </si>
  <si>
    <t>Señala si las siguientes afirmaciones son verdaderas o falsas.
{{Q1}} es un divisor de {{T1}}.*
{{Q3}} es un divisor de {{T2}}.*
{{Q2}} es un divisor de {{T3}}.
{{Q1}} es un divisor de {{T4}}.
{{Q3}} es un divisor de {{T5}}.
{{Q4}} es un divisor de {{T6}}.
(se ven 3, 2 correctas)</t>
  </si>
  <si>
    <t>Q1-Q4= Mín = 3; Máx = 9; Step= 1</t>
  </si>
  <si>
    <t>T1 = {{Q1}}*{{Q2}}
T2 = {{Q3}}*{{Q4}}
T3 = {{Q2}}*{{Q3}}+1 
T4 = {{Q1}}*{{Q4}}+1 
T5 = {{Q2}}*{{Q3}}+2 
T6 = {{Q1}}*{{Q4}}+2</t>
  </si>
  <si>
    <t>Si al dividir un número entre otro el resto es 0, entonces el segundo número es un divisor del primero.</t>
  </si>
  <si>
    <t>&lt;p&gt;Si al dividir un número entre otro el resto es 0, entonces el segundo número es un divisor del primero. En este caso:&lt;/p&gt;&lt;p&gt;{{T1}} : {{Q1}} = {{Q2}} con resto 0&lt;/p&gt;&lt;p&gt;{{T2}} : {{Q3}} = {{Q4}} con resto 0&lt;/p&gt;
 -Si falla {{A3}}:
 &lt;p&gt;{{Q2}} no es un divisor de {{T3}} porque:&lt;/p&gt;&lt;p&gt;{{T3}} : {{Q2}} = {{Q3}} con resto 1&lt;/p&gt;
 -Si falla {{A4}}:
 &lt;p&gt;{{Q1}} no es un divisor de {{T4}} porque:&lt;/p&gt;&lt;p&gt;{{T4}} : {{Q1}} = {{Q4}} con resto 1&lt;/p&gt;
 -Si falla {{A5}}:
 &lt;p&gt;{{Q3}} no es un divisor de {{T5}} porque:&lt;/p&gt;&lt;p&gt;{{T5}} : {{Q3}} = {{Q2}} con resto 2&lt;/p&gt;
 -Si falla {{A6}}:
 &lt;p&gt;{{Q4}} no es un divisor de {{T6}} porque:&lt;/p&gt;&lt;p&gt;{{T6}} : {{Q4}} = {{Q1}} con resto 2&lt;/p&gt;</t>
  </si>
  <si>
    <t>{"id":"M4-NyO-21a-I-1","stimulus":"&lt;p&gt;Señala si las siguientes afirmaciones son verdaderas o falsas.&lt;/p&gt;","hint":"&lt;p&gt;Si al dividir un número entre otro el resto es 0, entonces el segundo número es un divisor del primero.&lt;/p&gt;","feedback":"&lt;p&gt;Si al dividir un número entre otro el resto es 0, entonces el segundo número es un divisor del primero. En este caso:&lt;/p&gt;&lt;p style=\"text-align: center\"&gt;{{T1}} : {{Q1}} = {{Q2}} con resto 0&lt;/p&gt;&lt;p style=\"text-align: center\"&gt;{{T2}} : {{Q3}} = {{Q4}} con resto 0&lt;/p&gt;","seed":{"parameters":[{"name":"Q1","label":null,"min":3,"max":9,"step":1},{"name":"Q2","label":null,"min":3,"max":9,"step":1},{"name":"Q3","label":null,"min":3,"max":9,"step":1},{"name":"Q4","label":null,"min":3,"max":9,"step":1}],"calculated":[{"name":"T1","label":"","function":"{{Q1}}*{{Q2}}","temp":true},{"name":"T2","label":"","function":"{{Q3}}*{{Q4}}","temp":true},{"name":"T3","label":"","function":"{{Q2}}*{{Q3}}+1 ","temp":true},{"name":"T4","label":"","function":"{{Q1}}*{{Q4}}+1","temp":true},{"name":"T5","label":"","function":"{{Q2}}*{{Q3}}+2 ","temp":true},{"name":"T6","label":"","function":"{{Q1}}*{{Q4}}+2","temp":true},{"name":"A1","label":"{{Q1}} es un divisor de {{T1}}."},{"name":"A2","label":"{{Q3}} es un divisor de {{T2}}."},{"name":"A3","label":"{{Q2}} es un divisor de {{T3}}.","incorrect":true,"feedback":"&lt;p&gt;{{Q2}} no es un divisor de {{T3}} porque:&lt;/p&gt;&lt;p&gt;{{T3}} : {{Q2}} = {{Q3}} con resto 1&lt;/p&gt;"},{"name":"A4","label":"{{Q1}} es un divisor de {{T4}}.","incorrect":true,"feedback":" &lt;p&gt;{{Q1}} no es un divisor de {{T4}} porque:&lt;/p&gt;&lt;p&gt;{{T4}} : {{Q1}} = {{Q4}} con resto 1&lt;/p&gt;"},{"name":"A5","label":"{{Q3}} es un divisor de {{T5}}.","incorrect":true,"feedback":"&lt;p&gt;{{Q3}} no es un divisor de {{T5}} porque:&lt;/p&gt;&lt;p&gt;{{T5}} : {{Q3}} = {{Q2}} con resto 2&lt;/p&gt;"},{"name":"A6","label":" {{Q4}} es un divisor de {{T6}}.","incorrect":true,"feedback":" &lt;p&gt;{{Q4}} no es un divisor de {{T6}} porque:&lt;/p&gt;&lt;p&gt;{{T6}} : {{Q4}} = {{Q1}} con resto 2&lt;/p&gt;"}],"uniques":true},"algorithm":{"name":"trueFalse","template":"Choice matrix – inline","params":{"countCorrect":2,"countIncorrect":1,"showCheckIcon":false,"options":["Verdadero","Falso"]}}}</t>
  </si>
  <si>
    <t>¿Cuál de estos número es un divisor de {{T1}}? Selecciónalo.
{{A1}}* {{A2}} {{A3}} {{A4}}</t>
  </si>
  <si>
    <t>Q1= [3, 5, 7, 9]
Q2= [3, 5, 7, 9]
Q3= [2, 4, 6, 8]
Q4= [2, 4, 6, 8]
Q5= [2, 4, 6, 8]</t>
  </si>
  <si>
    <t>T1 = {{Q1}}*{{Q2}}
A1 = {{Q1}}
A2 = {{Q3}}
A3 = {{Q4}}
A4 = {{Q5}}
T2 = math.floor({{T1}}/{{Q3}})
T3 = math.mod({{T1}}, {{Q3}})
T4 = math.floor({{T1}}/{{Q4}})
T5 = math.mod({{T1}}, {{Q4}})
T6 = math.floor({{T1}}/{{Q5}})
T7 = math.mod({{T1}}, {{Q5}})</t>
  </si>
  <si>
    <t>&lt;p&gt;Si al dividir un número entre otro el resto es 0, entonces el segundo número es un divisor del primero. En este caso:&lt;/p&gt;&lt;p&gt;{{T1}} : {{Q1}} = {{Q2}} con resto 0&lt;/p&gt;
 -Si falla {{A2}}:
 &lt;p&gt;{{A2}} no es un divisor de {{T1}} porque:&lt;/p&gt;&lt;p&gt;{{T1}} : {{Q3}} = {{T2}} con resto {{T3}}&lt;/p&gt;
 -Si falla {{A3}}:
 &lt;p&gt;{{A3}} no es un divisor de {{T1}} porque:&lt;/p&gt;&lt;p&gt;{{T1}} : {{Q4}} = {{T4}} con resto {{T5}}&lt;/p&gt;
 -Si falla {{A4}}:
 &lt;p&gt;{{A4}} no es un divisor de {{T1}} porque:&lt;/p&gt;&lt;p&gt;{{T1}} : {{Q5}} = {{T6}} con resto {{T7}}&lt;/p&gt;</t>
  </si>
  <si>
    <t>{"id":"M4-NyO-21a-E-1","stimulus":"&lt;p&gt;¿Cuál de estos números es un divisor de {{T1}}? Selecciónalo.&lt;/p&gt;","hint":"&lt;p&gt;Si al dividir un número entre otro el resto es 0, entonces el segundo número es un divisor del primero.&lt;/p&gt;","feedback":"&lt;p&gt;Si al dividir un número entre otro el resto es 0, entonces el segundo número es un divisor del primero. En este caso:&lt;/p&gt;&lt;p style=\"text-align: center\"&gt;{{T1}} : {{Q1}} = {{Q2}} con resto 0&lt;/p&gt;","seed":{"parameters":[{"name":"Q1","label":null,"list":[3,5,7,9]},{"name":"Q2","label":null,"list":[3,5,7,9]},{"name":"Q3","label":null,"list":[2,4,6,8]},{"name":"Q4","label":null,"list":[2,4,6,8]},{"name":"Q5","label":null,"list":[2,4,6,8]}],"calculated":[{"name":"T1","label":"{{function}}","function":"{{Q1}}*{{Q2}}","temp":true},{"name":"T2","label":"{{function}}","function":"math.floor({{T1}}/{{Q3}})","temp":true},{"name":"T3","label":"{{function}}","function":" math.mod({{T1}}, {{Q3}})","temp":true},{"name":"T4","label":"{{function}}","function":" math.floor({{T1}}/{{Q4}})","temp":true},{"name":"T5","label":"{{function}}","function":" math.mod({{T1}}, {{Q4}})","temp":true},{"name":"T6","label":"{{function}}","function":" math.floor({{T1}}/{{Q5}})","temp":true},{"name":"T7","label":"{{function}}","function":" math.mod({{T1}}, {{Q5}})","temp":true},{"name":"A1","label":"{{function}}","function":"{{Q1}}","incorrect":false},{"name":"A2","label":"{{function}}","function":"{{Q3}}","feedback":"&lt;p&gt;{{Q3}} no es un divisor de {{T1}} porque:&lt;/p&gt;&lt;p style=\"text-align: center\"&gt;{{T1}} : {{Q3}} = {{T2}} con resto {{T3}}&lt;/p&gt;","incorrect":true},{"name":"A3","label":"{{function}}","function":"{{Q4}}","feedback":"&lt;p&gt;{{Q4}} no es un divisor de {{T1}} porque:&lt;/p&gt;&lt;p style=\"text-align: center\"&gt;{{T1}} : {{Q4}} = {{T4}} con resto {{T5}}&lt;/p&gt;","incorrect":true},{"name":"A4","label":"{{function}}","function":"{{Q5}}","feedback":" &lt;p&gt;{{Q5}} no es un divisor de {{T1}} porque:&lt;/p&gt;&lt;p style=\"text-align: center\"&gt;{{T1}} : {{Q5}} = {{T6}} con resto {{T7}}&lt;/p&gt;","incorrect":true}],"uniques":true},"algorithm":{"name":"trueFalse","template":"Multiple choice – standard","params":{"countCorrect":1,"countIncorrect":2,"showCheckIcon":false,"columns":3}}}</t>
  </si>
  <si>
    <t>Q1= [2, 4, 8]
Q2= [2, 4, 6, 8]
Q3= [3, 5, 7, 9]
Q4= [3, 5, 7, 9]
Q5= [3, 5, 7, 9]</t>
  </si>
  <si>
    <t>T1 = {{Q1}}*{{Q2}}
A1 = {{Q1}}
A2 = {{Q3}}
A3 = {{Q4}}
A4 = {{Q5}}
T2 = math.floor({{T1}}/{{Q3}})
T3 = math.mod({{T1}}, {{Q3}})
T4 = math.floor({{T1}}/{{Q4}})
T5 = math.mod({{T1}}, {{Q4}})
T6 = math.floor({{T1}}/{{Q5}})
T7 = math.mod({{T1}}, {{Q5}})</t>
  </si>
  <si>
    <t>{"id":"M4-NyO-21a-E-2","stimulus":"&lt;p&gt;¿Cuál de estos números es un divisor de {{T1}}? Selecciónalo.&lt;/p&gt;","hint":"&lt;p&gt;Si al dividir un número entre otro el resto es 0, entonces el segundo número es un divisor del primero.&lt;/p&gt;","feedback":"&lt;p&gt;Si al dividir un número entre otro el resto es 0, entonces el segundo número es un divisor del primero. En este caso:&lt;/p&gt;&lt;p style=\"text-align: center\"&gt;{{T1}} : {{Q1}} = {{Q2}} con resto 0&lt;/p&gt;","seed":{"parameters":[{"name":"Q1","label":null,"list":[2,4,8]},{"name":"Q2","label":null,"list":[2,4,6,8]},{"name":"Q3","label":null,"list":[3,5,7,9]},{"name":"Q4","label":null,"list":[3,5,7,9]},{"name":"Q5","label":null,"list":[3,5,7,9]}],"calculated":[{"name":"T1","label":"{{function}}","function":"{{Q1}}*{{Q2}}","temp":true},{"name":"T2","label":"{{function}}","function":"math.floor({{T1}}/{{Q3}})","temp":true},{"name":"T3","label":"{{function}}","function":" math.mod({{T1}}, {{Q3}})","temp":true},{"name":"T4","label":"{{function}}","function":" math.floor({{T1}}/{{Q4}})","temp":true},{"name":"T5","label":"{{function}}","function":" math.mod({{T1}}, {{Q4}})","temp":true},{"name":"T6","label":"{{function}}","function":" math.floor({{T1}}/{{Q5}})","temp":true},{"name":"T7","label":"{{function}}","function":" math.mod({{T1}}, {{Q5}})","temp":true},{"name":"A1","label":"{{function}}","function":"{{Q1}}","incorrect":false},{"name":"A2","label":"{{function}}","function":"{{Q3}}","feedback":"&lt;p&gt;{{Q3}} no es un divisor de {{T1}} porque:&lt;/p&gt;&lt;p style=\"text-align: center\"&gt;{{T1}} : {{Q3}} = {{T2}} con resto {{T3}}&lt;/p&gt;","incorrect":true},{"name":"A3","label":"{{function}}","function":"{{Q4}}","feedback":"&lt;p&gt;{{Q4}} no es un divisor de {{T1}} porque:&lt;/p&gt;&lt;p style=\"text-align: center\"&gt;{{T1}} : {{Q4}} = {{T4}} con resto {{T5}}&lt;/p&gt;","incorrect":true},{"name":"A4","label":"{{function}}","function":"{{Q5}}","feedback":" &lt;p&gt;{{Q5}} no es un divisor de {{T1}} porque:&lt;/p&gt;&lt;p style=\"text-align: center\"&gt;{{T1}} : {{Q5}} = {{T6}} con resto {{T7}}&lt;/p&gt;","incorrect":true}],"uniques":true},"algorithm":{"name":"trueFalse","template":"Multiple choice – standard","params":{"countCorrect":1,"countIncorrect":2,"showCheckIcon":false,"columns":3}}}</t>
  </si>
  <si>
    <t>M4-NyO-21b</t>
  </si>
  <si>
    <t>Calcula los divisores de números menores que 100</t>
  </si>
  <si>
    <t>Determina si las siguientes oraciones son verdaderas o falsas.
2 es un divisor de {{T1}}*
3 es un divisor de {{T2}}*
4 es un divisor de {{T3}}*
5 es un divisor de {{T4}}*
2 es un divisor de {{T5}}
3 es un divisor de {{T6}}
4 es un divisor de {{T7}}
5 es un divisor de {{T8}}
Se ven 3, una es correcta.</t>
  </si>
  <si>
    <t>Q1-Q8: min = 10; Max = 20; step =1
Q9: lista = 1, 3, 5, 7
Q10: lista = 1, 2, 4, 5
Q11: lista = 1, 2, 3, 5, 6
Q12: lista = 1, 2, 3, 4</t>
  </si>
  <si>
    <t>T1 = {{Q1}}*2
T2 = {{Q2}}*3
T3 = {{Q3}}*4
T4 = {{Q4}}*5
T5 = {{Q5}}*2+{{Q9}}
T6 = {{Q6}}*3+{{Q10}}
T7 = {{Q7}}*4+{{Q11}}
T8 = {{Q8}}*5+{{Q12}}
T9 = math.floor({{T5}}/2)
T10 = {{T5}}%2
T11 = math.floor({{T6}}/3)
T12 = {{T6}}%3
T13 = math.floor({{T7}}/4)
T14 = {{T7}}%4
T15 = math.floor({{T8}}/5)
T16 = {{T8}}%5</t>
  </si>
  <si>
    <t>Si al dividir un número grande entre otro pequeño el resto es 0, entonces el número pequeño es un divisor del número grande.</t>
  </si>
  <si>
    <t>&lt;p&gt;Si al dividir un número grande entre otro pequeño el resto es 0, entonces el número pequeño es un divisor del número grande.&lt;/p&gt;
- Si falla A1
&lt;p&gt;Es divisor porque:&lt;/p&gt;&lt;p&gt;{{T1}} : 2 = {{Q1}} con resto 0&lt;/p&gt;
- Si falla A2
&lt;p&gt;Es divisor porque:&lt;/p&gt;&lt;p&gt;{{T2}} : 3 = {{Q2}} con resto 0&lt;/p&gt;
- Si falla A3
&lt;p&gt;Es divisor porque:&lt;/p&gt;&lt;p&gt;{{T3}} : 4 = {{Q3}} con resto 0&lt;/p&gt;
- Si falla A4
&lt;p&gt;Es divisor porque:&lt;/p&gt;&lt;p&gt;{{T4}} : 5 = {{Q4}} con resto 0&lt;/p&gt;
- Si falla A5
&lt;p&gt;No es divisor porque:&lt;/p&gt;&lt;p&gt;{{T5}} : 2 = {{T9}} con resto {{T10}}&lt;/p&gt;
- Si falla A6
&lt;p&gt;No es divisor porque:&lt;/p&gt;&lt;p&gt;{{T6}} : 3 = {{T11}} con resto {{T12}}&lt;/p&gt;
- Si falla A7
&lt;p&gt;No es divisor porque:&lt;/p&gt;&lt;p&gt;{{T7}} : 4 = {{T13}} con resto {{T14}}&lt;/p&gt;
- Si falla A8
&lt;p&gt;No es divisor porque:&lt;/p&gt;&lt;p&gt;{{T8}} : 5 = {{T15}} con resto {{T16}}&lt;/p&gt;</t>
  </si>
  <si>
    <t>{
    "id": "M4-NyO-21b-I-1",
    "stimulus": "&lt;p&gt;Determina si las siguientes oraciones son verdaderas o falsas.&lt;/p&gt;",
    "hint": "&lt;p&gt;Si al dividir un número grande entre otro pequeño el resto es 0, entonces el número pequeño es un divisor del número grande.&lt;/p&gt;",
    "feedback": "&lt;p&gt;Si al dividir un número grande entre otro pequeño el resto es 0, entonces el número pequeño es un divisor del número grande.&lt;/p&gt;",
    "seed": {
        "parameters": [
            {
                "name": "Q1",
                "label": null,
                "min": 10,
                "max": 20,
                "step": 1
            },
            {
                "name": "Q2",
                "label": null,
                "min": 10,
                "max": 20,
                "step": 1
            },
            {
                "name": "Q3",
                "label": null,
                "min": 10,
                "max": 20,
                "step": 1
            },
            {
                "name": "Q4",
                "label": null,
                "min": 10,
                "max": 20,
                "step": 1
            },
            {
                "name": "Q5",
                "label": null,
                "min": 10,
                "max": 20,
                "step": 1
            },
            {
                "name": "Q6",
                "label": null,
                "min": 10,
                "max": 20,
                "step": 1
            },
            {
                "name": "Q7",
                "label": null,
                "min": 10,
                "max": 20,
                "step": 1
            },
            {
                "name": "Q8",
                "label": null,
                "min": 10,
                "max": 20,
                "step": 1
            },
            {
                "name": "Q9",
                "label": null,
                "list": [
                    1,
                    3,
                    5,
                    7
                ]
            },
            {
                "name": "Q10",
                "label": null,
                "list": [
                    1,
                    2,
                    4,
                    5
                ]
            },
            {
                "name": "Q11",
                "label": null,
                "list": [
                    1,
                    2,
                    3,
                    5,
                    6
                ]
            },
            {
                "name": "Q12",
                "label": null,
                "list": [
                    1,
                    2,
                    3,
                    4
                ]
            }
        ],
        "calculated": [
            {
                "name": "T1",
                "label": "",
                "function": "{{Q1}}*2",
                "temp": true
            },
            {
                "name": "T2",
                "label": "",
                "function": "{{Q2}}*3",
                "temp": true
            },
            {
                "name": "T3",
                "label": "",
                "function": "{{Q3}}*4",
                "temp": true
            },
            {
                "name": "T4",
                "label": "",
                "function": "{{Q4}}*5",
                "temp": true
            },
            {
                "name": "T5",
                "label": "",
                "function": "{{Q5}}*2+{{Q9}}",
                "temp": true
            },
            {
                "name": "T6",
                "label": "",
                "function": "{{Q6}}*3+{{Q10}}",
                "temp": true
            },
            {
                "name": "T7",
                "label": "",
                "function": "{{Q7}}*4+{{Q11}}",
                "temp": true
            },
            {
                "name": "T8",
                "label": "",
                "function": "{{Q8}}*5+{{Q12}}",
                "temp": true
            },
            {
                "name": "T9",
                "label": "",
                "function": "math.floor({{T5}}/2)",
                "temp": true
            },
            {
                "name": "T10",
                "label": "",
                "function": "{{T5}}%2",
                "temp": true
            },
            {
                "name": "T11",
                "label": "",
                "function": "math.floor({{T6}}/3)",
                "temp": true
            },
            {
                "name": "T12",
                "label": "",
                "function": "{{T6}}%3",
                "temp": true
            },
            {
                "name": "T13",
                "label": "",
                "function": "math.floor({{T7}}/4)",
                "temp": true
            },
            {
                "name": "T14",
                "label": "",
                "function": "{{T7}}%4",
                "temp": true
            },
            {
                "name": "T15",
                "label": "",
                "function": "math.floor({{T8}}/5)",
                "temp": true
            },
            {
                "name": "T16",
                "label": "",
                "function": "{{T8}}%5",
                "temp": true
            },
            {
                "name": "A1",
                "label": "2 es un divisor de {{T1}}.",
                "function": "",
                "feedback": "&lt;p&gt;Es divisor porque:&lt;/p&gt;&lt;p&gt;{{T1}} : 2 = {{Q1}} con resto 0&lt;/p&gt;"
            },
            {
                "name": "A2",
                "label": "3 es un divisor de {{T2}}.",
                "function": "",
                "feedback": "&lt;p&gt;Es divisor porque:&lt;/p&gt;&lt;p&gt;{{T2}} : 3 = {{Q2}} con resto 0&lt;/p&gt;"
            },
            {
                "name": "A3",
                "label": "4 es un divisor de {{T3}}.",
                "function": "",
                "feedback": "&lt;p&gt;Es divisor porque:&lt;/p&gt;&lt;p&gt;{{T3}} : 4 = {{Q3}} con resto 0&lt;/p&gt;"
            },
            {
                "name": "A4",
                "label": "5 es un divisor de {{T4}}.",
                "function": "",
                "feedback": "&lt;p&gt;Es divisor porque:&lt;/p&gt;&lt;p&gt;{{T4}} : 5 = {{Q4}} con resto 0&lt;/p&gt;"
            },
            {
                "name": "A5",
                "label": "2 es un divisor de {{T5}}.",
                "function": "",
                "incorrect": true,
                "feedback": "&lt;p&gt;No es divisor porque:&lt;/p&gt;&lt;p&gt;{{T5}} : 2 = {{T9}} con resto {{T10}}&lt;/p&gt;"
            },
            {
                "name": "A6",
                "label": "3 es un divisor de {{T6}}.",
                "function": "",
                "incorrect": true,
                "feedback": "&lt;p&gt;No es divisor porque:&lt;/p&gt;&lt;p&gt;{{T6}} : 3 = {{T11}} con resto {{T12}}&lt;/p&gt;"
            },
            {
                "name": "A7",
                "label": "4 es un divisor de {{T7}}.",
                "function": "",
                "incorrect": true,
                "feedback": "&lt;p&gt;No es divisor porque:&lt;/p&gt;&lt;p&gt;{{T7}} : 4 = {{T13}} con resto {{T14}}&lt;/p&gt;"
            },
            {
                "name": "A8",
                "label": "5 es un divisor de {{T8}}.",
                "function": "",
                "incorrect": true,
                "feedback": "&lt;p&gt;No es divisor porque:&lt;/p&gt;&lt;p&gt;{{T8}} : 5 = {{T15}} con resto {{T16}}&lt;/p&gt;"
            }
        ],
        "uniques": true
    },
    "algorithm": {
        "name": "trueFalse",
        "template": "Choice matrix – inline",
        "params": {
            "countCorrect": 1,
            "countIncorrect": 2,
            "showCheckIcon": false,
            "options": [
                "Verdadero",
                "Falso"
            ]
        }
    }
}</t>
  </si>
  <si>
    <t>¿Cuál de las siguientes opciones es un divisor de {{T1}}?
{{A1}}*
{{A2}}*
{{A3}}*
{{A4}}*
{{A5}}*
{{A6}}*
{{A7}}
{{A8}}
{{A9}}
(Aparecen 3, 1 correcta)</t>
  </si>
  <si>
    <t>Q1: 2, 3 
Q2: 4, 5
Q3: 6, 7
Q4: 2, 3 
Q5: 4, 5
Q6: 6, 7</t>
  </si>
  <si>
    <t>T1 = {{Q1}}*{{Q2}}*{{Q3}}
A1 = {{Q1}}
A2 = {{Q2}}
A3 = {{Q3}}
A4 = {{Q1}}*{{Q2}}
A5 = {{Q1}}*{{Q3}}
A6 = {{Q2}}*{{Q3}}
A7 = {{Q5}}*{{Q6}}
A8 = {{Q1}}*{{Q5}}
A9 = {{Q3}}*{{Q5}}
T7 = {{Q5}}*{{Q6}}
T8 = {{Q1}}*{{Q5}}
T9 = {{Q3}}*{{Q5}}
T10 = math.floor({{T1}}/{{T7}})
T11 = {{T1}}%{{T7}}
T12 = math.floor({{T1}}/{{T8}})
T13 = {{T1}}%{{T8}}
T14 = math.floor({{T1}}/{{T9}})
T15 = {{T1}}%{{T9}}</t>
  </si>
  <si>
    <t>&lt;p&gt;Si al dividir un número grande entre otro pequeño el resto es 0, entonces el número pequeño es un divisor del número grande.&lt;/p&gt;
Si falla A7
&lt;p&gt;{{T7}} no es un divisor de {{T1}} porque:&lt;/p&gt;&lt;p&gt;{{T1}} : {{T7}} = {{T10}} con resto {{T11}}&lt;/p&gt;
Si falla A8
&lt;p&gt;{{T7}} no es un divisor de {{T1}} porque:&lt;/p&gt;&lt;p&gt;{{T1}} : {{T7}} = {{T12}} con resto {{T13}}&lt;/p&gt;
Si falla A9
&lt;p&gt;{{T7}} no es un divisor de {{T0}} porque:&lt;/p&gt;&lt;p&gt;{{T1}} : {{T7}} = {{T14}} con resto {{T15}}&lt;/p&gt;</t>
  </si>
  <si>
    <t>{"id":"M4-NyO-21b-E-1","stimulus":"&lt;p&gt;¿Cuál de las siguientes opciones es un divisor de {{T1}}?&lt;/p&gt;","hint":"&lt;p&gt;Si al dividir un número grande entre otro pequeño el resto es 0, entonces el número pequeño es un divisor del número grande.&lt;/p&gt;","feedback":"&lt;p&gt;Si al dividir un número grande entre otro pequeño el resto es 0, entonces el número pequeño es un divisor del número grande.&lt;/p&gt;","seed":{"parameters":[{"name":"Q1","label":null,"list":[2,3]},{"name":"Q2","label":null,"list":[4,5]},{"name":"Q3","label":null,"list":[6,7]},{"name":"Q4","label":null,"list":[2,3]},{"name":"Q5","label":null,"list":[4,5]},{"name":"Q6","label":null,"list":[6,7]}],"calculated":[{"name":"T1","label":"{{function}}","function":"{{Q1}}*{{Q2}}*{{Q3}}","temp":true},{"name":"T7","label":"{{function}}","function":"{{Q5}}*{{Q6}}","temp":true},{"name":"T8","label":"{{function}}","function":"{{Q1}}*{{Q5}}","temp":true},{"name":"T9","label":"{{function}}","function":"{{Q3}}*{{Q5}}","temp":true},{"name":"T10","label":"{{function}}","function":"math.floor({{T1}}/{{T7}})","temp":true},{"name":"T11","label":"{{function}}","function":"{{T1}}%{{T7}}","temp":true},{"name":"T12","label":"{{function}}","function":"math.floor({{T1}}/{{T8}})","temp":true},{"name":"T13","label":"{{function}}","function":"{{T1}}%{{T8}}","temp":true},{"name":"T14","label":"{{function}}","function":"math.floor({{T1}}/{{T9}})","temp":true},{"name":"T15","label":"{{function}}","function":"{{T1}}%{{T9}}","temp":true},{"name":"A1","label":"{{function}}","function":"{{Q1}}"},{"name":"A2","label":"{{function}}","function":"{{Q2}}"},{"name":"A3","label":"{{function}}","function":"{{Q3}}"},{"name":"A4","label":"{{function}}","function":"{{Q1}}*{{Q2}}"},{"name":"A5","label":"{{function}}","function":"{{Q1}}*{{Q3}}"},{"name":"A6","label":"{{function}}","function":"{{Q2}}*{{Q3}}"},{"name":"A7","label":"{{function}}","function":"{{Q5}}*{{Q6}}","feedback":"&lt;p&gt;{{T7}} no es un divisor de {{T1}} porque:&lt;/p&gt;&lt;p&gt;{{T1}} : {{T7}} = {{T10}} con resto {{T11}}&lt;/p&gt;","incorrect":true},{"name":"A8","label":"{{function}}","function":"{{Q1}}*{{Q5}}","feedback":"&lt;p&gt;{{T8}} no es un divisor de {{T1}} porque:&lt;/p&gt;&lt;p&gt;{{T1}} : {{T8}} = {{T12}} con resto {{T13}}&lt;/p&gt;","incorrect":true},{"name":"A9","label":"{{function}}","function":"{{Q3}}*{{Q5}}","feedback":"&lt;p&gt;{{T9}} no es un divisor de {{T1}} porque:&lt;/p&gt;&lt;p&gt;{{T1}} : {{T9}} = {{T14}} con resto {{T15}}&lt;/p&gt;","incorrect":true}],"uniques":true},"algorithm":{"name":"trueFalse","template":"Choice matrix – inline","params":{"countCorrect":1,"countIncorrect":2,"options":["Verdadero","Falso"]}}}</t>
  </si>
  <si>
    <t>En la clase de Nico hay {{T1}} tizas. El profesor las quiere guardar en cajitas de manera que en todas haya el mismo número y no sobre ninguna. De las siguientes opciones, ¿cuál podría servirle?
{{A1}} cajas de tizas.*
{{A2}} cajas de tizas.
{{A3}} cajas de tizas.
{{A4}} cajas de tizas.</t>
  </si>
  <si>
    <t>{"id":"M4-NyO-21b-A-1","stimulus":"&lt;p&gt;En la clase de Nico hay {{T1}} tizas. El profesor las quiere guardar en cajitas de manera que en todas haya el mismo número y no sobre ninguna. De las siguientes opciones, ¿cuál podría servirle?&lt;/p&gt;","hint":"&lt;p&gt;Si al dividir un número entre otro el resto es 0, entonces el segundo número es un divisor del primero.&lt;/p&gt;","feedback":"&lt;p&gt;Si al dividir un número entre otro el resto es 0, entonces el segundo número es un divisor del primero. En este caso:&lt;/p&gt;&lt;p style=\"text-align: center\"&gt;{{T1}} : {{Q1}} = {{Q2}} con resto 0&lt;/p&gt;","seed":{"parameters":[{"name":"Q1","label":null,"list":[3,5,7,9]},{"name":"Q2","label":null,"list":[3,5,7,9]},{"name":"Q3","label":null,"list":[2,4,6,8]},{"name":"Q4","label":null,"list":[2,4,6,8]},{"name":"Q5","label":null,"list":[2,4,6,8]}],"calculated":[{"name":"T1","label":"{{function}}","function":"{{Q1}}*{{Q2}}","temp":true},{"name":"T2","label":"{{function}}","function":"math.floor({{T1}}/{{Q3}})","temp":true},{"name":"T3","label":"{{function}}","function":" math.mod({{T1}}, {{Q3}})","temp":true},{"name":"T4","label":"{{function}}","function":" math.floor({{T1}}/{{Q4}})","temp":true},{"name":"T5","label":"{{function}}","function":" math.mod({{T1}}, {{Q4}})","temp":true},{"name":"T6","label":"{{function}}","function":" math.floor({{T1}}/{{Q5}})","temp":true},{"name":"T7","label":"{{function}}","function":" math.mod({{T1}}, {{Q5}})","temp":true},{"name":"A1","label":"{{function}} cajas de tizas.","function":"{{Q1}}","incorrect":false},{"name":"A2","label":"{{function}} cajas de tizas.","function":"{{Q3}}","feedback":"&lt;p&gt;{{Q3}} no es un divisor de {{T1}} porque:&lt;/p&gt;&lt;p style=\"text-align: center\"&gt;{{T1}} : {{Q3}} = {{T2}} con resto {{T3}}&lt;/p&gt;","incorrect":true},{"name":"A3","label":"{{function}} cajas de tizas.","function":"{{Q4}}","feedback":"&lt;p&gt;{{Q4}} no es un divisor de {{T1}} porque:&lt;/p&gt;&lt;p style=\"text-align: center\"&gt;{{T1}} : {{Q4}} = {{T4}} con resto {{T5}}&lt;/p&gt;","incorrect":true},{"name":"A4","label":"{{function}} cajas de tizas.","function":"{{Q5}}","feedback":" &lt;p&gt;{{Q5}} no es un divisor de {{T1}} porque:&lt;/p&gt;&lt;p style=\"text-align: center\"&gt;{{T1}} : {{Q5}} = {{T6}} con resto {{T7}}&lt;/p&gt;","incorrect":true}],"uniques":true},"algorithm":{"name":"trueFalse","template":"Multiple choice – standard","params":{"countCorrect":1,"countIncorrect":2,"showCheckIcon":false,"columns":3}}}</t>
  </si>
  <si>
    <t>Carla quiere repartir {{T1}} cromos en sobres de manera que en todos haya el mismo número y no sobre ninguno. De las siguientes opciones, ¿cuál podría servirle?
{{A1}} sobres.*
{{A2}} sobres.
{{A3}} sobres.
{{A4}} sobres.</t>
  </si>
  <si>
    <t>{"id":"M4-NyO-21b-A-2","stimulus":"&lt;p&gt;Carla quiere repartir {{T1}} cromos en sobres de manera que en todos haya el mismo número y no sobre ninguno. De las siguientes opciones, ¿cuál podría servirle?&lt;/p&gt;","hint":"&lt;p&gt;Si al dividir un número entre otro el resto es 0, entonces el segundo número es un divisor del primero.&lt;/p&gt;","feedback":"&lt;p&gt;Si al dividir un número entre otro el resto es 0, entonces el segundo número es un divisor del primero. En este caso:&lt;/p&gt;&lt;p style=\"text-align: center\"&gt;{{T1}} : {{Q1}} = {{Q2}} con resto 0&lt;/p&gt;","seed":{"parameters":[{"name":"Q1","label":null,"list":[2,4,8]},{"name":"Q2","label":null,"list":[2,4,6,8]},{"name":"Q3","label":null,"list":[5,7,9]},{"name":"Q4","label":null,"list":[5,7,9]},{"name":"Q5","label":null,"list":[5,7,9]}],"calculated":[{"name":"T1","label":"{{function}}","function":"{{Q1}}*{{Q2}}","temp":true},{"name":"T2","label":"{{function}}","function":"math.floor({{T1}}/{{Q3}})","temp":true},{"name":"T3","label":"{{function}}","function":" math.mod({{T1}}, {{Q3}})","temp":true},{"name":"T4","label":"{{function}}","function":" math.floor({{T1}}/{{Q4}})","temp":true},{"name":"T5","label":"{{function}}","function":" math.mod({{T1}}, {{Q4}})","temp":true},{"name":"T6","label":"{{function}}","function":" math.floor({{T1}}/{{Q5}})","temp":true},{"name":"T7","label":"{{function}}","function":" math.mod({{T1}}, {{Q5}})","temp":true},{"name":"A1","label":"{{function}} sobres.","function":"{{Q1}}","incorrect":false},{"name":"A2","label":"{{function}} sobres.","function":"{{Q3}}","feedback":"&lt;p&gt;{{Q3}} no es un divisor de {{T1}} porque:&lt;/p&gt;&lt;p style=\"text-align: center\"&gt;{{T1}} : {{Q3}} = {{T2}} con resto {{T3}}&lt;/p&gt;","incorrect":true},{"name":"A3","label":"{{function}} sobres.","function":"{{Q4}}","feedback":"&lt;p&gt;{{Q4}} no es un divisor de {{T1}} porque:&lt;/p&gt;&lt;p style=\"text-align: center\"&gt;{{T1}} : {{Q4}} = {{T4}} con resto {{T5}}&lt;/p&gt;","incorrect":true},{"name":"A4","label":"{{function}} sobres.","function":"{{Q5}}","feedback":" &lt;p&gt;{{Q5}} no es un divisor de {{T1}} porque:&lt;/p&gt;&lt;p style=\"text-align: center\"&gt;{{T1}} : {{Q5}} = {{T6}} con resto {{T7}}&lt;/p&gt;","incorrect":true}],"uniques":true},"algorithm":{"name":"trueFalse","template":"Multiple choice – standard","params":{"countCorrect":1,"countIncorrect":2,"showCheckIcon":false,"columns":3}}}</t>
  </si>
  <si>
    <t>Un agricultor quiere repartir {{T0}} melocotones en cajas. Su intención es que en todas haya el mismo número de piezas de fruta y no sobre ninguno. De las siguientes opciones, ¿cuál podría servirle?
{{A1}} cajas.*
{{A2}} cajas.
{{A3}} cajas.
{{A4}} cajas.</t>
  </si>
  <si>
    <t>{
    "id": "M4-NyO-21b-A-3",
    "stimulus": "&lt;p&gt;Un agricultor quiere repartir {{T1}} melocotones en cajas. Su intención es que en todas haya el mismo número de piezas de fruta y no sobre ninguno. De las siguientes opciones, ¿cuál podría servirle?&lt;/p&gt;",
    "hint": "&lt;p&gt;Si al dividir un número entre otro el resto es 0, entonces el segundo número es un divisor del primero.&lt;/p&gt;",
    "feedback": "&lt;p&gt;Si al dividir un número entre otro el resto es 0, entonces el segundo número es un divisor del primero. En este caso:&lt;/p&gt;&lt;p style=\"text-align: center\"&gt;{{T1}} : {{Q1}} = {{Q2}} con resto 0&lt;/p&gt;",
    "seed": {
        "parameters": [
            {
                "name": "Q1",
                "label": null,
                "list": [
                    3,
                    5,
                    7,
                    9
                ]
            },
            {
                "name": "Q2",
                "label": null,
                "list": [
                    3,
                    5,
                    7,
                    9
                ]
            },
            {
                "name": "Q3",
                "label": null,
                "list": [
                    2,
                    4,
                    6,
                    8
                ]
            },
            {
                "name": "Q4",
                "label": null,
                "list": [
                    2,
                    4,
                    6,
                    8
                ]
            },
            {
                "name": "Q5",
                "label": null,
                "list": [
                    2,
                    4,
                    6,
                    8
                ]
            }
        ],
        "calculated": [
            {
                "name": "T1",
                "label": "{{function}}",
                "function": "{{Q1}}*{{Q2}}",
                "temp": true
            },
            {
                "name": "T2",
                "label": "{{function}}",
                "function": "math.floor({{T1}}/{{Q3}})",
                "temp": true
            },
            {
                "name": "T3",
                "label": "{{function}}",
                "function": " math.mod({{T1}}, {{Q3}})",
                "temp": true
            },
            {
                "name": "T4",
                "label": "{{function}}",
                "function": " math.floor({{T1}}/{{Q4}})",
                "temp": true
            },
            {
                "name": "T5",
                "label": "{{function}}",
                "function": " math.mod({{T1}}, {{Q4}})",
                "temp": true
            },
            {
                "name": "T6",
                "label": "{{function}}",
                "function": " math.floor({{T1}}/{{Q5}})",
                "temp": true
            },
            {
                "name": "T7",
                "label": "{{function}}",
                "function": " math.mod({{T1}}, {{Q5}})",
                "temp": true
            },
            {
                "name": "A1",
                "label": "{{function}} cajas.",
                "function": "{{Q1}}",
                "incorrect": false
            },
            {
                "name": "A2",
                "label": "{{function}} cajas.",
                "function": "{{Q3}}",
                "feedback": "&lt;p&gt;{{Q3}} no es un divisor de {{T1}} porque:&lt;/p&gt;&lt;p style=\"text-align: center\"&gt;{{T1}} : {{Q3}} = {{T2}} con resto {{T3}}&lt;/p&gt;",
                "incorrect": true
            },
            {
                "name": "A3",
                "label": "{{function}} cajas.",
                "function": "{{Q4}}",
                "feedback": "&lt;p&gt;{{Q4}} no es un divisor de {{T1}} porque:&lt;/p&gt;&lt;p style=\"text-align: center\"&gt;{{T1}} : {{Q4}} = {{T4}} con resto {{T5}}&lt;/p&gt;",
                "incorrect": true
            },
            {
                "name": "A4",
                "label": "{{function}} cajas.",
                "function": "{{Q5}}",
                "feedback": " &lt;p&gt;{{Q5}} no es un divisor de {{T1}} porque:&lt;/p&gt;&lt;p style=\"text-align: center\"&gt;{{T1}} : {{Q5}} = {{T6}} con resto {{T7}}&lt;/p&gt;",
                "incorrect": true
            }
        ],
        "uniques": true
    },
    "algorithm": {
        "name": "trueFalse",
        "template": "Multiple choice – standard",
        "params": {
            "countCorrect": 1,
            "countIncorrect": 2,
            "showCheckIcon": false,
            "columns": 3
        }
    }
}</t>
  </si>
  <si>
    <t>M4-NyO-22a</t>
  </si>
  <si>
    <t>Clasifica los números en primos y compuestos (hasta el 50)</t>
  </si>
  <si>
    <t>Selecciona los números primos.
{{Q1}}*
{{Q2}}*
{{Q3}}*
{{T1}}
{{T2}}
{{T3}}</t>
  </si>
  <si>
    <t>Q1 = 2, 3, 5, 7, 11, 13, 17, 19, 23, 29, 31, 37, 41, 43, 47
Q2 = 2, 3, 5, 7, 11, 13, 17, 19, 23, 29, 31, 37, 41, 43, 47
Q3 = 2, 3, 5, 7, 11, 13, 17, 19, 23, 29, 31, 37, 41, 43, 47
Q4 = 2, 3, 4, 5, 6, 7, 8
Q5 = 2, 3, 4, 5, 6, 7, 8
Q6 = 2, 3, 4, 5, 6, 7, 8</t>
  </si>
  <si>
    <t>T1 = {{Q4}}*{{Q5}}
T2 = {{Q4}}*{{Q6}}
T3 = {{Q5}}*{{Q6}}</t>
  </si>
  <si>
    <t>&lt;p&gt;Un número es &lt;b&gt;primo&lt;/b&gt; si tiene dos divisores: el 1 y él mismo.&lt;/p&gt;&lt;p&gt;Un número es &lt;b&gt;compuesto&lt;/b&gt; si tiene más de dos divisores.&lt;/p&gt;</t>
  </si>
  <si>
    <t>&lt;p&gt;Un número es &lt;b&gt;primo&lt;/b&gt; si tiene dos divisores: el 1 y él mismo.&lt;/p&gt;&lt;p&gt;Un número es &lt;b&gt;compuesto&lt;/b&gt; si tiene más de dos divisores.&lt;/p&gt;
- Si falla A4:
&lt;p&gt;Es un número compuesto porque:&lt;/p&gt;&lt;p&gt;{{T1}} = {{Q4}} × {{Q5}}&lt;/p&gt;
- Si falla A5:
&lt;p&gt;Es un número compuesto porque:&lt;/p&gt;&lt;p&gt;{{T2}} = {{Q4}} × {{Q6}}&lt;/p&gt;
- Si falla A6:
&lt;p&gt;Es un número compuesto porque:&lt;/p&gt;&lt;p&gt;{{T3}} = {{Q5}} × {{Q6}}&lt;/p&gt;</t>
  </si>
  <si>
    <t>{
    "id": "M4-NyO-22a-I-1",
    "stimulus": "&lt;p&gt;Selecciona los números primos.&lt;/p&gt;",
    "hint": "&lt;p&gt;Un número es &lt;b&gt;primo&lt;/b&gt; si tiene dos divisores: el 1 y él mismo.&lt;/p&gt;&lt;p&gt;Un número es &lt;b&gt;compuesto&lt;/b&gt; si tiene más de dos divisores.&lt;/p&gt;",
    "feedback": "&lt;p&gt;Un número es &lt;b&gt;primo&lt;/b&gt; si tiene dos divisores: el 1 y él mismo.&lt;/p&gt;&lt;p&gt;Un número es &lt;b&gt;compuesto&lt;/b&gt; si tiene más de dos divisores.&lt;/p&gt;",
    "seed": {
        "parameters": [
            {
                "name": "Q1",
                "label": null,
                "list": [
                    2,
                    3,
                    5,
                    7,
                    11,
                    13,
                    17,
                    19,
                    23,
                    29,
                    31,
                    37,
                    41,
                    43,
                    47
                ]
            },
            {
                "name": "Q2",
                "label": null,
                "list": [
                    2,
                    3,
                    5,
                    7,
                    11,
                    13,
                    17,
                    19,
                    23,
                    29,
                    31,
                    37,
                    41,
                    43,
                    47
                ]
            },
            {
                "name": "Q3",
                "label": null,
                "list": [
                    2,
                    3,
                    5,
                    7,
                    11,
                    13,
                    17,
                    19,
                    23,
                    29,
                    31,
                    37,
                    41,
                    43,
                    47
                ]
            },
            {
                "name": "Q4",
                "label": null,
                "list": [
                    2,
                    3,
                    4,
                    5,
                    6,
                    7,
                    8
                ]
            },
            {
                "name": "Q5",
                "label": null,
                "list": [
                    2,
                    3,
                    4,
                    5,
                    6,
                    7,
                    8
                ]
            },
            {
                "name": "Q6",
                "label": null,
                "list": [
                    2,
                    3,
                    4,
                    5,
                    6,
                    7,
                    8
                ]
            }
        ],
        "calculated": [
            {
                "name": "T1",
                "label": "{{function}}",
                "function": "{{Q4}}*{{Q5}}",
                "temp": true
            },
            {
                "name": "T2",
                "label": "{{function}}",
                "function": "{{Q4}}*{{Q6}}",
                "temp": true
            },
            {
                "name": "T3",
                "label": "{{function}}",
                "function": "{{Q5}}*{{Q6}}",
                "temp": true
            },
            {
                "name": "A1",
                "label": "{{function}}",
                "function": "{{Q1}}",
                "incorrect": false
            },
            {
                "name": "A2",
                "label": "{{function}}",
                "function": "{{Q2}}",
                "incorrect": false
            },
            {
                "name": "A3",
                "label": "{{function}}",
                "function": "{{Q3}}",
                "incorrect": false
            },
            {
                "name": "A4",
                "label": "{{function}}",
                "function": "{{T1}}",
                "feedback": "&lt;p&gt;Es un número compuesto porque:&lt;/p&gt;&lt;p&gt;{{T1}} = {{Q4}} × {{Q5}}&lt;/p&gt;",
                "incorrect": true
            },
            {
                "name": "A5",
                "label": "{{function}}",
                "function": "{{T2}}",
                "feedback": "&lt;p&gt;Es un número compuesto porque:&lt;/p&gt;&lt;p&gt;{{T2}} = {{Q4}} × {{Q6}}&lt;/p&gt;",
                "incorrect": true
            },
            {
                "name": "A6",
                "label": "{{function}}",
                "function": "{{T3}}",
                "feedback": "&lt;p&gt;Es un número compuesto porque:&lt;/p&gt;&lt;p&gt;{{T3}} = {{Q5}} × {{Q6}}&lt;/p&gt;",
                "incorrect": true
            }
        ],
        "uniques": true
    },
    "algorithm": {
        "name": "trueFalse",
        "template": "Multiple choice – multiple response",
        "params": {
            "countCorrect": 2,
            "countIncorrect": 1,
            "showCheckIcon": false,
            "columns": 3
        }
    }
}</t>
  </si>
  <si>
    <t>Selecciona los números compuestos.
{{Q1}}
{{Q2}}
{{Q3}}
{{T1}}*
{{T2}}*
{{T3}}*</t>
  </si>
  <si>
    <t>{"id":"M4-NyO-22a-I-2","stimulus":"&lt;p&gt;Selecciona los números compuestos.&lt;/p&gt;","hint":"&lt;p&gt;Un número es &lt;b&gt;primo&lt;/b&gt; si tiene dos divisores: el 1 y él mismo.&lt;/p&gt;&lt;p&gt;Un número es &lt;b&gt;compuesto&lt;/b&gt; si tiene más de dos divisores.&lt;/p&gt;","feedback":"&lt;p&gt;Un número es &lt;b&gt;primo&lt;/b&gt; si tiene dos divisores: el 1 y él mismo.&lt;/p&gt;&lt;p&gt;Un número es &lt;b&gt;compuesto&lt;/b&gt; si tiene más de dos divisores.&lt;/p&gt;","seed":{"parameters":[{"name":"Q1","label":null,"list":[2,3,5,7,11,13,17,19,23,29,31,37,41,43,47]},{"name":"Q2","label":null,"list":[2,3,5,7,11,13,17,19,23,29,31,37,41,43,47]},{"name":"Q3","label":null,"list":[2,3,5,7,11,13,17,19,23,29,31,37,41,43,47]},{"name":"Q4","label":null,"list":[2,3,4,5,6,7,8]},{"name":"Q5","label":null,"list":[2,3,4,5,6,7,8]},{"name":"Q6","label":null,"list":[2,3,4,5,6,7,8]}],"calculated":[{"name":"T1","label":"{{function}}","function":"{{Q4}}*{{Q5}}","temp":true},{"name":"T2","label":"{{function}}","function":"{{Q4}}*{{Q6}}","temp":true},{"name":"T3","label":"{{function}}","function":"{{Q5}}*{{Q6}}","temp":true},{"name":"A1","label":"{{function}}","function":"{{Q1}}","incorrect":true},{"name":"A2","label":"{{function}}","function":"{{Q2}}","incorrect":true},{"name":"A3","label":"{{function}}","function":"{{Q3}}","incorrect":true},{"name":"A4","label":"{{function}}","function":"{{T1}}","incorrect":false},{"name":"A5","label":"{{function}}","function":"{{T2}}","incorrect":false},{"name":"A6","label":"{{function}}","function":"{{T3}}","incorrect":false}],"uniques":true},"algorithm":{"name":"trueFalse","template":"Multiple choice – multiple response","params":{"countCorrect":2,"countIncorrect":1,"showCheckIcon":false,
            "columns": 3
        }
    }
}</t>
  </si>
  <si>
    <t>Indica si las siguientes oraciones son verdaderas o falsas.
{{Q1}} es un número primo.*
{{T1}} es un número compuesto.*
{{T2}} es un número primo.
{{Q2}} es un número compuesto.
Se ven 3, 1 verdadera</t>
  </si>
  <si>
    <t>Q1 = 2, 3, 5, 7, 11, 13, 17, 19, 23, 29, 31, 37, 41, 43, 47
Q2 = 2, 3, 5, 7, 11, 13, 17, 19, 23, 29, 31, 37, 41, 43, 47
Q3 = 2, 3, 4, 5, 6, 7, 8
Q4 = 2, 3, 4, 5, 6, 7, 8
Q5 = 2, 3, 4, 5, 6, 7, 8
Q6 = 2, 3, 4, 5, 6, 7, 8</t>
  </si>
  <si>
    <t>T1 = {{Q3}}*{{Q4}}
T2 = {{Q5}}*{{Q6}}</t>
  </si>
  <si>
    <t>&lt;p&gt;Un número es &lt;b&gt;primo&lt;/b&gt; si tiene dos divisores: el 1 y él mismo.&lt;/p&gt;&lt;p&gt;Un número es &lt;b&gt;compuesto&lt;/b&gt; si tiene más de dos divisores.&lt;/p&gt;
- Si falla A3:
&lt;p&gt;Es un número compuesto porque:&lt;/p&gt;&lt;p&gt;{{T1}} = {{Q5}} × {{Q6}}&lt;/p&gt;</t>
  </si>
  <si>
    <t>{"id":"M4-NyO-22a-E-1","stimulus":"&lt;p&gt;Indica si las siguientes oraciones son verdaderas o falsas.&lt;/p&gt;","hint":"&lt;p&gt;Un número es &lt;b&gt;primo&lt;/b&gt; si tiene dos divisores: el 1 y él mismo.&lt;/p&gt;&lt;p&gt;Un número es &lt;b&gt;compuesto&lt;/b&gt; si tiene más de dos divisores.&lt;/p&gt;","feedback":"&lt;p&gt;Un número es &lt;b&gt;primo&lt;/b&gt; si tiene dos divisores: el 1 y él mismo.&lt;/p&gt;&lt;p&gt;Un número es &lt;b&gt;compuesto&lt;/b&gt; si tiene más de dos divisores.&lt;/p&gt;","seed":{"parameters":[{"name":"Q1","label":null,"list":[2,3,5,7,11,13,17,19,23,29,31,37,41,43,47]},{"name":"Q2","label":null,"list":[2,3,5,7,11,13,17,19,23,29,31,37,41,43,47]},{"name":"Q3","label":null,"list":[2,3,4,5,6,7,8]},{"name":"Q4","label":null,"list":[2,3,4,5,6,7,8]},{"name":"Q5","label":null,"list":[2,3,4,5,6,7,8]},{"name":"Q6","label":null,"list":[2,3,4,5,6,7,8]}],"calculated":[{"name":"T1","label":"","function":"{{Q3}}*{{Q4}}","temp":true},{"name":"T2","label":"","function":"{{Q5}}*{{Q6}}","temp":true},{"name":"A1","label":"{{Q1}} es un número primo."},{"name":"A2","label":"{{T1}} es un número compuesto.","feedback":"&lt;p&gt;Es un número compuesto porque:&lt;/p&gt;&lt;p&gt;{{T1}} = {{Q3}} × {{Q4}}&lt;/p&gt;"},{"name":"A3","label":"{{T2}} es un número primo.","incorrect":true},{"name":"A4","label":"{{Q2}} es un número compuesto.","incorrect":true}],"uniques":true},"algorithm":{"name":"trueFalse","template":"Choice matrix – inline","params":{"countCorrect":1,"countIncorrect":2,"showCheckIcon":false,"options":["Verdadero","Falso"]}}}</t>
  </si>
  <si>
    <t>M4-NyO-23a</t>
  </si>
  <si>
    <t>Averigua, sin realizar la división, si un número es divisible por 2</t>
  </si>
  <si>
    <t>Selecciona qué números son divisibles por 2.
{{T1}}* {{T2}}* {{T3}} {{T4}} {{T5}}
(mostrar 4, 2 correctos)</t>
  </si>
  <si>
    <t>Q1= Min = 1; Max = 9; Step = 1
Q2= Min = 100; Max = 500; Step = 1
Q3= List = 3, 5, 7, 11, 13, 17, 19, 23, 29, 31, 37, 41,43, 47, 53, 59, 61, 67
Q4= List = 3, 5, 7, 11, 13, 17, 19, 23, 29, 31, 37, 41,43, 47, 53, 59, 61, 67</t>
  </si>
  <si>
    <t>T1 = {{Q1}}*2
T2 = {{Q2}}*2
T3 = {{Q3}}
T4 = {{Q4}}*3
T5 = {{Q4}}*5</t>
  </si>
  <si>
    <t>Un número es divisible por 2 si termina en 0 o en cifra par.</t>
  </si>
  <si>
    <t xml:space="preserve">&lt;p&gt;Un número es divisible por 2 si termina en 0 o en cifra par. &lt;p&gt;Un número es divisible por 3 si la suma de sus cifras es múltiplo de 3. &lt;p&gt;Un número es divisible por 5 si termina en 0 o en 5. &lt;p&gt;Un número es divisible por 9 si la suma de sus cifras es múltiplo de 9. </t>
  </si>
  <si>
    <t>{
    "id": "M4-NyO-23a-I-1",
    "stimulus": "&lt;p&gt;Selecciona qué números son divisibles por 2.&lt;/p&gt;",
    "hint": "&lt;p&gt;Un número es divisible por 2 si termina en 0 o en cifra par.&lt;/p&gt;",
    "feedback": "&lt;p&gt;Un número es divisible por 2 si termina en 0 o en cifra par. &lt;p&gt;Un número es divisible por 3 si la suma de sus cifras es múltiplo de 3. &lt;p&gt;Un número es divisible por 5 si termina en 0 o en 5. &lt;p&gt;Un número es divisible por 9 si la suma de sus cifras es múltiplo de 9.",
    "seed": {
        "parameters": [
            {
                "name": "Q1",
                "label": null,
                "min": 1,
                "max": 9,
                "step": 1
            },
            {
                "name": "Q2",
                "label": null,
                "min": 100,
                "max": 500,
                "step": 1
            },
            {
                "name": "Q3",
                "label": null,
                "list": [
                    3,
                    5,
                    7,
                    11,
                    13,
                    17,
                    19,
                    23,
                    29,
                    31,
                    37,
                    41,
                    43,
                    47,
                    53,
                    59,
                    61,
                    67
                ]
            },
            {
                "name": "Q4",
                "label": null,
                "list": [
                    3,
                    5,
                    7,
                    11,
                    13,
                    17,
                    19,
                    23,
                    29,
                    31,
                    37,
                    41,
                    43,
                    47,
                    53,
                    59,
                    61,
                    67
                ]
            }
        ],
        "calculated": [
            {
                "name": "A1",
                "label": "{{function}}",
                "function": "{{Q1}}*2",
                "incorrect": false
            },
            {
                "name": "T2",
                "label": "{{function}}",
                "function": "{{Q2}}*2",
                "incorrect": false
            },
            {
                "name": "T3",
                "label": "{{function}}",
                "function": "{{Q3}}",
                "incorrect": true
            },
            {
                "name": "T4",
                "label": "{{function}}",
                "function": "{{Q4}}*3",
                "incorrect": true
            },
            {
                "name": "T5",
                "label": "{{function}}",
                "function": "{{Q4}}*5",
                "incorrect": true
            }
        ],
        "uniques": true
    },
    "algorithm": {
        "name": "trueFalse",
        "template": "Multiple choice – multiple response",
        "params": {
            "countCorrect": 2,
            "countIncorrect": 2,
            "showCheckIcon": false,
            "columns": 2
        }
    }
}</t>
  </si>
  <si>
    <t xml:space="preserve">Selecciona la respuesta correcta.
Un número es divisible por 2 si termina en 0 o en cifra par.*
Un número es divisible por 2 si la suma de sus cifras es múltiplo de 3.
Un número es divisible por 2 si termina en 0 o en 5.
Un número es divisible por 2 si la suma de sus cifras es múltiplo de 9. </t>
  </si>
  <si>
    <t>{"id":"M4-NyO-23a-E-1","stimulus":"&lt;p&gt;Selecciona la respuesta correcta.&lt;/p&gt;","hint":"&lt;p&gt;Un número es divisible por 2 si termina en 0 o en cifra par.&lt;/p&gt;","feedback":"&lt;p&gt;Un número es divisible por 2 si termina en 0 o en cifra par. &lt;p&gt;Un número es divisible por 3 si la suma de sus cifras es múltiplo de 3. &lt;p&gt;Un número es divisible por 5 si termina en 0 o en 5. &lt;p&gt;Un número es divisible por 9 si la suma de sus cifras es múltiplo de 9.&lt;/p&gt;","seed":{"parameters":[],"calculated":[{"name":"A1","label":"&lt;p&gt;Un número es divisible por 2 si la suma de sus cifras es múltiplo de 3.&lt;/p&gt;","function":"","incorrect":true},{"name":"A2","label":"&lt;p&gt;Un número es divisible por 2 si termina en 0 o en cifra par.&lt;/p&gt;","function":"","incorrect":false},{"name":"A3","label":"&lt;p&gt;Un número es divisible por 2 si termina en 0 o en 5.&lt;p&gt;","function":"","incorrect":true},{"name":"A4","label":"&lt;p&gt;Un número es divisible por 2 si la suma de sus cifras es múltiplo de 9. &lt;p&gt;","function":"","incorrect":true}],"uniques":true},"algorithm":{"name":"trueFalse","template":"Multiple choice – standard","params":{"countCorrect":1,"countIncorrect":2,"showCheckIcon":true}}}</t>
  </si>
  <si>
    <t>M4-NyO-23b</t>
  </si>
  <si>
    <t>Averigua, sin realizar la división, si un número es divisible por 3</t>
  </si>
  <si>
    <t>Selecciona qué números son divisibles por 3.
{{T1}}* {{T2}}* {{T3}} {{T4}} {{T5}}
(mostrar 4, 2 correctos)</t>
  </si>
  <si>
    <t>Q1= Min = 1; Max = 9; Step = 1
Q2= Min = 100; Max = 500; Step = 1
Q3= List = 2, 4, 6, 8, 10, 12, 14, 16, 18, 20, 22, 24,26, 28, 30, 32, 34, 36</t>
  </si>
  <si>
    <t>T1 = {{Q1}}*3
T2 = {{Q2}}*3
T3 = {{Q3}}
T4 = {{Q3}}*2
T5 = {{Q3}}*4</t>
  </si>
  <si>
    <t>Un número es divisible por 3 si la suma de sus cifras es múltiplo de 3</t>
  </si>
  <si>
    <t>{"id":"M4-NyO-23b-I-1","stimulus":"&lt;p&gt;Selecciona qué números son divisibles por 3.&lt;/p&gt;","hint":"&lt;p&gt;Un número es divisible por 3 si la suma de sus cifras es múltiplo de 3&lt;/p&gt;","feedback":"&lt;p&gt;Un número es divisible por 2 si termina en 0 o en cifra par. &lt;p&gt;Un número es divisible por 3 si la suma de sus cifras es múltiplo de 3. &lt;p&gt;Un número es divisible por 5 si termina en 0 o en 5. &lt;p&gt;Un número es divisible por 9 si la suma de sus cifras es múltiplo de 9.&lt;/p&gt;","seed":{"parameters":[{"name":"Q1","label":null,"min":1,"max":9,"step":1},{"name":"Q2","label":null,"min":100,"max":500,"step":1},{"name":"Q3","label":null,"list":[2,4,8,10,14,16,20,22,26,28,30,32,34]}],"calculated":[{"name":"T1","label":"{{function}}","function":"{{Q1}}*3","incorrect":false},{"name":"T2","label":"{{function}}","function":"{{Q2}}*3","incorrect":false},{"name":"T3","label":"{{function}}","function":"{{Q3}}","incorrect":true},{"name":"T4","label":"{{function}}","function":"{{Q3}}*2","incorrect":true},{"name":"T5","label":"{{function}}","function":"{{Q3}}*4","incorrect":true}],"uniques":true},"algorithm":{"name":"trueFalse","template":"Multiple choice – multiple response","params":{"countCorrect":2,"countIncorrect":2,"showCheckIcon":false,
            "columns": 3
        }
    }
}</t>
  </si>
  <si>
    <t>Selecciona la respuesta correcta.   
&lt;p&gt;Un número es divisible por 3 si termina en 0 o en cifra par. 
&lt;p&gt;Un número es divisible por 3 si la suma de sus cifras es múltiplo de 3*. 
&lt;p&gt;Un número es divisible por 3 si termina en 0 o en 5.&lt;p&gt;</t>
  </si>
  <si>
    <t>{"id":"M4-NyO-23b-E-1","stimulus":"&lt;p&gt;Selecciona la respuesta correcta.&lt;/p&gt;","hint":"&lt;p&gt;Un número es divisible por 3 si la suma de sus cifras es múltiplo de 3&lt;/p&gt;","feedback":"&lt;p&gt;Un número es divisible por 2 si termina en 0 o en cifra par. &lt;p&gt;Un número es divisible por 3 si la suma de sus cifras es múltiplo de 3. &lt;p&gt;Un número es divisible por 5 si termina en 0 o en 5. &lt;p&gt;Un número es divisible por 9 si la suma de sus cifras es múltiplo de 9.","seed":{"parameters":[],"calculated":[{"name":"A1","label":"&lt;p&gt;Un número es divisible por 3 si termina en 0 o en cifra par.&lt;/p&gt;","function":"","incorrect":true},{"name":"A2","label":"&lt;p&gt;Un número es divisible por 3 si la suma de sus cifras es múltiplo de 3.","function":"","incorrect":false},{"name":"A3","label":"&lt;p&gt;Un número es divisible por 3 si termina en 0 o en 5.&lt;p&gt;","function":"","incorrect":true}],"uniques":true},"algorithm":{"name":"trueFalse","template":"Multiple choice – standard","params":{"countCorrect":1,"countIncorrect":2,"showCheckIcon":true}}}</t>
  </si>
  <si>
    <t>M4-NyO-23c</t>
  </si>
  <si>
    <t>Averigua, sin realizar la división, si un número es divisible por 5</t>
  </si>
  <si>
    <t xml:space="preserve">Selecciona qué número es divisible por 5.   {{T1}}* {{T2}} {{T3}} </t>
  </si>
  <si>
    <t>Q1= Min = 1; Max = 500; Step = 1
Q2= List = 2, 4, 6, 8, 12, 14, 16, 18, 22, 24,26, 28, 32, 34, 36</t>
  </si>
  <si>
    <t xml:space="preserve">T1 = {{Q1}}*5
T2 = {{Q2}}
T3 = {{Q2}}*5+1
</t>
  </si>
  <si>
    <t>Un número es divisible por 5 si termina en 0 o en 5.</t>
  </si>
  <si>
    <t>{"id":"M4-NyO-23c-I-1","stimulus":"&lt;p&gt;Selecciona qué número es divisible por 5.&lt;/p&gt;","hint":"&lt;p&gt;Un número es divisible por 5 si termina en 0 o en 5.&lt;/p&gt;","feedback":"&lt;p&gt;Un número es divisible por 2 si termina en 0 o en cifra par. &lt;p&gt;Un número es divisible por 3 si la suma de sus cifras es múltiplo de 3. &lt;p&gt;Un número es divisible por 5 si termina en 0 o en 5. &lt;p&gt;Un número es divisible por 9 si la suma de sus cifras es múltiplo de 9.","seed":{"parameters":[{"name":"Q1","label":null,"min":1,"max":500,"step":1},{"name":"Q2","label":null,"list":[2,4,6,8,10,12,14,16,18,20,22,24,26,28,30,32,34,36]}],"calculated":[{"name":"T1","label":"{{function}}","function":"{{Q1}}*5","incorrect":false},{"name":"T2","label":"{{function}}","function":"{{Q2}}","incorrect":true},{"name":"T3","label":"{{function}}","function":"{{Q2}}*5+1","incorrect":true}],"uniques":true},"algorithm":{"name":"trueFalse","template":"Multiple choice – standard","params":{"countCorrect":1,"countIncorrect":2,"showCheckIcon":false,"columns":3}}}</t>
  </si>
  <si>
    <t>Selecciona la respuesta correcta.    &lt;p&gt;Un número es divisible por 5 si termina en 0 o en cifra par. &lt;p&gt;Un número es divisible por 5 si la suma de sus cifras es múltiplo de 3. &lt;p&gt;Un número es divisible por 5 si termina en 0 o en 5*. &lt;p&gt;</t>
  </si>
  <si>
    <t>{"id":"M4-NyO-23c-E-1","stimulus":"&lt;p&gt;Selecciona la respuesta correcta.&lt;/p&gt;","hint":"&lt;p&gt;Un número es divisible por 5 si termina en 0 o en 5.&lt;/p&gt;","feedback":"&lt;p&gt;Un número es divisible por 2 si termina en 0 o en cifra par. &lt;p&gt;Un número es divisible por 3 si la suma de sus cifras es múltiplo de 3. &lt;p&gt;Un número es divisible por 5 si termina en 0 o en 5. &lt;p&gt;Un número es divisible por 9 si la suma de sus cifras es múltiplo de 9.","seed":{"parameters":[],"calculated":[{"name":"A1","label":"&lt;p&gt;Un número es divisible por 5 si termina en 0 o en cifra par.&lt;/p&gt;","function":"","incorrect":true},{"name":"A2","label":"&lt;p&gt;Un número es divisible por 5 si termina en 0 o en 5.","function":"","incorrect":false},{"name":"A3","label":"&lt;p&gt;Un número es divisible por 5 si la suma de sus cifras es múltiplo de 5. &lt;p&gt;","function":"","incorrect":true}],"uniques":true},"algorithm":{"name":"trueFalse","template":"Multiple choice – standard","params":{"countCorrect":1,"countIncorrect":2,"showCheckIcon":true}}}</t>
  </si>
  <si>
    <t>M4-NyO-23d</t>
  </si>
  <si>
    <t>Averigua, sin realizar la división, si un número es divisible por 9</t>
  </si>
  <si>
    <t xml:space="preserve">Selecciona qué número es divisible por 9.
{{T1}}* {{T2}} {{T3}} </t>
  </si>
  <si>
    <t>Q1= Min = 1; Max = 500; Step = 1
Q2= List = 2, 4, 6, 8, 12, 14, 16, 22, 24,26, 28, 32, 34, 37</t>
  </si>
  <si>
    <t xml:space="preserve">T1 = {{Q1}}*9
T2 = {{Q2}}
T3 = {{Q2}}*2
</t>
  </si>
  <si>
    <t>Un número es divisible por 9 si la suma de sus cifras es múltiplo de 9.</t>
  </si>
  <si>
    <t>{"id":"M4-NyO-23d-I-1","stimulus":"&lt;p&gt;Selecciona qué número es divisible por 9.&lt;/p&gt;","hint":"&lt;p&gt;Un número es divisible por 9 si la suma de sus cifras es múltiplo de 9.&lt;/p&gt;","feedback":"&lt;p&gt;Un número es divisible por 2 si termina en 0 o en cifra par. &lt;p&gt;Un número es divisible por 3 si la suma de sus cifras es múltiplo de 3. &lt;p&gt;Un número es divisible por 5 si termina en 0 o en 5. &lt;p&gt;Un número es divisible por 9 si la suma de sus cifras es múltiplo de 9.&lt;/p&gt;","seed":{"parameters":[{"name":"Q1","label":null,"min":1,"max":500,"step":1},{"name":"Q2","label":null,"list":[2,4,6,8,10,12,14,16,18,20,22,24,26,28,30,32,34,36]}],"calculated":[{"name":"T1","label":"{{function}}","function":"{{Q1}}*9","incorrect":false},{"name":"T2","label":"{{function}}","function":"{{Q2}}","incorrect":true},{"name":"T3","label":"{{function}}","function":"{{Q2}}*2","incorrect":true}],"uniques":true},"algorithm":{"name":"trueFalse","template":"Multiple choice – standard","params":{"countCorrect":1,"countIncorrect":2,"showCheckIcon":false,"columns":3}}}</t>
  </si>
  <si>
    <t>Selecciona la respuesta correcta.     
&lt;p&gt;Un número es divisible por 9 si termina en 0 o en cifra par. 
&lt;p&gt;Un número es divisible por 9 si la suma de sus cifras es múltiplo de 3. 
&lt;p&gt;Un número es divisible por 9 si termina en 0 o en 5. 
&lt;p&gt;Un número es divisible por 9 si la suma de sus cifras es múltiplo de 9.*</t>
  </si>
  <si>
    <t>{"id":"M4-NyO-23d-E-1","stimulus":"&lt;p&gt;Selecciona la respuesta correcta.&lt;/p&gt;","hint":"&lt;p&gt;Un número es divisible por 9 si la suma de sus cifras es múltiplo de 9.&lt;/p&gt;","feedback":"&lt;p&gt;Un número es divisible por 2 si termina en 0 o en cifra par. &lt;p&gt;Un número es divisible por 3 si la suma de sus cifras es múltiplo de 3. &lt;p&gt;Un número es divisible por 5 si termina en 0 o en 5. &lt;p&gt;Un número es divisible por 9 si la suma de sus cifras es múltiplo de 9.","seed":{"parameters":[],"calculated":[{"name":"A1","label":"&lt;p&gt;Un número es divisible por 9 si termina en 0 o en cifra par.&lt;/p&gt;","function":"","incorrect":true},{"name":"A2","label":"&lt;p&gt;Un número es divisible por 9 si la suma de sus cifras es múltiplo de 9.","function":"","incorrect":false},{"name":"A3","label":"&lt;p&gt;Un número es divisible por 9 si la suma de sus cifras es múltiplo de 3. &lt;p&gt;","function":"","incorrect":true},{"name":"A4","label":"&lt;p&gt;Un número es divisible por 9 si termina en 0 o en 5. &lt;p&gt;","function":"","incorrect":true}],"uniques":true},"algorithm":{"name":"trueFalse","template":"Multiple choice – standard","params":{"countCorrect":1,"countIncorrect":2,"showCheckIcon":true}}}</t>
  </si>
  <si>
    <t>M4-NyO-23e</t>
  </si>
  <si>
    <t>Averigua, sin realizar la división, si un número es divisible por 10</t>
  </si>
  <si>
    <t xml:space="preserve">Selecciona qué número es divisible por 10.
{{T1}}*
{{T2}}
{{T3}} </t>
  </si>
  <si>
    <t>Q1= Min = 1; Max = 10; Step = 1
Q2= List = 2, 4, 6, 8, 12, 14, 16, 18, 22, 24,26, 28, 32, 34, 36</t>
  </si>
  <si>
    <t xml:space="preserve">T1 = {{Q1}}*10
T2 = {{Q2}}
T3 = {{Q2}}*3
</t>
  </si>
  <si>
    <t>Un número es divisible entre 10 si termina en 0.</t>
  </si>
  <si>
    <t>&lt;p&gt;Un número es divisible por 10 si termina en 0.</t>
  </si>
  <si>
    <t>{
    "id": "M4-NyO-23e-I-1",
    "stimulus": "&lt;p&gt;Selecciona qué número es divisible por 10.&lt;/p&gt;",
    "hint": "&lt;p&gt;Un número es divisible entre 10 si termina en 0.&lt;/p&gt;",
    "feedback": "&lt;p&gt;Un número es divisible por 10 si termina en 0.&lt;/p&gt;",
    "seed": {
        "parameters": [
            {
                "name": "Q1",
                "label": null,
                "min": 1,
                "max": 10,
                "step": 1
            },
            {
                "name": "Q2",
                "label": null,
                "list": [
                    2,
                    4,
                    6,
                    8,
                    12,
                    14,
                    16,
                    18,
                    22,
                    24,
                    26,
                    28,
                    32,
                    34,
                    36
                ]
            }
        ],
        "calculated": [
            {
                "name": "T1",
                "label": "{{function}}",
                "function": "{{Q1}}*10",
                "incorrect": false
            },
            {
                "name": "T2",
                "label": "{{function}}",
                "function": "{{Q2}}",
                "incorrect": true
            },
            {
                "name": "T3",
                "label": "{{function}}",
                "function": "{{Q2}}*3",
                "incorrect": true
            }
        ],
        "uniques": true
    },
    "algorithm": {
        "name": "trueFalse",
        "template": "Multiple choice – standard",
        "params": {
            "countCorrect": 1,
            "countIncorrect": 2,
            "showCheckIcon": false,
            "columns": 3
        }
    }
}</t>
  </si>
  <si>
    <t>Selecciona la respuesta correcta.
Un número es divisible por 10 si termina en cifra par.
Un número es divisible por 10 si la suma de sus cifras es múltiplo de 3.
Un número es divisible por 10 si termina en 0 o en 5.
Un número es divisible por 10 termina en 0*.
Se ven solo 3</t>
  </si>
  <si>
    <t>{"id":"M4-NyO-23e-E-1","stimulus":"&lt;p&gt;Selecciona la respuesta correcta.&lt;/p&gt;","hint":"&lt;p&gt;Un número es divisible entre 10 si termina en 0.&lt;/p&gt;","feedback":"&lt;p&gt;Un número es divisible por 10 si termina en 0.&lt;/p&gt;","seed":{"parameters":[],"calculated":[{"name":"A1","label":"&lt;p&gt;Un número es divisible por 9 si termina en 0 o en cifra par.&lt;/p&gt;","function":"","incorrect":true},{"name":"A2","label":"&lt;p&gt;Un número es divisible por 10 si termina en 0.&lt;/p&gt;","function":"","incorrect":false},{"name":"A3","label":"&lt;p&gt;Un número es divisible por 10 si la suma de sus cifras es múltiplo de 3.&lt;p&gt;","function":"","incorrect":true},{"name":"A4","label":"&lt;p&gt;Un número es divisible por 10 si termina en 0 o en 5.&lt;p&gt;","function":"","incorrect":true}],"uniques":true},"algorithm":{"name":"trueFalse","template":"Multiple choice – standard","params":{"countCorrect":1,"countIncorrect":2,"showCheckIcon":true}}}</t>
  </si>
  <si>
    <t>M4-NyO-42a</t>
  </si>
  <si>
    <t>Determina el número desconocido en una igualdad con sumas y números naturales</t>
  </si>
  <si>
    <t>Escoge el número para que la suma sea correcta.&lt;br/&gt;{{Q1}} + ... = {{T1}}</t>
  </si>
  <si>
    <t>Q1= Min= 100;Max= 5000; Step= 1
Q2= Min= 100;Max= 5000; Step= 1
Q3 = Min = 10; Max = 90; Step = 10
Q4 = Min = 100; Max = 900; Step = 100
Q5 = Min = 10; Max = 90; Step = 10
Q6 = Min = 100; Max = 900; Step = 100</t>
  </si>
  <si>
    <t>T1={{Q1}}+{{Q2}}
A1={{function}}#{{Q2}}*
A2={{function}}#{{Q2}}+{{Q3}}
A3={{function}}#{{Q2}}+{{Q4}}
A4={{function}}#{{Q2}}-{{Q5}}
A5={{function}}#{{Q2}}-{{Q6}}</t>
  </si>
  <si>
    <t>La suma y la resta son operaciones opuestas. Es decir, 2 + 5 es 7 del mismo modo que 7 − 2 es 5.</t>
  </si>
  <si>
    <t>Como {{T1}} es el resultado de sumar {{Q1}} y otro número, para obtener el segundo sumando hay que resolver el siguiente cálculo:&lt;br/&gt;&lt;div class="lemo-fixed-to-responsive" style="max-width: 85px;max-height: 80px;position: relative;width: 100%;display: inline-block;"&gt;&lt;img src="http://drive.google.com/uc?export=view&amp;id=1mzCc1jAeArGEIPp_wJDh-IrsZ-T14yH0"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t>
  </si>
  <si>
    <t>{"id":"M4-NyO-42a-I-1","stimulus":"&lt;p&gt;Escoge el número para que la suma sea correcta.&lt;/p&gt;&lt;p style=\"text-align: center\"&gt;{{Q1}} + ... = {{T1}}&lt;/p&gt;","hint":"&lt;p&gt;La suma y la resta son operaciones opuestas. Es decir, 2 + 5 es 7 del mismo modo que 7 − 2 es 5.&lt;/p&gt;","feedback":"&lt;p&gt;Como {{T1}} es el resultado de sumar {{Q1}} y otro número, para obtener el segundo sumando hay que resolver el siguiente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max":5000,"step":1},{"name":"Q2","label":null,"min":100,"max":5000,"step":1},{"name":"Q3","label":null,"min":10,"max":90,"step":10},{"name":"Q4","label":null,"min":100,"max":900,"step":100},{"name":"Q5","label":null,"min":10,"max":90,"step":10},{"name":"Q6","label":null,"min":100,"max":900,"step":100}],"calculated":[{"name":"T1","label":"{{function}}","function":"{{Q1}}+{{Q2}}","temp":true},{"name":"A1","label":"{{function}}","function":"{{Q2}}"},{"name":"A2","label":"{{function}}","function":"{{Q2}}+{{Q3}}","incorrect":true},{"name":"A3","label":"{{function}}","function":"{{Q2}}+{{Q4}}","incorrect":true},{"name":"A4","label":"{{function}}","function":"{{Q2}}-{{Q5}}","incorrect":true},{"name":"A5","label":"{{function}}","function":"{{Q2}}-{{Q6}}","incorrect":true}],"uniques":true},"algorithm":{"name":"trueFalse","template":"Multiple choice – standard","params":{"countCorrect":1,"countIncorrect":2,"showCheckIcon":false,"columns":3}}}</t>
  </si>
  <si>
    <t>Escoge el número para que la suma sea correcta.&lt;br/&gt;... + {{Q1}} = {{T1}}</t>
  </si>
  <si>
    <t>T1={{function}}#{{Q1}}+{{Q2}}
A1={{function}}#{{Q2}}*
A2={{function}}#{{Q2}}+{{Q3}}
A3={{function}}#{{Q2}}+{{Q4}}
A4={{function}}#{{Q2}}-{{Q5}}
A5={{function}}#{{Q2}}-{{Q6}}</t>
  </si>
  <si>
    <t>La suma y la resta son operaciones opuestas. Es decir, 6 + 3 es 9 del mismo modo que 9 − 3 es 6.</t>
  </si>
  <si>
    <t>Como {{T1}} es el resultado de sumar {{Q1}} y otro número, para obtener el primer sumando hay que resolver el siguiente cálculo:&lt;br/&gt;&lt;div class="lemo-fixed-to-responsive" style="max-width: 85px;max-height: 80px;position: relative;width: 100%;display: inline-block;"&gt;&lt;img src="http://drive.google.com/uc?export=view&amp;id=1mzCc1jAeArGEIPp_wJDh-IrsZ-T14yH0"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t>
  </si>
  <si>
    <t>{"id":"M4-NyO-42a-I-2","stimulus":"&lt;p&gt;Escoge el número para que la suma sea correcta.&lt;/p&gt;&lt;p style=\"text-align: center\"&gt;... + {{Q1}} = {{T1}}&lt;/p&gt;","hint":"&lt;p&gt;La suma y la resta son operaciones opuestas. Es decir, 6 + 3 es 9 del mismo modo que 9 − 3 es 6.&lt;/p&gt;","feedback":"&lt;p&gt;Como {{T1}} es el resultado de sumar {{Q1}} y otro número, para obtener el primer sumando hay que resolver el siguiente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max":5000,"step":1},{"name":"Q2","label":null,"min":100,"max":5000,"step":1},{"name":"Q3","label":null,"min":10,"max":90,"step":10},{"name":"Q4","label":null,"min":100,"max":900,"step":100},{"name":"Q5","label":null,"min":10,"max":90,"step":10},{"name":"Q6","label":null,"min":100,"max":900,"step":100}],"calculated":[{"name":"T1","label":"{{function}}","function":"{{Q1}}+{{Q2}}","temp":true},{"name":"A1","label":"{{function}}","function":"{{Q2}}"},{"name":"A2","label":"{{function}}","function":"{{Q2}}+{{Q3}}","incorrect":true},{"name":"A3","label":"{{function}}","function":"{{Q2}}+{{Q4}}","incorrect":true},{"name":"A4","label":"{{function}}","function":"{{Q2}}-{{Q5}}","incorrect":true},{"name":"A5","label":"{{function}}","function":"{{Q2}}-{{Q6}}","incorrect":true}],"uniques":true},"algorithm":{"name":"trueFalse","template":"Multiple choice – standard","params":{"countCorrect":1,"countIncorrect":2,"showCheckIcon":false,"columns":3}}}</t>
  </si>
  <si>
    <t>Completa la siguiente suma.</t>
  </si>
  <si>
    <t>{{Q1}} + {{A1}} = {{T1}}</t>
  </si>
  <si>
    <t>Q1= Min= 100;Max= 5000; Step= 1
Q2= Min= 100;Max= 5000; Step= 1</t>
  </si>
  <si>
    <t>T1={{Q1}}+{{Q2}}
A1={{Q2}}</t>
  </si>
  <si>
    <t>La suma y la resta son operaciones opuestas. Es decir, 1 + 7 es 8 del mismo modo que 8 − 1 es 7.</t>
  </si>
  <si>
    <t>Como {{T1}} es el resultado de sumar {{Q1}} y otro número, para obtener el segundo sumando hay que resolver este cálculo:&lt;/p&gt;&lt;div class="lemo-fixed-to-responsive" style="max-width: 85px;max-height: 80px;position: relative;width: 100%;display: inline-block;"&gt;&lt;img src="http://drive.google.com/uc?export=view&amp;id=1mzCc1jAeArGEIPp_wJDh-IrsZ-T14yH0"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t>
  </si>
  <si>
    <t>{"id":"M4-NyO-42a-E-1","stimulus":"&lt;p&gt;Completa la siguiente suma.&lt;/p&gt;","template":"&lt;p style=\"text-align: center\"&gt;{{Q1}} + {{response}} = {{T1}}&lt;/p&gt;","hint":"&lt;p&gt;La suma y la resta son operaciones opuestas. Es decir, 1 + 7 es 8 del mismo modo que 8 − 1 es 7.&lt;/p&gt;","feedback":"&lt;p&gt;Como {{T1}} es el resultado de sumar {{Q1}} y otro número, para obtener el segundo sumando hay que resolver este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max":5000,"step":1},{"name":"Q2","label":null,"min":100,"max":5000,"step":1}],"calculated":[{"name":"T1","function":"{{Q1}}+{{Q2}}","temp":true},{"name":"A1","function":"{{Q2}}"}],"uniques":true},"algorithm":{"name":"calculateOperation","params":{"method":"equivLiteral","keyboard":"NUMERICAL"}}}</t>
  </si>
  <si>
    <t>{{A1}} + {{Q1}} = {{T1}}</t>
  </si>
  <si>
    <t>T1={{Q1}}+{{Q2}}
A1={{Q2}}</t>
  </si>
  <si>
    <t>La suma y la resta son operaciones opuestas. Es decir, 4 + 2 es 6 del mismo modo que 6 − 2 es 4.</t>
  </si>
  <si>
    <t>{"id":"M4-NyO-42a-E-2","stimulus":"&lt;p&gt;Completa la siguiente suma.&lt;/p&gt;","template":"&lt;p style=\"text-align: center\"&gt;{{response}} + {{Q1}} = {{T1}}&lt;/p&gt;","hint":"&lt;p&gt;La suma y la resta son operaciones opuestas. Es decir, 4 + 2 es 6 del mismo modo que 6 − 2 es 4.&lt;/p&gt;","feedback":"&lt;p&gt;Como {{T1}} es el resultado de sumar {{Q1}} y otro número, para obtener el segundo sumando hay que resolver este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max":5000,"step":1},{"name":"Q2","label":null,"min":100,"max":5000,"step":1}],"calculated":[{"name":"T1","function":"{{Q1}}+{{Q2}}","temp":true},{"name":"A1","function":"{{Q2}}"}],"uniques":true},"algorithm":{"name":"calculateOperation","params":{"method":"equivLiteral","keyboard":"NUMERICAL"}}}</t>
  </si>
  <si>
    <t>En una frutería hay a la venta {{Q1}} piezas de fruta. Tras llegar el proveedor con el pedido, la tienda dispone de {{T1}} piezas. ¿Cuánta fruta se ha pedido?</t>
  </si>
  <si>
    <t>Se ha pedido {{A1}} piezas de fruta.</t>
  </si>
  <si>
    <t>Q1= Min = 50; Max = 100; Step = 1
Q2= Min = 100; Max = 500; Step = 1</t>
  </si>
  <si>
    <t>Como {{T1}} es el resultado de sumar {{Q1}} y otro número, para obtener el segundo sumando hay que resolver el siguiente cálculo:&lt;br/&gt;&lt;div class="lemo-fixed-to-responsive" style="max-width: 85px;max-height: 80px;position: relative;width: 100%;display: inline-block;"&gt;&lt;img src="http://drive.google.com/uc?export=view&amp;id=1mzCc1jAeArGEIPp_wJDh-IrsZ-T14yH0" alt="" tabindex="0"&gt;&lt;div class="lemo-graphie-container" style="position: absolute;top: 0;left: 0;width: 100%;height: 100%;"&gt;&lt;div class="lemo-graphie" style="position: relative; width: 100%; height: 100%;"&gt;&lt;span class="lemo-graphie-label" style="position: absolute; right: 30%; top: 65%;"&gt;{{Q2}}&lt;/span&gt;&lt;span class="lemo-graphie-label" style="position: absolute; right: 30%; top: 35%;"&gt;{{Q1}}&lt;/span&gt;&lt;span class="lemo-graphie-label" style="position: absolute; right: 30%; top: 8%;"&gt;{{T1}}&lt;/span&gt;&lt;/div&gt;&lt;/div&gt;&lt;/div&gt;</t>
  </si>
  <si>
    <t>{"id":"M4-NyO-42a-A-1","stimulus":"&lt;p&gt;En una frutería hay a la venta {{Q1}} piezas de fruta. Tras llegar el proveedor con el pedido, la tienda dispone de {{T1}} piezas. ¿Cuánta fruta se ha pedido?&lt;/p&gt;","template":"&lt;p&gt;Se ha pedido {{response}} piezas de fruta.&lt;/p&gt;","hint":"&lt;p&gt;La suma y la resta son operaciones opuestas. Es decir, 6 + 3 es 9 del mismo modo que 9 − 3 es 6.&lt;/p&gt;","feedback":"&lt;p&gt;Como {{T1}} es el resultado de sumar {{Q1}} y otro número, para obtener el segundo sumando hay que resolver el siguiente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65%;\"&gt;{{Q2}}&lt;/span&gt;&lt;span class=\"lemo-graphie-label\" style=\"position: absolute; right: 30%; top: 35%;\"&gt;{{Q1}}&lt;/span&gt;&lt;span class=\"lemo-graphie-label\" style=\"position: absolute; right: 30%; top: 8%;\"&gt;{{T1}}&lt;/span&gt;&lt;/div&gt;&lt;/div&gt;&lt;/div&gt;","seed":{"parameters":[{"name":"Q1","label":null,"min":50,"max":100,"step":1},{"name":"Q2","label":null,"min":100,"max":500,"step":1}],"calculated":[{"name":"T1","label":"{{function}}","function":"{{Q1}}+{{Q2}}","temp":true},{"name":"A1","label":"{{function}}","function":"{{Q2}}"}],"uniques":true},"algorithm":{"name":"calculateOperation","params":{"method":"equivLiteral","keyboard":"NUMERICAL"}}}</t>
  </si>
  <si>
    <t>Una tienda de electrónica tenía a la venta {{Q1}} productos, pero después de ampliar su catálogo ahora tiene {{T1}}. ¿Cuántos productos nuevos ha añadido?</t>
  </si>
  <si>
    <t>Ha añadido {{A1}} productos.</t>
  </si>
  <si>
    <t xml:space="preserve">Q1= Min = 1000; Max = 9999; Step = 1
Q2= Min = 1000; Max = 9999; step = 1
</t>
  </si>
  <si>
    <t>{"id":"M4-NyO-42a-A-2","stimulus":"&lt;p&gt;Una tienda de electrónica tenía a la venta {{Q1}} productos. Pero tras la ampliación puede mostrar {{T1}}. ¿Cuántos productos ha traído por la ampliación?&lt;/p&gt;","template":"&lt;p&gt;Ha añadido {{response}} productos.&lt;/p&gt;","hint":"&lt;p&gt;La suma y la resta son operaciones opuestas. Es decir, 1 + 7 es 8 del mismo modo que 8 − 1 es 7.&lt;/p&gt;","feedback":"&lt;p&gt;Como {{T1}} es el resultado de sumar {{Q1}} y otro número, para obtener el segundo sumando hay que resolver el siguiente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1000,"max":9999,"step":1},{"name":"Q2","label":null,"min":1000,"max":9999,"step":1}],"calculated":[{"name":"T1","label":"{{function}}","function":"{{Q1}}+{{Q2}}","temp":true},{"name":"A1","label":"{{function}}","function":"{{Q2}}"}],"uniques":true},"algorithm":{"name":"calculateOperation","params":{"method":"equivLiteral","keyboard":"NUMERICAL"}}}</t>
  </si>
  <si>
    <t>Alba y su su abuelo recogieron de su huerta {{Q1}} limones durante el primer día de recolecta. Para el segundo día, ya contaban con {{T1}}. ¿Cuántos limones recogieron el segundo día?</t>
  </si>
  <si>
    <t>El segundo día recogieron {{A1}} limones.</t>
  </si>
  <si>
    <t>Q1= Min = 50; Max = 500; Step = 1
Q2= Min = 50; Max = 500; step = 1</t>
  </si>
  <si>
    <t>{"id":"M4-NyO-42a-A-3","stimulus":"&lt;p&gt;Alba y su su abuelo recogieron de su huerta {{Q1}} limones durante el primer día de recolecta. Para el segundo día, ya contaban con {{T1}}. ¿Cuántos limones recogieron el segundo día?&lt;/p&gt;","template":"&lt;p&gt;El segundo día recogieron {{response}} limones.&lt;/p&gt;","hint":"&lt;p&gt;La suma y la resta son operaciones opuestas. Es decir, 4 + 2 es 6 del mismo modo que 6 − 2 es 4.&lt;/p&gt;","feedback":"&lt;p&gt;Como {{T1}} es el resultado de sumar {{Q1}} y otro número, para obtener el segundo sumando hay que resolver el siguiente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65%;\"&gt;{{Q2}}&lt;/span&gt;&lt;span class=\"lemo-graphie-label\" style=\"position: absolute; right: 30%; top: 35%;\"&gt;{{Q1}}&lt;/span&gt;&lt;span class=\"lemo-graphie-label\" style=\"position: absolute; right: 30%; top: 8%;\"&gt;{{T1}}&lt;/span&gt;&lt;/div&gt;&lt;/div&gt;&lt;/div&gt;","seed":{"parameters":[{"name":"Q1","label":null,"min":50,"max":500,"step":1},{"name":"Q2","label":null,"min":50,"max":500,"step":1}],"calculated":[{"name":"T1","label":"{{function}}","function":"{{Q1}}+{{Q2}}","temp":true},{"name":"A1","label":"{{function}}","function":"{{Q2}}"}],"uniques":true},"algorithm":{"name":"calculateOperation","params":{"method":"equivLiteral","keyboard":"NUMERICAL"}}}</t>
  </si>
  <si>
    <t>M4-NyO-42b</t>
  </si>
  <si>
    <t>Determina el número desconocido en una igualdad con restas y números naturales</t>
  </si>
  <si>
    <t>&lt;p&gt;¿Qué número completa esta resta?&lt;/p&gt;&lt;p&gt;... − {{Q1}} = {{Q2}}&lt;/p&gt;</t>
  </si>
  <si>
    <t>Single Choice
*: countCorrect= 1
*: countIncorrect= 2</t>
  </si>
  <si>
    <t xml:space="preserve">
Q1-Q2= Min = 100; Max = 5000; Step = 1
Q3-Q4 = Min= 10; Max = 90; Step = 10</t>
  </si>
  <si>
    <t>A1 = {{function}}#{{Q1}}+{{Q2}}*
A2 = {{function}}#({{Q1}}+{{Q4}})
A3 = {{function}}#{{Q1}}
A4 = {{function}}#{{Q1}}+{{Q2}}-{{Q3}}
A5 = {{function}}#{{Q1}}+{{Q2}}+{{Q3}}</t>
  </si>
  <si>
    <t>&lt;p&gt;Según la prueba de la resta, al sumar el sustraendo y la diferencia, se obtiene el minuendo.&lt;/p&gt;&lt;p&gt;sustraendo + diferencia = minuendo&lt;/p&gt;</t>
  </si>
  <si>
    <t>Según la prueba de la resta, al sumar el sustraendo y la diferencia, se obtiene el minuendo:&lt;br/&gt;{{Q1}} + {{Q2}} = {{A1}}</t>
  </si>
  <si>
    <t>{"id":"M4-NyO-42b-I-1","stimulus":"&lt;p&gt;¿Qué número completa resta?&lt;/p&gt;&lt;p style=\"text-align: center\"&gt;... − {{Q1}} = {{Q2}}&lt;/p&gt;","hint":"&lt;p&gt;Según la prueba de la resta, al sumar el sustraendo y la diferencia, se obtiene el minuendo.&lt;/p&gt;&lt;p style=\"text-align: center\"&gt;sustraendo + diferencia = minuendo&lt;/p&gt;","feedback":"&lt;p&gt;Según la prueba de la resta, al sumar el sustraendo y la diferencia, se obtiene el minuendo:&lt;/p&gt;&lt;p style=\"text-align: center\"&gt;{{Q1}} + {{Q2}} = {{A1}}&lt;/p&gt;","seed":{"parameters":[{"name":"Q1","label":null,"min":100,"max":5000,"step":1},{"name":"Q2","label":null,"min":100,"max":5000,"step":1},{"name":"Q3","label":null,"min":10,"max":90,"step":10},{"name":"Q4","label":null,"min":10,"max":90,"step":10}],"calculated":[{"name":"A1","label":"{{function}}","function":"{{Q1}}+{{Q2}}"},{"name":"A2","label":"{{function}}","function":"{{Q1}}+{{Q4}}","incorrect":true},{"name":"A3","label":"{{function}}","function":"{{Q1}}","incorrect":true},{"name":"A4","label":"{{function}}","function":"{{Q1}}+{{Q2}}-{{Q3}}","incorrect":true},{"name":"A5","label":"{{function}}","function":"{{Q1}}+{{Q2}}+{{Q3}}","incorrect":true}],"uniques":true},"algorithm":{"name":"trueFalse","template":"Multiple choice – standard","params":{"countCorrect":1,"countIncorrect":2,"showCheckIcon":false,"columns":3}}}</t>
  </si>
  <si>
    <t>Calcula el minuendo de la siguiente resta.</t>
  </si>
  <si>
    <t>Q1= Min = 1000; Max = 9999; Step = 1
Q2= Min = 1000; Max = 9999; Step = 1</t>
  </si>
  <si>
    <t>A1 = {{Q1}} + {{Q2}}</t>
  </si>
  <si>
    <t>{"id":"M4-NyO-42b-E-1","stimulus":"&lt;p&gt;Calcula el minuendo de la siguiente resta.&lt;/p&gt;","template":"&lt;p style=\"text-align: center\"&gt;{{response}} − {{Q1}} = {{Q2}}&lt;/p&gt;","hint":"&lt;p&gt;Según la prueba de la resta, al sumar el sustraendo y la diferencia, se obtiene el minuendo.&lt;/p&gt;&lt;p style=\"text-align: center\"&gt;sustraendo + diferencia = minuendo&lt;/p&gt;","feedback":"&lt;p&gt;Según la prueba de la resta, al sumar el sustraendo y la diferencia, se obtiene el minuendo:&lt;/p&gt;&lt;p style=\"text-align: center\"&gt;{{Q1}} + {{Q2}} = {{A1}}&lt;/p&gt;","seed":{"parameters":[{"name":"Q1","label":null,"min":1000,"max":9999,"step":1},{"name":"Q2","label":null,"min":1000,"max":9999,"step":1}],"calculated":[{"name":"A1","label":"{{function}}","function":"{{Q1}}+{{Q2}}"}],"uniques":true},"algorithm":{"name":"calculateOperation","params":{"method":"equivLiteral","keyboard":"NUMERICAL"}}}</t>
  </si>
  <si>
    <t>Unas horas después de que Aurora revisase el dinero que tenía en el banco, una tienda le cobró {{Q1}} €. Si después de este cobro le quedan {{Q2}} € en la cuenta, ¿cuánto dinero vio Aurora que tenía en un principio?</t>
  </si>
  <si>
    <t>Aurora tenía {{A1}} €.</t>
  </si>
  <si>
    <t>Q1= min = 1; max = 200; step = 1
Q2= min = 1; max = 200; step = 1</t>
  </si>
  <si>
    <t>&lt;p&gt;Según la prueba de la resta, al sumar el sustraendo y la diferencia, se obtiene el minuendo:&lt;/p&gt;&lt;p&gt;... − {{Q1}} = {{Q2}}&lt;/p&gt;&lt;p&gt;{{Q1}} + {{Q2}} = {{A1}}&lt;/p&gt;</t>
  </si>
  <si>
    <t>{"id":"M4-NyO-42b-A-1","stimulus":"&lt;p&gt;Unas horas después de que Aurora revisase el dinero que tenía en el banco, una tienda le cobró {{Q1}} €. Si después de este cobro le quedan {{Q2}} € en la cuenta, ¿cuánto dinero vio Aurora que tenía en un principio?&lt;/p&gt;","template":"&lt;p&gt;Aurora tenía {{response}} €.&lt;/p&gt;","hint":"&lt;p&gt;Según la prueba de la resta, al sumar el sustraendo y la diferencia, se obtiene el minuendo.&lt;/p&gt;&lt;p style=\"text-align: center\"&gt;sustraendo + diferencia = minuendo&lt;/p&gt;","feedback":"&lt;p&gt;Según la prueba de la resta, al sumar el sustraendo y la diferencia, se obtiene el minuendo:&lt;/p&gt;&lt;p style=\"text-align: center\"&gt;... − {{Q1}} = {{Q2}}&lt;/p&gt;&lt;p style=\"text-align: center\"&gt;{{Q1}} + {{Q2}} = {{A1}}&lt;/p&gt;","seed":{"parameters":[{"name":"Q1","label":null,"min":1,"max":200,"step":1},{"name":"Q2","label":null,"min":1,"max":200,"step":1}],"calculated":[{"name":"A1","label":"{{function}}","function":"{{Q1}}+{{Q2}}"}],"uniques":true},"algorithm":{"name":"calculateOperation","params":{"method":"equivLiteral","keyboard":"NUMERICAL"}}}</t>
  </si>
  <si>
    <t>Una fábrica de sombreros tenía el almacén lleno antes de hacer un envío de {{Q1}} sombreros a Francia. Si ahora solo le quedan {{Q2}}, ¿cuántos tenía en un primer momento?</t>
  </si>
  <si>
    <t>En el almacén había {{A1}} sombreros.</t>
  </si>
  <si>
    <t>{"id":"M4-NyO-42b-A-2","stimulus":"&lt;p&gt;Una fábrica de sombreros tenía el almacén lleno antes de hacer un envío de {{Q1}} sombreros a Francia. Si ahora solo le quedan {{Q2}}, ¿cuántos tenía en un primer momento?&lt;/p&gt;","template":"&lt;p&gt;En el almacén había {{response}} sombreros.&lt;/p&gt;","hint":"&lt;p&gt;Según la prueba de la resta, al sumar el sustraendo y la diferencia, se obtiene el minuendo.&lt;/p&gt;&lt;p style=\"text-align: center\"&gt;sustraendo + diferencia = minuendo&lt;/p&gt;","feedback":"&lt;p&gt;Según la prueba de la resta, al sumar el sustraendo y la diferencia, se obtiene el minuendo:&lt;/p&gt;&lt;p style=\"text-align: center\"&gt;... − {{Q1}} = {{Q2}}&lt;/p&gt;&lt;p style=\"text-align: center\"&gt;{{Q1}} + {{Q2}} = {{A1}}&lt;/p&gt;","seed":{"parameters":[{"name":"Q1","label":null,"min":1,"max":200,"step":1},{"name":"Q2","label":null,"min":1,"max":200,"step":1}],"calculated":[{"name":"A1","label":"{{function}}","function":"{{Q1}}+{{Q2}}"}],"uniques":true},"algorithm":{"name":"calculateOperation","params":{"method":"equivLiteral","keyboard":"NUMERICAL"}}}</t>
  </si>
  <si>
    <t>A un colegio van todos los días el mismo número de estudiantes. Sin embargo, al terminar las clases, {{Q1}} se van a casa y el resto se queda en actividades extraescolares. Si los alumnos que se quedan en el colegio son {{Q2}}, ¿cuántos estudiantes van todos los días a clase?</t>
  </si>
  <si>
    <t>Al colegio van {{A1}} estudiantes.</t>
  </si>
  <si>
    <t>Q1= min = 100; max = 200; step = 1
Q2= min = 100; max = 200; step = 1</t>
  </si>
  <si>
    <t>{"id":"M4-NyO-42b-A-3","stimulus":"&lt;p&gt;A un colegio van todos los días el mismo número de estudiantes. Sin embargo, al terminar las clases, {{Q1}} se van a casa y el resto se queda en actividades extraescolares. Si los alumnos que se quedan en el colegio son {{Q2}}, ¿cuántos estudiantes van todos los días a clase?&lt;/p&gt;","template":"&lt;p&gt;Al colegio van {{response}} estudiantes.&lt;/p&gt;","hint":"&lt;p&gt;Según la prueba de la resta, al sumar el sustraendo y la diferencia, se obtiene el minuendo.&lt;/p&gt;&lt;p style=\"text-align: center\"&gt;sustraendo + diferencia = minuendo&lt;/p&gt;","feedback":"&lt;p&gt;Según la prueba de la resta, al sumar el sustraendo y la diferencia, se obtiene el minuendo:&lt;/p&gt;&lt;p style=\"text-align: center\"&gt;... − {{Q1}} = {{Q2}}&lt;/p&gt;&lt;p style=\"text-align: center\"&gt;{{Q1}} + {{Q2}} = {{A1}}&lt;/p&gt;","seed":{"parameters":[{"name":"Q1","label":null,"min":100,"max":200,"step":1},{"name":"Q2","label":null,"min":100,"max":200,"step":1}],"calculated":[{"name":"A1","label":"{{function}}","function":"{{Q1}}+{{Q2}}"}],"uniques":true},"algorithm":{"name":"calculateOperation","params":{"method":"equivLiteral","keyboard":"NUMERICAL"}}}</t>
  </si>
  <si>
    <t>M4-NyO-42c</t>
  </si>
  <si>
    <t>Determina el número desconocido en una igualdad con multiplicaciones y números naturales</t>
  </si>
  <si>
    <t>¿Cuál es el valor del cuadrado?
⬛ × {{Q1}} = {{T1}}
{{A1}}*
{{A2}}
{{A3}}
{{A4}}
{{A5}}
(Se ven 3)"</t>
  </si>
  <si>
    <t>Q1 = Min = 2; Max = 50; Step= 1
Q2 = Min = 2; Max = 50; Step= 1
Q3 = Min = 2; Max = 50; Step= 1
Q4 = Min = 2; Max = 50; Step= 1
Q5 = Min = 2; Max = 50; Step= 1</t>
  </si>
  <si>
    <t>T1 = {{Q1}}*{{Q2}}
A1 = {{Q2}}
A2 = {{Q1}}+{{Q2}} 
A3 = {{Q3}}
A4 = {{Q4}}
A5 = {{Q5}}</t>
  </si>
  <si>
    <t>La multiplicación es la operación inversa de la división.</t>
  </si>
  <si>
    <t>&lt;p&gt;Para averiguar el factor desconocido en una multiplicación, hay que dividir el producto entre el otro factor.&lt;/p&gt;&lt;p&gt;... × {{Q1}} = {{T1}}&lt;/p&gt;&lt;p&gt;{{T1}} : {{Q1}} = {{Q2}}&lt;/p&gt;</t>
  </si>
  <si>
    <t>{"id":"M4-NyO-42c-I-1","stimulus":"&lt;p&gt;¿Cuál es el valor del cuadrado?&lt;/p&gt;&lt;p style=\"text-align: center\"&gt;⬛ × {{Q1}} = {{T1}}&lt;/p&gt;","hint":"&lt;p&gt;La multiplicación es la operación inversa de la división.&lt;/p&gt;","feedback":"&lt;p&gt;Para averiguar el factor desconocido en una multiplicación, hay que dividir el producto entre el otro factor.&lt;/p&gt;&lt;p style=\"text-align: center\"&gt;... × {{Q1}} = {{T1}}&lt;/p&gt;&lt;p style=\"text-align: center\"&gt;{{T1}} : {{Q1}} = {{Q2}}&lt;/p&gt;","seed":{"parameters":[{"name":"Q1","label":null,"min":2,"max":50,"step":1},{"name":"Q2","label":null,"min":2,"max":50,"step":1},{"name":"Q3","label":null,"min":2,"max":50,"step":1},{"name":"Q4","label":null,"min":2,"max":50,"step":1},{"name":"Q5","label":null,"min":2,"max":50,"step":1}],"calculated":[{"name":"T1","label":"{{function}}","function":"{{Q1}}*{{Q2}}","temp":true},{"name":"A1","label":"{{function}}","function":"{{Q2}}"},{"name":"A2","label":"{{function}}","function":"{{Q1}}+{{Q2}}","incorrect":true},{"name":"A3","label":"{{function}}","function":"{{Q3}}","incorrect":true},{"name":"A4","label":"{{function}}","function":"{{Q4}}","incorrect":true},{"name":"A5","label":"{{function}}","function":"{{Q5}}","incorrect":true}],"uniques":true},"algorithm":{"name":"trueFalse","template":"Multiple choice – standard","params":{"countCorrect":1,"countIncorrect":2,"showCheckIcon":false,"columns":3}}}</t>
  </si>
  <si>
    <t>¿Cuál es el valor del cuadrado?
{{Q1}} × ⬛ = {{T1}}
{{A1}}*
{{A2}}
{{A3}}
{{A4}}
{{A5}}
(Se ven 3)"</t>
  </si>
  <si>
    <t>&lt;p&gt;Para averiguar el factor desconocido en una multiplicación, hay que dividir el producto entre el otro factor.&lt;/p&gt;&lt;p&gt;{{Q1}} × ... = {{T1}}&lt;/p&gt;&lt;p&gt;{{T1}} : {{Q1}} = {{Q2}}&lt;/p&gt;</t>
  </si>
  <si>
    <t>{"id":"M4-NyO-42c-I-2","stimulus":"&lt;p&gt;¿Cuál es el valor del cuadrado?&lt;/p&gt;&lt;p style=\"text-align: center\"&gt;{{Q1}} × ⬛ = {{T1}}&lt;/p&gt;","hint":"&lt;p&gt;La multiplicación es la operación inversa de la división.&lt;/p&gt;","feedback":"&lt;p&gt;Para averiguar el factor desconocido en una multiplicación, hay que dividir el producto entre el otro factor.&lt;/p&gt;&lt;p style=\"text-align: center\"&gt;{{Q1}} × ... = {{T1}}&lt;/p&gt;&lt;p style=\"text-align: center\"&gt;{{T1}} : {{Q1}} = {{Q2}}&lt;/p&gt;","seed":{"parameters":[{"name":"Q1","label":null,"min":2,"max":50,"step":1},{"name":"Q2","label":null,"min":2,"max":50,"step":1},{"name":"Q3","label":null,"min":2,"max":50,"step":1},{"name":"Q4","label":null,"min":2,"max":50,"step":1},{"name":"Q5","label":null,"min":2,"max":50,"step":1}],"calculated":[{"name":"T1","label":"{{function}}","function":"{{Q1}}*{{Q2}}","temp":true},{"name":"A1","label":"{{function}}","function":"{{Q2}}"},{"name":"A2","label":"{{function}}","function":"{{Q1}}+{{Q2}}","incorrect":true},{"name":"A3","label":"{{function}}","function":"{{Q3}}","incorrect":true},{"name":"A4","label":"{{function}}","function":"{{Q4}}","incorrect":true},{"name":"A5","label":"{{function}}","function":"{{Q5}}","incorrect":true}],"uniques":true},"algorithm":{"name":"trueFalse","template":"Multiple choice – standard","params":{"countCorrect":1,"countIncorrect":2,"showCheckIcon":false,"columns":3}}}</t>
  </si>
  <si>
    <t>Escribe el término que falta en esta multiplicación.</t>
  </si>
  <si>
    <t>{{A1}} × {{Q1}} = {{T1}}</t>
  </si>
  <si>
    <t>Q1= Min = 2; Max = 50; Step= 1
Q2= Min = 2; Max = 50; Step= 1</t>
  </si>
  <si>
    <t>{"id":"M4-NyO-42c-E-1","stimulus":"&lt;p&gt;Escribe el término que falta en esta multiplicación.&lt;/p&gt;","template":"&lt;p style=\"text-align: center\"&gt;{{response}} × {{Q1}} = {{T1}}&lt;/p&gt;","hint":"&lt;p&gt;La multiplicación es la operación inversa de la división.&lt;/p&gt;","feedback":"&lt;p&gt;Para averiguar el factor desconocido en una multiplicación, hay que dividir el producto entre el otro factor.&lt;/p&gt;&lt;p style=\"text-align: center\"&gt;... × {{Q1}} = {{T1}}&lt;/p&gt;&lt;p style=\"text-align: center\"&gt;{{T1}} : {{Q1}} = {{Q2}}&lt;/p&gt;","seed":{"parameters":[{"name":"Q1","label":null,"min":2,"max":50,"step":1},{"name":"Q2","label":null,"min":2,"max":50,"step":1}],"calculated":[{"name":"T1","label":"{{function}}","function":"{{Q1}}*{{Q2}}","temp":true},{"name":"A1","label":"{{function}}","function":"{{Q2}}"}],"uniques":true},"algorithm":{"name":"calculateOperation","params":{"method":"equivLiteral","keyboard":"NUMERICAL"}}}</t>
  </si>
  <si>
    <t>{{Q1}} × {{A1}} = {{T1}}</t>
  </si>
  <si>
    <t>{"id":"M4-NyO-42c-E-2","stimulus":"&lt;p&gt;Escribe el término que falta en esta multiplicación.&lt;/p&gt;","template":"&lt;p style=\"text-align: center\"&gt;{{Q1}} × {{response}} = {{T1}}&lt;/p&gt;","hint":"&lt;p&gt;La multiplicación es la operación inversa de la división.&lt;/p&gt;","feedback":"&lt;p&gt;Para averiguar el factor desconocido en una multiplicación, hay que dividir el producto entre el otro factor.&lt;/p&gt;&lt;p style=\"text-align: center\"&gt;{{Q1}} × ... = {{T1}}&lt;/p&gt;&lt;p style=\"text-align: center\"&gt;{{T1}} : {{Q1}} = {{Q2}}&lt;/p&gt;","seed":{"parameters":[{"name":"Q1","label":null,"min":2,"max":50,"step":1},{"name":"Q2","label":null,"min":2,"max":50,"step":1}],"calculated":[{"name":"T1","label":"{{function}}","function":"{{Q1}}*{{Q2}}","temp":true},{"name":"A1","label":"{{function}}","function":"{{Q2}}"}],"uniques":true},"algorithm":{"name":"calculateOperation","params":{"method":"equivLiteral","keyboard":"NUMERICAL"}}}</t>
  </si>
  <si>
    <t xml:space="preserve">Los padres de Luna le han comprado varios libros por {{Q1}} € cada uno. Si en total se han gastado {{T1}} €, ¿cuántos libros han sido en total? </t>
  </si>
  <si>
    <t>Han comprado {{A1}} libros.</t>
  </si>
  <si>
    <t>Q1= Min = 2; Max = 25; Step= 1
Q2= Min = 2; Max = 20; Step= 1</t>
  </si>
  <si>
    <t>{"id":"M4-NyO-42c-A-1","stimulus":"&lt;p&gt;Los padres de Luna le han comprado varios libros por {{Q1}} € cada uno. Si en total se han gastado {{T1}} €, ¿cuántos libros han sido en total?&lt;/p&gt;","template":"&lt;p&gt;Han comprado {{response}} libros.&lt;/p&gt;","hint":"&lt;p&gt;La multiplicación es la operación inversa de la división.&lt;/p&gt;","feedback":"&lt;p&gt;Para averiguar el factor desconocido en una multiplicación, hay que dividir el producto entre el otro factor.&lt;/p&gt;&lt;p style=\"text-align: center\"&gt;... × {{Q1}} = {{T1}}&lt;/p&gt;&lt;p style=\"text-align: center\"&gt;{{T1}} : {{Q1}} = {{Q2}}&lt;/p&gt;","seed":{"parameters":[{"name":"Q1","label":null,"min":2,"max":25,"step":1},{"name":"Q2","label":null,"min":2,"max":20,"step":1}],"calculated":[{"name":"T1","label":"{{function}}","function":"{{Q1}}*{{Q2}}","temp":true},{"name":"A1","label":"{{function}}","function":"{{Q2}}"}],"uniques":true},"algorithm":{"name":"calculateOperation","params":{"method":"equivLiteral","keyboard":"NUMERICAL"}}}</t>
  </si>
  <si>
    <t>En clase de Música, el profesor ha repartido {{Q1}} partituras entre todos sus alumnos. Si en total entre todos han recibido {{T1}} partituras, ¿cuántos alumnos tiene el profesor?</t>
  </si>
  <si>
    <t>Tiene {{A1}} alumnos.</t>
  </si>
  <si>
    <t>Q1= Min = 10; Max = 30; Step= 1
Q2= Min = 10; Max = 30; Step= 1</t>
  </si>
  <si>
    <t>{"id":"M4-NyO-42c-A-2","stimulus":"&lt;p&gt;En clase de Música, el profesor ha repartido {{Q1}} partituras entre todos sus alumnos. Si en total entre todos han recibido {{T1}} partituras, ¿cuántos alumnos tiene el profesor?&lt;/p&gt;","template":"&lt;p&gt;Tiene {{response}} alumnos.&lt;/p&gt;","hint":"&lt;p&gt;La multiplicación es la operación inversa de la división.&lt;/p&gt;","feedback":"&lt;p&gt;Para averiguar el factor desconocido en una multiplicación, hay que dividir el producto entre el otro factor.&lt;/p&gt;&lt;p style=\"text-align: center\"&gt;... × {{Q1}} = {{T1}}&lt;/p&gt;&lt;p style=\"text-align: center\"&gt;{{T1}} : {{Q1}} = {{Q2}}&lt;/p&gt;","seed":{"parameters":[{"name":"Q1","label":null,"min":10,"max":30,"step":1},{"name":"Q2","label":null,"min":10,"max":30,"step":1}],"calculated":[{"name":"T1","label":"{{function}}","function":"{{Q1}}*{{Q2}}","temp":true},{"name":"A1","label":"{{function}}","function":"{{Q2}}"}],"uniques":true},"algorithm":{"name":"calculateOperation","params":{"method":"equivLiteral","keyboard":"NUMERICAL"}}}</t>
  </si>
  <si>
    <t>El perro de Luca ha tenido que estar en el veterinario unos días, durante los cuales ha comido {{Q1}} g de pienso al día. Dado que en total ha comido {{T1}} g de pienso, ¿cuántos días ha estado en el veterinario?</t>
  </si>
  <si>
    <t>En total ha estado {{A1}} días.</t>
  </si>
  <si>
    <t>Q1= Min = 100; Max = 200; Step= 5
Q2= Min = 10; Max = 30; Step= 1</t>
  </si>
  <si>
    <t>{"id":"M4-NyO-42c-A-3","stimulus":"&lt;p&gt;El perro de Luca ha tenido que estar en el veterinario unos días, durante los cuales ha comido {{Q1}} g de pienso al día. Dado que en total ha comido {{T1}} g de pienso, ¿cuántos días ha estado en el veterinario?&lt;/p&gt;","template":"&lt;p&gt;En total ha estado {{response}} días.&lt;/p&gt;","hint":"&lt;p&gt;La multiplicación es la operación inversa de la división.&lt;/p&gt;","feedback":"&lt;p&gt;Para averiguar el factor desconocido en una multiplicación, hay que dividir el producto entre el otro factor.&lt;/p&gt;&lt;p style=\"text-align: center\"&gt;... × {{Q1}} = {{T1}}&lt;/p&gt;&lt;p style=\"text-align: center\"&gt;{{T1}} : {{Q1}} = {{Q2}}&lt;/p&gt;","seed":{"parameters":[{"name":"Q1","label":null,"min":100,"max":200,"step":5},{"name":"Q2","label":null,"min":10,"max":30,"step":1}],"calculated":[{"name":"T1","label":"{{function}}","function":"{{Q1}}*{{Q2}}","temp":true},{"name":"A1","label":"{{function}}","function":"{{Q2}}"}],"uniques":true},"algorithm":{"name":"calculateOperation","params":{"method":"equivLiteral","keyboard":"NUMERICAL"}}}</t>
  </si>
  <si>
    <t>M4-NyO-42d</t>
  </si>
  <si>
    <t>Determina el número desconocido en una igualdad con divisiones y números naturales</t>
  </si>
  <si>
    <t>Arrastra el dividendo de esta división.</t>
  </si>
  <si>
    <t>{{A1}} : {{Q1}} = {{Q2}}</t>
  </si>
  <si>
    <t>Q1= Min= 2; Max= 9; Step= 1
Q2= Min= 2; Max= 12; Step= 1
Q3= Min= 2; Max= 9; Step= 1
Q4= Min= 2; Max= 9; Step= 1</t>
  </si>
  <si>
    <t>A1 = {{Q1}}*{{Q2}}
A2 = {{Q3}}*{{Q2}}
A3 = {{Q4}}*{{Q2}}</t>
  </si>
  <si>
    <t>La división es la operación inversa de la multiplicación.</t>
  </si>
  <si>
    <t>&lt;p&gt;Para averiguar el dividendo desconocido, hay que multiplicar el divisor y el cociente.&lt;/p&gt;&lt;p&gt;... : {{Q1}} = {{Q2}}&lt;/p&gt;&lt;p&gt;{{Q1}} × {{Q2}} = {{A1}}&lt;/p&gt;</t>
  </si>
  <si>
    <t>{"id":"M4-NyO-42d-I-1","stimulus":"&lt;p&gt;Arrastra el dividendo de esta división.&lt;/p&gt;","template":"&lt;p&gt;{{response}} : {{Q1}} = {{Q2}}&lt;/p&gt;","hint":"&lt;p&gt;La división es la operación inversa de la multiplicación.&lt;/p&gt;","feedback":"&lt;p&gt;Para averiguar el dividendo desconocido, hay que multiplicar el divisor y el cociente.&lt;/p&gt;&lt;p&gt;... : {{Q1}} = {{Q2}}&lt;/p&gt;&lt;p&gt;{{Q1}} × {{Q2}} = {{A1}}&lt;/p&gt;","seed":{"parameters":[{"name":"Q1","label":null,"min":2,"max":9,"step":1},{"name":"Q2","label":null,"min":2,"max":12,"step":1},{"name":"Q3","label":null,"min":2,"max":9,"step":1},{"name":"Q4","label":null,"min":2,"max":9,"step":1}],"calculated":[{"name":"A1","label":"{{function}}","function":"{{Q1}}*{{Q2}}"},{"name":"A2","label":"{{function}}","function":"{{Q3}}*{{Q2}}","incorrect":true},{"name":"A3","label":"{{function}}","function":"{{Q4}}*{{Q2}}","incorrect":true}],"uniques":true},"algorithm":{"name":"calculateOperation","template":"Cloze with drag &amp; drop","params":{"keyboard":"NUMERICAL"}}}</t>
  </si>
  <si>
    <t>Arrastra el divisor de esta división.</t>
  </si>
  <si>
    <t>{{T1}} : {{A1}} = {{Q2}}</t>
  </si>
  <si>
    <t>T1 = {{Q1}}*{{Q2}}
A1 = {{Q1}}
A2 = {{Q2}}
A3 = {{Q3}}</t>
  </si>
  <si>
    <t>&lt;p&gt;Para averiguar el divisor desconocido, hay que dividir el dividendo entre el cociente.&lt;/p&gt;&lt;p&gt;{{T1}} : ... = {{Q2}}&lt;/p&gt;&lt;p&gt;{{T1}} : {{Q2}} = {{Q1}}&lt;/p&gt;</t>
  </si>
  <si>
    <t>{"id":"M4-NyO-42d-I-2","stimulus":"&lt;p&gt;Arrastra el divisor de esta división.&lt;/p&gt;","template":"&lt;p style=\"text-align: center\"&gt;{{T1}} : {{response}} = {{Q2}}&lt;/p&gt;","hint":"&lt;p&gt;La división es la operación inversa de la multiplicación.&lt;/p&gt;","feedback":"&lt;p&gt;Para averiguar el divisor desconocido, hay que dividir el dividendo entre el cociente.&lt;/p&gt;&lt;p style=\"text-align: center\"&gt;{{T1}} : ... = {{Q2}}&lt;/p&gt;&lt;p style=\"text-align: center\"&gt;{{T1}} : {{Q2}} = {{Q1}}&lt;/p&gt;","seed":{"parameters":[{"name":"Q1","label":null,"min":2,"max":9,"step":1},{"name":"Q2","label":null,"min":2,"max":12,"step":1},{"name":"Q3","label":null,"min":2,"max":9,"step":1},{"name":"Q4","label":null,"min":2,"max":9,"step":1}],"calculated":[{"name":"T1","label":"{{function}}","function":"{{Q1}}*{{Q2}}","temp":true},{"name":"A1","label":"{{function}}","function":"{{Q1}}"},{"name":"A2","label":"{{function}}","function":"{{Q2}}","incorrect":true},{"name":"A3","label":"{{function}}","function":"{{Q3}}","incorrect":true}],"uniques":true},"algorithm":{"name":"calculateOperation","template":"Cloze with drag &amp; drop","params":{"keyboard":"NUMERICAL"}}}</t>
  </si>
  <si>
    <t>Calcula el término que falta en esta división.</t>
  </si>
  <si>
    <t>Q1= Min= 2; Max= 9; Step= 1
Q2= Min= 2; Max= 12; Step= 1</t>
  </si>
  <si>
    <t>{"id":"M4-NyO-42d-E-1","stimulus":"&lt;p&gt;Calcula el término que falta en esta división.&lt;/p&gt;","template":"&lt;p style=\"text-align: center\"&gt;{{response}} : {{Q1}} = {{Q2}}&lt;/p&gt;","hint":"&lt;p&gt;La división es la operación inversa de la multiplicación.&lt;/p&gt;","feedback":"&lt;p&gt;Para averiguar el dividendo desconocido, hay que multiplicar el divisor y el cociente.&lt;/p&gt;&lt;p style=\"text-align: center\"&gt;... : {{Q1}} = {{Q2}}&lt;/p&gt;&lt;p&gt;{{Q1}} × {{Q2}} = {{A1}}&lt;/p&gt;","seed":{"parameters":[{"name":"Q1","label":null,"min":2,"max":9,"step":1},{"name":"Q2","label":null,"min":2,"max":12,"step":1}],"calculated":[{"name":"A1","label":"{{function}}","function":"{{Q1}}*{{Q2}}"}],"uniques":true},"algorithm":{"name":"calculateOperation","params":{"method":"equivLiteral","keyboard":"NUMERICAL"}}}</t>
  </si>
  <si>
    <t>{"id":"M4-NyO-42d-E-2","stimulus":"&lt;p&gt;Calcula el término que falta en esta división.&lt;/p&gt;","template":"&lt;p style=\"text-align: center\"&gt;{{T1}} : {{response}} = {{Q2}}&lt;/p&gt;","hint":"&lt;p&gt;La división es la operación inversa de la multiplicación.&lt;/p&gt;","feedback":"&lt;p&gt;Para averiguar el divisor desconocido, hay que dividir el dividendo entre el cociente.&lt;/p&gt;&lt;p style=\"text-align: center\"&gt;{{T1}} : ... = {{Q2}}&lt;/p&gt;&lt;p style=\"text-align: center\"&gt;{{T1}} : {{Q2}} = {{Q1}}&lt;/p&gt;","seed":{"parameters":[{"name":"Q1","label":null,"min":2,"max":9,"step":1},{"name":"Q2","label":null,"min":2,"max":12,"step":1}],"calculated":[{"name":"T1","label":"{{function}}","function":"{{Q1}}*{{Q2}}","temp":true},{"name":"A1","label":"{{function}}","function":"{{Q1}}"}],"uniques":true},"algorithm":{"name":"calculateOperation","params":{"method":"equivLiteral","keyboard":"NUMERICAL"}}}</t>
  </si>
  <si>
    <t>David ha repartido todas las cartas de un juego de mesa. Si le ha dado {{Q1}} a cada uno de los {{Q2}} jugadores, ¿cuántas cartas componen el juego?</t>
  </si>
  <si>
    <t>El juego tiene {{A1}} cartas.</t>
  </si>
  <si>
    <t>Q1= Min= 3; Max= 9; Step= 1
Q2= Min= 10; Max= 20; Step= 1</t>
  </si>
  <si>
    <t>&lt;p&gt;Para averiguar el dividendo desconocido, hay que multiplicar el divisor y el cociente.&lt;/p&gt;&lt;p&gt;... : {{Q2}} jugadores = {{Q1}} cartas a cada uno&lt;/p&gt;&lt;p&gt;{{Q1}} × {{Q2}} = {{A1}} cartas&lt;/p&gt;</t>
  </si>
  <si>
    <t>{"id":"M4-NyO-42d-A-1","stimulus":"&lt;p&gt;David ha repartido todas las cartas de un juego de mesa. Si le ha dado {{Q1}} a cada uno de los {{Q2}} jugadores, ¿cuántas cartas componen el juego?&lt;/p&gt;","template":"&lt;p&gt;El juego tiene {{response}} cartas.&lt;/p&gt;","hint":"&lt;p&gt;La división es la operación inversa de la multiplicación.&lt;/p&gt;","feedback":"&lt;p&gt;Para averiguar el dividendo desconocido, hay que multiplicar el divisor y el cociente.&lt;/p&gt;&lt;p style=\"text-align: center\"&gt;... : {{Q2}} jugadores = {{Q1}} cartas a cada uno&lt;/p&gt;&lt;p&gt;{{Q2}} × {{Q1}} = {{A1}} cartas&lt;/p&gt;","seed":{"parameters":[{"name":"Q1","label":null,"min":3,"max":9,"step":1},{"name":"Q2","label":null,"min":10,"max":20,"step":1}],"calculated":[{"name":"A1","label":"{{function}}","function":"{{Q1}}*{{Q2}}"}],"uniques":true},"algorithm":{"name":"calculateOperation","params":{"method":"equivLiteral","keyboard":"NUMERICAL"}}}</t>
  </si>
  <si>
    <t>En una competición deportiva, el organizador ha dividido a los deportistas en {{Q1}} grupos de {{Q2}} personas cada uno. ¿Cuántos deportistas han participado en la competición?</t>
  </si>
  <si>
    <t>Han participado {{A1}} deportistas.</t>
  </si>
  <si>
    <t>Q1= Min= 5; Max= 10; Step= 1
Q2= Min= 10; Max= 30; Step= 1</t>
  </si>
  <si>
    <t>&lt;p&gt;Para averiguar el dividendo desconocido, hay que multiplicar el divisor y el cociente.&lt;/p&gt;&lt;p&gt;... : {{Q1}} grupos = {{Q2}} personas en cada grupo&lt;/p&gt;&lt;p&gt;{{Q2}} × {{Q1}} = {{A1}} participantes&lt;/p&gt;</t>
  </si>
  <si>
    <t>{"id":"M4-NyO-42d-A-2","stimulus":"&lt;p&gt;En una competición deportiva, el organizador ha dividido a los deportistas en {{Q1}} grupos de {{Q2}} personas cada uno. ¿Cuántos deportistas han participado en la competición?&lt;/p&gt;","template":"&lt;p&gt;Han participado {{response}} deportistas.&lt;/p&gt;","hint":"&lt;p&gt;La división es la operación inversa de la multiplicación.&lt;/p&gt;","feedback":"&lt;p&gt;Para averiguar el dividendo desconocido, hay que multiplicar el divisor y el cociente.&lt;/p&gt;&lt;p style=\"text-align: center\"&gt;... : {{Q1}} grupos = {{Q2}} personas en cada grupo&lt;/p&gt;&lt;p style=\"text-align: center\"&gt;{{Q1}} × {{Q2}} = {{A1}} participantes&lt;/p&gt;","seed":{"parameters":[{"name":"Q1","label":null,"min":5,"max":10,"step":1},{"name":"Q2","label":null,"min":10,"max":30,"step":1}],"calculated":[{"name":"A1","label":"{{function}}","function":"{{Q1}}*{{Q2}}"}],"uniques":true},"algorithm":{"name":"calculateOperation","params":{"method":"equivLiteral","keyboard":"NUMERICAL"}}}</t>
  </si>
  <si>
    <t>Una profesora ha repartido los cómics que se han donado al colegio entre los {{Q1}} estudiantes que los quieren. Después de distribuirlos, cada alumno ha recibido {{Q2}} cómics. ¿Cuántos han donado al colegio?</t>
  </si>
  <si>
    <t>Se han donado {{A1}} cómics.</t>
  </si>
  <si>
    <t>Q1= Min= 8; Max= 15; Step= 1
Q2= Min= 10; Max= 20; Step= 1</t>
  </si>
  <si>
    <t>&lt;p&gt;Para averiguar el dividendo desconocido, hay que multiplicar el divisor y el cociente.&lt;/p&gt;&lt;p&gt;... : {{Q1}} alumnos = {{Q2}} cómics a cada uno&lt;/p&gt;&lt;p&gt;{{Q1}} × {{Q2}} = {{A1}} cómics&lt;/p&gt;</t>
  </si>
  <si>
    <t>{"id":"M4-NyO-42d-A-3","stimulus":"&lt;p&gt;Una profesora ha repartido los cómics que se han donado al colegio entre los {{Q1}} estudiantes que los quieren. Después de distribuirlos, cada alumno ha recibido {{Q2}} cómics. ¿Cuántos han donado al colegio?&lt;/p&gt;","template":"&lt;p&gt;Se han donado {{response}} cómics.&lt;/p&gt;","hint":"&lt;p&gt;La división es la operación inversa de la multiplicación.&lt;/p&gt;","feedback":"&lt;p&gt;Para averiguar el dividendo desconocido, hay que multiplicar el divisor y el cociente.&lt;/p&gt;&lt;p style=\"text-align: center\"&gt;... : {{Q1}} alumnos = {{Q2}} cómics a cada uno&lt;/p&gt;&lt;p style=\"text-align: center\"&gt;{{Q1}} × {{Q2}} = {{A1}} cómics&lt;/p&gt;","seed":{"parameters":[{"name":"Q1","label":null,"min":8,"max":15,"step":1},{"name":"Q2","label":null,"min":10,"max":20,"step":1}],"calculated":[{"name":"A1","label":"{{function}}","function":"{{Q1}}*{{Q2}}"}],"uniques":true},"algorithm":{"name":"calculateOperation","params":{"method":"equivLiteral","keyboard":"NUMERICAL"}}}</t>
  </si>
  <si>
    <t>M4-NyO-24a</t>
  </si>
  <si>
    <t>Lee fracciones con un dígito en numerador y hasta el número doce en el denominador (pasa número a texto)</t>
  </si>
  <si>
    <t>Une cada fracción con su expresión:
{{Q1}}/2   -   {{T1}} medios
{{Q2}}/7  -   {{T2}} séptimos
{{Q3}}/11  -   {{T3}} onceavos</t>
  </si>
  <si>
    <t>Q1-Q3= Min=2; Max=9; Step=1</t>
  </si>
  <si>
    <t>T1 = Lemonlib.numToWords({{Q1}}, 'es')
T2 = Lemonlib.numToWords({{Q2}}, 'es')
T3 = Lemonlib.numToWords({{Q3}}, 'es')</t>
  </si>
  <si>
    <t>Para leer una fracción, empieza por el numerador y a continuación por el denominador. Por ejemplo, 2/6 se lee &lt;i&gt;dos sextos.&lt;/i&gt;</t>
  </si>
  <si>
    <t>{"id":"M4-NyO-24a-I-1","stimulus":"&lt;p&gt;Arrastra cada expresión con su fracción.&lt;/p&gt;","hint":"&lt;p&gt;Para leer una fracción, empieza por el numerador y a continuación por el denominador. Por ejemplo, &lt;span class=\"fr-math-v2 fr-draggable\" contenteditable=\"false\" data-original-math=\"\\(\\frac{2}{6}\\)\" draggable=\"true\"&gt;\\(\\frac{2}{6}\\)&lt;/span&gt; se lee &lt;i&gt;dos sextos.&lt;/i&gt;&lt;/p&gt;","feedback":"&lt;p&gt;Para leer una fracción, empieza por el numerador y a continuación por el denominador. Por ejemplo, &lt;span class=\"fr-math-v2 fr-draggable\" contenteditable=\"false\" data-original-math=\"\\(\\frac{2}{6}\\)\" draggable=\"true\"&gt;\\(\\frac{2}{6}\\)&lt;/span&gt; se lee &lt;i&gt;dos sextos.&lt;/i&gt;&lt;/p&gt;","seed":{"parameters":[{"name":"Q1","label":null,"min":2,"max":9,"step":1},{"name":"Q2","label":null,"min":2,"max":9,"step":1},{"name":"Q3","label":null,"min":2,"max":9,"step":1}],"calculated":[{"name":"T1","label":"{{function}}","function":"Lemonlib.numToWords({{Q1}}, 'es')","temp":true},{"name":"T2","label":"{{function}}","function":"Lemonlib.numToWords({{Q2}}, 'es')","temp":true},{"name":"T3","label":"{{function}}","function":"Lemonlib.numToWords({{Q3}}, 'es')","temp":true},{"name":"A1","label":"&lt;span class=\"fr-math-v2 fr-draggable\" contenteditable=\"false\" data-original-math=\"\\(\\frac{{{Q1}}}{2}\\)\" draggable=\"true\"&gt;\\(\\frac{{{Q1}}}{2}\\)&lt;/span&gt;","function":"{{T1}} medios"},{"name":"A2","label":"&lt;span class=\"fr-math-v2 fr-draggable\" contenteditable=\"false\" data-original-math=\"\\(\\frac{{{Q2}}}{7}\\)\" draggable=\"true\"&gt;\\(\\frac{{{Q2}}}{7}\\)&lt;/span&gt;","function":"{{T2}} séptimos"},{"name":"A3","label":"&lt;span class=\"fr-math-v2 fr-draggable\" contenteditable=\"false\" data-original-math=\"\\(\\frac{{{Q3}}}{11}\\)\" draggable=\"true\"&gt;\\(\\frac{{{Q3}}}{11}\\)&lt;/span&gt;","function":"{{T3}} onceavos"}],"uniques":true},"algorithm":{"name":"linkOperationResult","params":{"invert":true},"template":"Match list"}}</t>
  </si>
  <si>
    <t>Une cada fracción con su expresión:
{{Q1}}/3   -   {{T1}} tercios
{{Q2}}/8  -   {{T2}} octavos
{{Q3}}/12  -   {{T3}} doceavos</t>
  </si>
  <si>
    <t>Para leer una fracción, empieza por el numerador y a continuación por el denominador. Por ejemplo, 3/5 se lee &lt;i&gt;tres quintos.&lt;/i&gt;</t>
  </si>
  <si>
    <t>{"id":"M4-NyO-24a-I-2","stimulus":"&lt;p&gt;Arrastra cada expresión con su fracción.&lt;/p&gt;","hint":"&lt;p&gt;Para leer una fracción, empieza por el numerador y a continuación por el denominador. Por ejemplo, &lt;span class=\"fr-math-v2 fr-draggable\" contenteditable=\"false\" data-original-math=\"\\(\\frac{3}{5}\\)\" draggable=\"true\"&gt;\\(\\frac{3}{5}\\)&lt;/span&gt; se lee &lt;i&gt;tres quintos.&lt;/i&gt;&lt;/p&gt;","feedback":"&lt;p&gt;Para leer una fracción, empieza por el numerador y a continuación por el denominador. Por ejemplo, &lt;span class=\"fr-math-v2 fr-draggable\" contenteditable=\"false\" data-original-math=\"\\(\\frac{3}{5}\\)\" draggable=\"true\"&gt;\\(\\frac{3}{5}\\)&lt;/span&gt; se lee &lt;i&gt;tres quintos.&lt;/i&gt;&lt;/p&gt;","seed":{"parameters":[{"name":"Q1","label":null,"min":2,"max":9,"step":1},{"name":"Q2","label":null,"min":2,"max":9,"step":1},{"name":"Q3","label":null,"min":2,"max":9,"step":1}],"calculated":[{"name":"T1","label":"{{function}}","function":"Lemonlib.numToWords({{Q1}}, 'es')","temp":true},{"name":"T2","label":"{{function}}","function":"Lemonlib.numToWords({{Q2}}, 'es')","temp":true},{"name":"T3","label":"{{function}}","function":"Lemonlib.numToWords({{Q3}}, 'es')","temp":true},{"name":"A1","label":"&lt;span class=\"fr-math-v2 fr-draggable\" contenteditable=\"false\" data-original-math=\"\\(\\frac{{{Q1}}}{3}\\)\" draggable=\"true\"&gt;\\(\\frac{{{Q1}}}{3}\\)&lt;/span&gt;","function":"{{T1}} tercios"},{"name":"A2","label":"&lt;span class=\"fr-math-v2 fr-draggable\" contenteditable=\"false\" data-original-math=\"\\(\\frac{{{Q2}}}{8}\\)\" draggable=\"true\"&gt;\\(\\frac{{{Q2}}}{8}\\)&lt;/span&gt;","function":"{{T2}} octavos"},{"name":"A3","label":"&lt;span class=\"fr-math-v2 fr-draggable\" contenteditable=\"false\" data-original-math=\"\\(\\frac{{{Q3}}}{12}\\)\" draggable=\"true\"&gt;\\(\\frac{{{Q3}}}{12}\\)&lt;/span&gt;","function":"{{T3}} doceavos"}],"uniques":true},"algorithm":{"name":"linkOperationResult","params":{"invert":true},"template":"Match list"}}</t>
  </si>
  <si>
    <t>Escribe con palabras la fracción {{Q1}}/5.</t>
  </si>
  <si>
    <t xml:space="preserve">La fracción se escribe como {{A1}}. </t>
  </si>
  <si>
    <t>Q1= Min=2; Max=9; Step=1</t>
  </si>
  <si>
    <t>T1 = Lemonlib.numToWords({{Q1}}, 'es')
A1="{{T1}} quintos"</t>
  </si>
  <si>
    <t>Para leer una fracción, empieza por el numerador y a continuación por el denominador. Por ejemplo, 7/11 se lee &lt;i&gt;siete onceavos.&lt;/i&gt;</t>
  </si>
  <si>
    <t>{"id":"M4-NyO-24a-E-1","stimulus":"&lt;p&gt;Escribe con palabras la fracción &lt;span class=\"fr-math-v2 fr-draggable\" contenteditable=\"false\" data-original-math=\"\\(\\frac{{{Q1}}}{5}\\)\" draggable=\"true\"&gt;\\(\\frac{{{Q1}}}{5}\\)&lt;/span&gt;.&lt;/p&gt;","template":"&lt;p&gt;La fracción se escribe como {{response}}.&lt;/p&gt;","hint":"&lt;p&gt;Para leer una fracción, empieza por el numerador y a continuación por el denominador. Por ejemplo, &lt;span class=\"fr-math-v2 fr-draggable\" contenteditable=\"false\" data-original-math=\"\\(\\frac{7}{11}\\)\" draggable=\"true\"&gt;\\(\\frac{7}{11}\\)&lt;/span&gt; se lee &lt;i&gt;siete onceavos.&lt;/i&gt;&lt;/p&gt;","feedback":"&lt;p&gt;Para leer una fracción, empieza por el numerador y a continuación por el denominador. Por ejemplo, &lt;span class=\"fr-math-v2 fr-draggable\" contenteditable=\"false\" data-original-math=\"\\(\\frac{7}{11}\\)\" draggable=\"true\"&gt;\\(\\frac{7}{11}\\)&lt;/span&gt; se lee &lt;i&gt;siete onceavos.&lt;/i&gt;&lt;/p&gt;","seed":{"parameters":[{"name":"Q1","label":null,"min":2,"max":9,"step":1}],"calculated":[{"name":"T1","label":"{{function}}","function":"Lemonlib.numToWords({{Q1}}, 'es')","temp":true},{"name":"A1","label":"{{function}}","function":"{{T1}} quintos"}],"uniques":true},"algorithm":{"name":"calculateOperation","template":"Cloze with text"}}</t>
  </si>
  <si>
    <t>Escribe con palabras la fracción {{Q1}}/8.</t>
  </si>
  <si>
    <t>T1 = Lemonlib.numToWords({{Q1}}, 'es')
A1="{{T1}} octavos"</t>
  </si>
  <si>
    <t>Para leer una fracción, empieza por el numerador y a continuación por el denominador. Por ejemplo, 1/8 se lee &lt;i&gt;un octavo.&lt;/i&gt;</t>
  </si>
  <si>
    <t>{"id":"M4-NyO-24a-E-2","stimulus":"&lt;p&gt;Escribe con palabras la fracción &lt;span class=\"fr-math-v2 fr-draggable\" contenteditable=\"false\" data-original-math=\"\\(\\frac{{{Q1}}}{8}\\)\" draggable=\"true\"&gt;\\(\\frac{{{Q1}}}{8}\\)&lt;/span&gt;.&lt;/p&gt;","template":"&lt;p&gt;La fracción se escribe como {{response}}.&lt;/p&gt;","hint":"&lt;p&gt;Para leer una fracción, empieza por el numerador y a continuación por el denominador. Por ejemplo, &lt;span class=\"fr-math-v2 fr-draggable\" contenteditable=\"false\" data-original-math=\"\\(\\frac{1}{8}\\)\" draggable=\"true\"&gt;\\(\\frac{1}{8}\\)&lt;/span&gt; se lee &lt;i&gt;un octavo.&lt;/i&gt;&lt;/p&gt;","feedback":"&lt;p&gt;Para leer una fracción, empieza por el numerador y a continuación por el denominador. Por ejemplo, &lt;span class=\"fr-math-v2 fr-draggable\" contenteditable=\"false\" data-original-math=\"\\(\\frac{1}{8}\\)\" draggable=\"true\"&gt;\\(\\frac{1}{8}\\)&lt;/span&gt; se lee &lt;i&gt;un octavo.&lt;/i&gt;&lt;/p&gt;","seed":{"parameters":[{"name":"Q1","label":null,"min":2,"max":9,"step":1}],"calculated":[{"name":"T1","label":"{{function}}","function":"Lemonlib.numToWords({{Q1}}, 'es')","temp":true},{"name":"A1","label":"{{function}}","function":"{{T1}} octavos"}],"uniques":true},"algorithm":{"name":"calculateOperation","template":"Cloze with text"}}</t>
  </si>
  <si>
    <t>Escribe con palabras la fracción {{Q1}}/12.</t>
  </si>
  <si>
    <t>T1 = Lemonlib.numToWords({{Q1}}, 'es')
A1="{{T1}} doceavos"</t>
  </si>
  <si>
    <t>Para leer una fracción, empieza por el numerador y a continuación por el denominador. Por ejemplo, 2/5 se lee &lt;i&gt;dos quintos.&lt;/i&gt;</t>
  </si>
  <si>
    <t>{"id":"M4-NyO-24a-E-3","stimulus":"&lt;p&gt;Escribe con palabras la fracción &lt;span class=\"fr-math-v2 fr-draggable\" contenteditable=\"false\" data-original-math=\"\\(\\frac{{{Q1}}}{12}\\)\" draggable=\"true\"&gt;\\(\\frac{{{Q1}}}{12}\\)&lt;/span&gt;.&lt;/p&gt;","template":"&lt;p&gt;La fracción se escribe como {{response}}.&lt;/p&gt;","hint":"&lt;p&gt;Para leer una fracción, empieza por el numerador y a continuación por el denominador. Por ejemplo, &lt;span class=\"fr-math-v2 fr-draggable\" contenteditable=\"false\" data-original-math=\"\\(\\frac{2}{5}\\)\" draggable=\"true\"&gt;\\(\\frac{2}{5}\\)&lt;/span&gt; se lee &lt;i&gt;dos quintos.&lt;/i&gt;&lt;/p&gt;","feedback":"&lt;p&gt;Para leer una fracción, empieza por el numerador y a continuación por el denominador. Por ejemplo, &lt;span class=\"fr-math-v2 fr-draggable\" contenteditable=\"false\" data-original-math=\"\\(\\frac{2}{5}\\)\" draggable=\"true\"&gt;\\(\\frac{2}{5}\\)&lt;/span&gt; se lee &lt;i&gt;dos quintos.&lt;/i&gt;&lt;/p&gt;","seed":{"parameters":[{"name":"Q1","label":null,"min":2,"max":9,"step":1}],"calculated":[{"name":"T1","label":"{{function}}","function":"Lemonlib.numToWords({{Q1}}, 'es')","temp":true},{"name":"A1","label":"{{function}}","function":"{{T1}} doceavos"}],"uniques":true},"algorithm":{"name":"calculateOperation","template":"Cloze with text"}}</t>
  </si>
  <si>
    <t>Pedro se ha comido {{Q1}}/8 de una tarta. Escribe esta fracción con palabras.</t>
  </si>
  <si>
    <t>Pedro se ha comido {{A1}} de la tarta.</t>
  </si>
  <si>
    <t>Q1= Min=2; Max=7; Step=1</t>
  </si>
  <si>
    <t>Para leer una fracción, empieza por el numerador y a continuación por el denominador. Por ejemplo, 2/9 se lee &lt;i&gt;dos novenos.&lt;/i&gt;</t>
  </si>
  <si>
    <t>{"id":"M4-NyO-24a-A-1","stimulus":"&lt;p&gt;Pedro se ha comido &lt;span class=\"fr-math-v2 fr-draggable\" contenteditable=\"false\" data-original-math=\"\\(\\frac{{{Q1}}}{8}\\)\" draggable=\"true\"&gt;\\(\\frac{{{Q1}}}{8}\\)&lt;/span&gt; de una tarta. Escribe esta fracción con palabras.&lt;/p&gt;","template":"&lt;p&gt;Pedro se ha comido {{response}} de la tarta.&lt;/p&gt;","hint":"&lt;p&gt;Para leer una fracción, empieza por el numerador y a continuación por el denominador. Por ejemplo, &lt;span class=\"fr-math-v2 fr-draggable\" contenteditable=\"false\" data-original-math=\"\\(\\frac{2}{9}\\)\" draggable=\"true\"&gt;\\(\\frac{2}{9}\\)&lt;/span&gt; se lee &lt;i&gt;dos novenos.&lt;/i&gt;&lt;/p&gt;","feedback":"&lt;p&gt;Para leer una fracción, empieza por el numerador y a continuación por el denominador. Por ejemplo, &lt;span class=\"fr-math-v2 fr-draggable\" contenteditable=\"false\" data-original-math=\"\\(\\frac{2}{5}\\)\" draggable=\"true\"&gt;\\(\\frac{2}{5}\\)&lt;/span&gt; se lee &lt;i&gt;dos quintos.&lt;/i&gt;&lt;/p&gt;","seed":{"parameters":[{"name":"Q1","label":null,"min":2,"max":7,"step":1}],"calculated":[{"name":"T1","label":"{{function}}","function":"Lemonlib.numToWords({{Q1}}, 'es')","temp":true},{"name":"A1","label":"{{function}}","function":"{{T1}} octavos"}],"uniques":true},"algorithm":{"name":"calculateOperation","template":"Cloze with text"}}</t>
  </si>
  <si>
    <t>Se ha pintado {{Q1}}/12 de una pared. Escribe esta fracción con palabras.</t>
  </si>
  <si>
    <t>Se ha pintado {{A1}} de una pared.</t>
  </si>
  <si>
    <t>Q1= Min=2; Max=11; Step=1</t>
  </si>
  <si>
    <t>Para leer una fracción, empieza por el numerador y a continuación por el denominador.  Por ejemplo, 3/7 se lee &lt;i&gt;tres séptimos.&lt;/i&gt;</t>
  </si>
  <si>
    <t>{"id":"M4-NyO-24a-A-2","stimulus":"&lt;p&gt;Se ha pintado &lt;span class=\"fr-math-v2 fr-draggable\" contenteditable=\"false\" data-original-math=\"\\(\\frac{{{Q1}}}{12}\\)\" draggable=\"true\"&gt;\\(\\frac{{{Q1}}}{12}\\)&lt;/span&gt; de una pared. Escribe esta fracción con palabras.&lt;/p&gt;","template":"&lt;p&gt;Se ha pintado {{response}} de una pared.&lt;/p&gt;","hint":"&lt;p&gt;Para leer una fracción, empieza por el numerador y a continuación por el denominador. Por ejemplo, &lt;span class=\"fr-math-v2 fr-draggable\" contenteditable=\"false\" data-original-math=\"\\(\\frac{3}{7}\\)\" draggable=\"true\"&gt;\\(\\frac{3}{7}\\)&lt;/span&gt; se lee &lt;i&gt;tres séptimos.&lt;/i&gt;&lt;/p&gt;","feedback":"&lt;p&gt;Para leer una fracción, empieza por el numerador y a continuación por el denominador. Por ejemplo, &lt;span class=\"fr-math-v2 fr-draggable\" contenteditable=\"false\" data-original-math=\"\\(\\frac{3}{7}\\)\" draggable=\"true\"&gt;\\(\\frac{3}{7}\\)&lt;/span&gt; se lee &lt;i&gt;tres séptimos.&lt;/i&gt;&lt;/p&gt;","seed":{"parameters":[{"name":"Q1","label":null,"min":2,"max":11,"step":1}],"calculated":[{"name":"T1","label":"{{function}}","function":"Lemonlib.numToWords({{Q1}}, 'es')","temp":true},{"name":"A1","label":"{{function}}","function":"{{T1}} doceavos"}],"uniques":true},"algorithm":{"name":"calculateOperation","template":"Cloze with text"}}</t>
  </si>
  <si>
    <t>Javier ha tardado {{Q1}}/8 de una hora en hacer los ejercicios. Escribe esta fracción con palabras.</t>
  </si>
  <si>
    <t>Javier ha tardado {{A1}} de una hora.</t>
  </si>
  <si>
    <t>{"id":"M4-NyO-24a-A-3","stimulus":"&lt;p&gt;Javier ha tardado &lt;span class=\"fr-math-v2 fr-draggable\" contenteditable=\"false\" data-original-math=\"\\(\\frac{{{Q1}}}{8}\\)\" draggable=\"true\"&gt;\\(\\frac{{{Q1}}}{8}\\)&lt;/span&gt; de una hora en hacer los ejercicios. Escribe esta fracción con palabras.&lt;/p&gt;","template":"&lt;p&gt;Javier ha tardado {{response}} de una hora.&lt;/p&gt;","hint":"&lt;p&gt;Para leer una fracción, empieza por el numerador y a continuación por el denominador. Por ejemplo, &lt;span class=\"fr-math-v2 fr-draggable\" contenteditable=\"false\" data-original-math=\"\\(\\frac{1}{8}\\)\" draggable=\"true\"&gt;\\(\\frac{1}{8}\\)&lt;/span&gt; se lee &lt;i&gt;un octavo.&lt;/i&gt;&lt;/p&gt;","feedback":"&lt;p&gt;Para leer una fracción, empieza por el numerador y a continuación por el denominador. Por ejemplo, &lt;span class=\"fr-math-v2 fr-draggable\" contenteditable=\"false\" data-original-math=\"\\(\\frac{1}{8}\\)\" draggable=\"true\"&gt;\\(\\frac{1}{8}\\)&lt;/span&gt; se lee &lt;i&gt;un octavo.&lt;/i&gt;&lt;/p&gt;","seed":{"parameters":[{"name":"Q1","label":null,"min":2,"max":7,"step":1}],"calculated":[{"name":"T1","label":"{{function}}","function":"Lemonlib.numToWords({{Q1}}, 'es')","temp":true},{"name":"A1","label":"{{function}}","function":"{{T1}} octavos"}],"uniques":true},"algorithm":{"name":"calculateOperation","template":"Cloze with text"}}</t>
  </si>
  <si>
    <t>Pilar ha gastado {{Q1}}/7 del saldo de su tarjeta de teléfono. Escribe esta fracción con palabras.</t>
  </si>
  <si>
    <t>Pilar ha gastado {{A1}} del saldo de su tarjeta.</t>
  </si>
  <si>
    <t>Q1= Min=2; Max=6; Step=1</t>
  </si>
  <si>
    <t>T1 = Lemonlib.numToWords({{Q1}}, 'es')
A1="{{T1}} séptimos"</t>
  </si>
  <si>
    <t>Para leer una fracción, empieza por el numerador y a continuación por el denominador. Por ejemplo, 4/5 se lee &lt;i&gt;cuatro quintos.&lt;/i&gt;</t>
  </si>
  <si>
    <t>{"id":"M4-NyO-24a-A-4","stimulus":"&lt;p&gt;Pilar ha gastado &lt;span class=\"fr-math-v2 fr-draggable\" contenteditable=\"false\" data-original-math=\"\\(\\frac{{{Q1}}}{7}\\)\" draggable=\"true\"&gt;\\(\\frac{{{Q1}}}{7}\\)&lt;/span&gt; del saldo de su tarjeta de teléfono. Escribe esta fracción con palabras.&lt;/p&gt;","template":"&lt;p&gt;Pilar ha gastado {{response}} del saldo de su tarjeta.&lt;/p&gt;","hint":"&lt;p&gt;Para leer una fracción, empieza por el numerador y a continuación por el denominador. Por ejemplo, &lt;span class=\"fr-math-v2 fr-draggable\" contenteditable=\"false\" data-original-math=\"\\(\\frac{4}{5}\\)\" draggable=\"true\"&gt;\\(\\frac{4}{5}\\)&lt;/span&gt; se lee &lt;i&gt;cuatro quintos.&lt;/i&gt;&lt;/p&gt;","feedback":"&lt;p&gt;Para leer una fracción, empieza por el numerador y a continuación por el denominador. Por ejemplo, &lt;span class=\"fr-math-v2 fr-draggable\" contenteditable=\"false\" data-original-math=\"\\(\\frac{4}{5}\\)\" draggable=\"true\"&gt;\\(\\frac{4}{5}\\)&lt;/span&gt; se lee &lt;i&gt;cuatro quintos.&lt;/i&gt;&lt;/p&gt;","seed":{"parameters":[{"name":"Q1","label":null,"min":2,"max":6,"step":1}],"calculated":[{"name":"T1","label":"{{function}}","function":"Lemonlib.numToWords({{Q1}}, 'es')","temp":true},{"name":"A1","label":"{{function}}","function":"{{T1}} séptimos"}],"uniques":true},"algorithm":{"name":"calculateOperation","template":"Cloze with text"}}</t>
  </si>
  <si>
    <t>Un incendio ha destruido {{Q1}}/5 del bosque que hay alrededor del pueblo de Vicente. Escribe esta fracción con palabras.</t>
  </si>
  <si>
    <t>El incendio ha destruído {{A1}} de la superficie del bosque.</t>
  </si>
  <si>
    <t>Q1= Min=2; Max=4; Step=1</t>
  </si>
  <si>
    <t>Para leer una fracción, empieza por el numerador y a continuación por el denominador. Por ejemplo, 2/3 se lee &lt;i&gt;dos tercios.&lt;/i&gt;</t>
  </si>
  <si>
    <t>{"id":"M4-NyO-24a-A-5","stimulus":"&lt;p&gt;Un incendio ha destruido &lt;span class=\"fr-math-v2 fr-draggable\" contenteditable=\"false\" data-original-math=\"\\(\\frac{{{Q1}}}{5}\\)\" draggable=\"true\"&gt;\\(\\frac{{{Q1}}}{5}\\)&lt;/span&gt; del bosque que hay alrededor del pueblo de Vicente. Escribe esta fracción con palabras.&lt;/p&gt;","template":"&lt;p&gt;El incendio ha destruído {{response}} de la superficie del bosque.&lt;/p&gt;","hint":"&lt;p&gt;Para leer una fracción, empieza por el numerador y a continuación por el denominador. Por ejemplo, &lt;span class=\"fr-math-v2 fr-draggable\" contenteditable=\"false\" data-original-math=\"\\(\\frac{2}{3}\\)\" draggable=\"true\"&gt;\\(\\frac{2}{3}\\)&lt;/span&gt; se lee &lt;i&gt;dos tercios.&lt;/i&gt;&lt;/p&gt;","feedback":"&lt;p&gt;Para leer una fracción, empieza por el numerador y a continuación por el denominador. Por ejemplo, &lt;span class=\"fr-math-v2 fr-draggable\" contenteditable=\"false\" data-original-math=\"\\(\\frac{2}{3}\\)\" draggable=\"true\"&gt;\\(\\frac{2}{3}\\)&lt;/span&gt; se lee &lt;i&gt;dos tercios.&lt;/i&gt;&lt;/p&gt;","seed":{"parameters":[{"name":"Q1","label":null,"min":2,"max":4,"step":1}],"calculated":[{"name":"T1","label":"{{function}}","function":"Lemonlib.numToWords({{Q1}}, 'es')","temp":true},{"name":"A1","label":"{{function}}","function":"{{T1}} quintos"}],"uniques":true},"algorithm":{"name":"calculateOperation","template":"Cloze with text"}}</t>
  </si>
  <si>
    <t>M4-NyO-24b</t>
  </si>
  <si>
    <t>Escribe fracciones con un dígito en numerador y hasta el número doce en el denominador (pasa texto a número)</t>
  </si>
  <si>
    <t>Señala las fracciones que están correctamente escritas.
{{Q1}}/2: {{T1}} medios*
{{Q2}}/7: {{T2}} séptimos*
{{Q3}}/10: {{T3}} décimos*
{{Q4}}/11: {{T4}} onceavos*
{{Q5}}/6: {{T5}} octavos
{{Q6}}/4: {{T6}} novenos
{{Q7}}/12: {{T7}} onceavos
{{Q8}}/9: {{T8}} tercios
(Se ven 3: 2 correctas, 1 incorrecta)</t>
  </si>
  <si>
    <t>Q1-Q8= Min=2; Max=9; Step=1</t>
  </si>
  <si>
    <t>T1 = Lemonlib.numToWords({{Q1}}, 'es')
T2 = Lemonlib.numToWords({{Q2}}, 'es')
T3 = Lemonlib.numToWords({{Q3}}, 'es')
T4 = Lemonlib.numToWords({{Q4}}, 'es')
T5 = Lemonlib.numToWords({{Q5}}, 'es')
T6 = Lemonlib.numToWords({{Q6}}, 'es')
T7 = Lemonlib.numToWords({{Q7}}, 'es')
T8 = Lemonlib.numToWords({{Q8}}, 'es')</t>
  </si>
  <si>
    <t>Para leer una fracción, empieza por el numerador y sigue con el denominador. Por ejemplo, 3/5 se lee &lt;i&gt;tres quintos.&lt;/i&gt;</t>
  </si>
  <si>
    <t>Para leer una fracción, empieza por el numerador y sigue con el denominador. 
A5=La fracción {{Q5}/6 se lee &lt;i&gt;{{T5}} sextos.&lt;/i&gt;
A6=La fracción {{Q6}}/4 se lee &lt;i&gt;{{T6}} cuartos.&lt;/i&gt;
A7=La fracción {{Q7}}/12 se lee &lt;i&gt;{{T7}} doceavos.&lt;/i&gt;
A8=La fracción {{Q8}}/3 se lee &lt;i&gt;{{T8}} tercios.&lt;/i&gt;</t>
  </si>
  <si>
    <t>{
    "id": "M4-NyO-24b-I-1",
    "stimulus": "&lt;p&gt;Haz clic en las fracciones que están correctamente escritas.&lt;/p&gt;",
    "hint": "&lt;p&gt;Para leer una fracción, empieza por el numerador y sigue con el denominador. Por ejemplo, &lt;span class=\"fr-math-v2 fr-draggable\" contenteditable=\"false\" data-original-math=\"\\(\\frac{3}{5}\\)\" draggable=\"true\"&gt;\\(\\frac{3}{5}\\)&lt;/span&gt; se lee &lt;i&gt;tres quintos.&lt;/i&gt;&lt;/p&gt;",
    "feedback": "&lt;p&gt;Para leer una fracción, empieza por el numerador y sigue con el denominador. Por ejemplo, &lt;span class=\"fr-math-v2 fr-draggable\" contenteditable=\"false\" data-original-math=\"\\(\\frac{3}{5}\\)\" draggable=\"true\"&gt;\\(\\frac{3}{5}\\)&lt;/span&gt; se lee &lt;i&gt;tres quintos.&lt;/i&gt;&lt;/p&gt;",
    "seed": {
        "parameters": [
            {
                "name": "Q1",
                "label": null,
                "min": 2,
                "max": 9,
                "step": 1
            },
            {
                "name": "Q2",
                "label": null,
                "min": 2,
                "max": 9,
                "step": 1
            },
            {
                "name": "Q3",
                "label": null,
                "min": 2,
                "max": 9,
                "step": 1
            },
            {
                "name": "Q4",
                "label": null,
                "min": 2,
                "max": 9,
                "step": 1
            },
            {
                "name": "Q5",
                "label": null,
                "min": 2,
                "max": 9,
                "step": 1
            },
            {
                "name": "Q6",
                "label": null,
                "min": 2,
                "max": 9,
                "step": 1
            },
            {
                "name": "Q7",
                "label": null,
                "min": 2,
                "max": 9,
                "step": 1
            },
            {
                "name": "Q8",
                "label": null,
                "min": 2,
                "max": 9,
                "step": 1
            }
        ],
        "calculated": [
            {
                "name": "T1",
                "label": "{{function}}",
                "function": "Lemonlib.numToWords({{Q1}}, 'es')",
                "temp": true
            },
            {
                "name": "T2",
                "label": "{{function}}",
                "function": "Lemonlib.numToWords({{Q2}}, 'es')",
                "temp": true
            },
            {
                "name": "T3",
                "label": "{{function}}",
                "function": "Lemonlib.numToWords({{Q3}}, 'es')",
                "temp": true
            },
            {
                "name": "T4",
                "label": "{{function}}",
                "function": "Lemonlib.numToWords({{Q4}}, 'es')",
                "temp": true
            },
            {
                "name": "T5",
                "label": "{{function}}",
                "function": "Lemonlib.numToWords({{Q5}}, 'es')",
                "temp": true
            },
            {
                "name": "T6",
                "label": "{{function}}",
                "function": "Lemonlib.numToWords({{Q6}}, 'es')",
                "temp": true
            },
            {
                "name": "T7",
                "label": "{{function}}",
                "function": "Lemonlib.numToWords({{Q7}}, 'es')",
                "temp": true
            },
            {
                "name": "T8",
                "label": "{{function}}",
                "function": "Lemonlib.numToWords({{Q8}}, 'es')",
                "temp": true
            },
            {
                "name": "A1",
                "label": "&lt;span class=\"fr-math-v2 fr-draggable\" contenteditable=\"false\" data-original-math=\"\\(\\frac{{{Q1}}}{2}\\)\" draggable=\"true\"&gt;\\(\\frac{{{Q1}}}{2}\\)&lt;/span&gt; : {{T1}} medios"
            },
            {
                "name": "A2",
                "label": "&lt;span class=\"fr-math-v2 fr-draggable\" contenteditable=\"false\" data-original-math=\"\\(\\frac{{{Q2}}}{7}\\)\" draggable=\"true\"&gt;\\(\\frac{{{Q2}}}{7}\\)&lt;/span&gt;: {{T2}} séptimos"
            },
            {
                "name": "A3",
                "label": "&lt;span class=\"fr-math-v2 fr-draggable\" contenteditable=\"false\" data-original-math=\"\\(\\frac{{{Q3}}}{10}\\)\" draggable=\"true\"&gt;\\(\\frac{{{Q3}}}{10}\\)&lt;/span&gt; : {{T3}} décimos"
            },
            {
                "name": "A4",
                "label": "&lt;span class=\"fr-math-v2 fr-draggable\" contenteditable=\"false\" data-original-math=\"\\(\\frac{{{Q4}}}{11}\\)\" draggable=\"true\"&gt;\\(\\frac{{{Q4}}}{11}\\)&lt;/span&gt; : {{T4}} onceavos"
            },
            {
                "name": "A5",
                "label": "&lt;span class=\"fr-math-v2 fr-draggable\" contenteditable=\"false\" data-original-math=\"\\(\\frac{{{Q5}}}{6}\\)\" draggable=\"true\"&gt;\\(\\frac{{{Q5}}}{6}\\)&lt;/span&gt; : {{T5}} octavos",
                "incorrect": true,
                "feedback": "&lt;p&gt;La fracción &lt;span class=\"fr-math-v2 fr-draggable\" contenteditable=\"false\" data-original-math=\"\\(\\frac{{{Q5}}}{6}\\)\" draggable=\"true\"&gt;\\(\\frac{{{Q5}}}{6}\\)&lt;/span&gt; se lee &lt;i&gt;{{T5}} sextos.&lt;/i&gt;&lt;/p&gt;"
            },
            {
                "name": "A6",
                "label": "&lt;span class=\"fr-math-v2 fr-draggable\" contenteditable=\"false\" data-original-math=\"\\(\\frac{{{Q6}}}{4}\\)\" draggable=\"true\"&gt;\\(\\frac{{{Q6}}}{4}\\)&lt;/span&gt; : {{T6}} novenos",
                "incorrect": true,
                "feedback": "&lt;p&gt;La fracción &lt;span class=\"fr-math-v2 fr-draggable\" contenteditable=\"false\" data-original-math=\"\\(\\frac{{{Q6}}}{4}\\)\" draggable=\"true\"&gt;\\(\\frac{{{Q6}}}{4}\\)&lt;/span&gt; se lee &lt;i&gt;{{T6}} cuartos.&lt;/i&gt;&lt;/p&gt;"
            },
            {
                "name": "A7",
                "label": "&lt;span class=\"fr-math-v2 fr-draggable\" contenteditable=\"false\" data-original-math=\"\\(\\frac{{{Q7}}}{12}\\)\" draggable=\"true\"&gt;\\(\\frac{{{Q7}}}{12}\\)&lt;/span&gt; : {{T7}} onceavos",
                "incorrect": true,
                "feedback": "&lt;p&gt;La fracción &lt;span class=\"fr-math-v2 fr-draggable\" contenteditable=\"false\" data-original-math=\"\\(\\frac{{{Q7}}}{12}\\)\" draggable=\"true\"&gt;\\(\\frac{{{Q7}}}{12}\\)&lt;/span&gt; se lee &lt;i&gt;{{T7}} doceavos.&lt;/i&gt;&lt;/p&gt;"
            },
            {
                "name": "A8",
                "label": "&lt;span class=\"fr-math-v2 fr-draggable\" contenteditable=\"false\" data-original-math=\"\\(\\frac{{{Q8}}}{9}\\)\" draggable=\"true\"&gt;\\(\\frac{{{Q8}}}{9}\\)&lt;/span&gt; : {{T8}} tercios",
                "incorrect": true,
                "feedback": "&lt;p&gt;La fracción &lt;span class=\"fr-math-v2 fr-draggable\" contenteditable=\"false\" data-original-math=\"\\(\\frac{{{Q8}}}{9}\\)\" draggable=\"true\"&gt;\\(\\frac{{{Q8}}}{9}\\)&lt;/span&gt; se lee &lt;i&gt;{{T8}} tercios.&lt;/i&gt;&lt;/p&gt;"
            }
        ],
        "uniques": true
    },
    "algorithm": {
        "name": "trueFalse",
        "template": "Multiple choice – multiple response",
        "params": {
            "countCorrect": 2,
            "countIncorrect": 1,
            "showCheckIcon": false,
            "columns": 3
        }
    }
}</t>
  </si>
  <si>
    <t>Escribe las siguientes fracciones.</t>
  </si>
  <si>
    <t>{{T1}} medios: {{A1}}
{{T2}} doceavos: {{A2}}</t>
  </si>
  <si>
    <t>Q1-Q2= Min=2; Max=9; Step=1</t>
  </si>
  <si>
    <t>T1 = Lemonlib.numToWords({{Q1}}, 'es')
T2 = Lemonlib.numToWords({{Q2}}, 'es')
A1=\\frac{{{Q1}}}{2}
A2=\\frac{{{Q2}}}{12}</t>
  </si>
  <si>
    <t>Para escribir una fracción, empieza por el numerador y sigue con el denominador. Por ejemplo, tres quintos se escribe 3/5.</t>
  </si>
  <si>
    <t>{"id":"M4-NyO-24b-E-1","stimulus":"&lt;p&gt;Escribe las siguientes fracciones.&lt;/p&gt;","template":"&lt;p&gt;{{T1}} medios: {{response}}&lt;/p&gt;&lt;p&gt;{{T2}} doceavos: {{response}}&lt;/p&gt;","hint":"&lt;p&gt;Para escribir una fracción, empieza por el numerador y sigue con el denominador. Por ejemplo, tres quintos se escribe &lt;span class=\"fr-math-v2 fr-draggable\" contenteditable=\"false\" data-original-math=\"\\(\\frac{3}{5}\\)\" draggable=\"true\"&gt;\\(\\frac{3}{5}\\)&lt;/span&gt;.&lt;/p&gt;","feedback":"&lt;p&gt;Para escribir una fracción, empieza por el numerador y sigue con el denominador. Por ejemplo, tres quintos se escribe &lt;span class=\"fr-math-v2 fr-draggable\" contenteditable=\"false\" data-original-math=\"\\(\\frac{3}{5}\\)\" draggable=\"true\"&gt;\\(\\frac{3}{5}\\)&lt;/span&gt;.&lt;/p&gt;","seed":{"parameters":[{"name":"Q1","label":null,"min":2,"max":9,"step":1},{"name":"Q2","label":null,"min":2,"max":9,"step":1}],"calculated":[{"name":"T1","label":"{{function}}","function":"Lemonlib.numToWords({{Q1}}, 'es')","temp":true},{"name":"T2","label":"{{function}}","function":"Lemonlib.numToWords({{Q2}}, 'es')","temp":true},{"name":"A1","label":"{{function}}","function":"\\frac{{{Q1}}}{2}"},{"name":"A2","label":"{{function}}","function":"\\frac{{{Q2}}}{12}"}],"uniques":true},"algorithm":{"name":"calculateOperation","params":{"method":"equivLiteral","keyboard":"INTERMEDIATE"}}}</t>
  </si>
  <si>
    <t>{{T1}} tercios: {{A1}}
{{T2}} onceavos: {{A2}}</t>
  </si>
  <si>
    <t>T1 = Lemonlib.numToWords({{Q1}}, 'es')
T2 = Lemonlib.numToWords({{Q2}}, 'es')
A1=\\frac{{{Q1}}}{3}
A2=\\frac{{{Q2}}}{11}</t>
  </si>
  <si>
    <t>Para escribir una fracción, empieza por el numerador y sigue con el denominador. Por ejemplo, dos tercios se escribe 2/3.</t>
  </si>
  <si>
    <t>{"id":"M4-NyO-24b-E-2","stimulus":"&lt;p&gt;Escribe las siguientes fracciones.&lt;/p&gt;","template":"&lt;p&gt;{{T1}} tercios: {{response}}&lt;/p&gt;&lt;p&gt;{{T2}} onceavos: {{response}}&lt;/p&gt;","hint":"&lt;p&gt;Para escribir una fracción, empieza por el numerador y sigue con el denominador. Por ejemplo, dos tercios se escribe &lt;span class=\"fr-math-v2 fr-draggable\" contenteditable=\"false\" data-original-math=\"\\(\\frac{2}{3}\\)\" draggable=\"true\"&gt;\\(\\frac{2}{3}\\)&lt;/span&gt;.&lt;/p&gt;","feedback":"&lt;p&gt;Para escribir una fracción, empieza por el numerador y sigue con el denominador. Por ejemplo, dos tercios se escribe &lt;span class=\"fr-math-v2 fr-draggable\" contenteditable=\"false\" data-original-math=\"\\(\\frac{2}{3}\\)\" draggable=\"true\"&gt;\\(\\frac{2}{3}\\)&lt;/span&gt;.&lt;/p&gt;","seed":{"parameters":[{"name":"Q1","label":null,"min":2,"max":9,"step":1},{"name":"Q2","label":null,"min":2,"max":9,"step":1}],"calculated":[{"name":"T1","label":"{{function}}","function":"Lemonlib.numToWords({{Q1}}, 'es')","temp":true},{"name":"T2","label":"{{function}}","function":"Lemonlib.numToWords({{Q2}}, 'es')","temp":true},{"name":"A1","label":"{{function}}","function":"\\frac{{{Q1}}}{3}"},{"name":"A2","label":"{{function}}","function":"\\frac{{{Q2}}}{11}"}],"uniques":true},"algorithm":{"name":"calculateOperation","params":{"method":"equivLiteral","keyboard":"INTERMEDIATE"}}}</t>
  </si>
  <si>
    <t>{{T1}} cuartos: {{A1}}
{{T2}} décimos: {{A2}}</t>
  </si>
  <si>
    <t>T1 = Lemonlib.numToWords({{Q1}}, 'es')
T2 = Lemonlib.numToWords({{Q2}}, 'es')
A1=\\frac{{{Q1}}}{4}
A2=\\frac{{{Q2}}}{10}</t>
  </si>
  <si>
    <t>Para escribir una fracción, empieza por el numerador y sigue con el denominador. Por ejemplo, un medio se escribe 1/2.</t>
  </si>
  <si>
    <t>{"id":"M4-NyO-24b-E-3","stimulus":"&lt;p&gt;Escribe las siguientes fracciones.&lt;/p&gt;","template":"&lt;p&gt;{{T1}} cuartos: {{response}}&lt;/p&gt;&lt;p&gt;{{T2}} décimos: {{response}}&lt;/p&gt;","hint":"&lt;p&gt;Para escribir una fracción, empieza por el numerador y sigue con el denominador. Por ejemplo, un medio se escribe &lt;span class=\"fr-math-v2 fr-draggable\" contenteditable=\"false\" data-original-math=\"\\(\\frac{1}{2}\\)\" draggable=\"true\"&gt;\\(\\frac{1}{2}\\)&lt;/span&gt;.&lt;/p&gt;","feedback":"&lt;p&gt;Para escribir una fracción, empieza por el numerador y sigue con el denominador. Por ejemplo, un medio se escribe &lt;span class=\"fr-math-v2 fr-draggable\" contenteditable=\"false\" data-original-math=\"\\(\\frac{1}{2}\\)\" draggable=\"true\"&gt;\\(\\frac{1}{2}\\)&lt;/span&gt;.&lt;/p&gt;","seed":{"parameters":[{"name":"Q1","label":null,"min":2,"max":9,"step":1},{"name":"Q2","label":null,"min":2,"max":9,"step":1}],"calculated":[{"name":"T1","label":"{{function}}","function":"Lemonlib.numToWords({{Q1}}, 'es')","temp":true},{"name":"T2","label":"{{function}}","function":"Lemonlib.numToWords({{Q2}}, 'es')","temp":true},{"name":"A1","label":"{{function}}","function":"\\frac{{{Q1}}}{4}"},{"name":"A2","label":"{{function}}","function":"\\frac{{{Q2}}}{10}"}],"uniques":true},"algorithm":{"name":"calculateOperation","params":{"method":"equivLiteral","keyboard":"INTERMEDIATE"}}}</t>
  </si>
  <si>
    <t>Sofía se ha comido {{T1}} octavos de una pizza. Escribe esta fracción.</t>
  </si>
  <si>
    <t>Sofía se ha comido {{A1}} de la pizza.</t>
  </si>
  <si>
    <t>T1 = Lemonlib.numToWords({{Q1}}, 'es')
A1=\\frac{{{Q1}}}{8}</t>
  </si>
  <si>
    <t>Para escribir una fracción, empieza por el numerador y sigue con el denominador. Por ejemplo, dos quintos se escribe 2/5.</t>
  </si>
  <si>
    <t>{"id":"M4-NyO-24b-A-1","stimulus":"&lt;p&gt;Sofía se ha comido {{T1}} octavos de una pizza. Escribe esta fracción.&lt;/p&gt;","template":"&lt;p&gt;Sofía se ha comido {{response}} de la pizza.&lt;/p&gt;","hint":"&lt;p&gt;Para escribir una fracción, empieza por el numerador y sigue con el denominador. Por ejemplo, dos quintos se escribe &lt;span class=\"fr-math-v2 fr-draggable\" contenteditable=\"false\" data-original-math=\"\\(\\frac{2}{5}\\)\" draggable=\"true\"&gt;\\(\\frac{2}{5}\\)&lt;/span&gt;.&lt;/p&gt;","feedback":"&lt;p&gt;Para escribir una fracción, empieza por el numerador y sigue con el denominador. Por ejemplo, dos quintos se escribe &lt;span class=\"fr-math-v2 fr-draggable\" contenteditable=\"false\" data-original-math=\"\\(\\frac{2}{5}\\)\" draggable=\"true\"&gt;\\(\\frac{2}{5}\\)&lt;/span&gt;.&lt;/p&gt;","seed":{"parameters":[{"name":"Q1","label":null,"min":2,"max":7,"step":1}],"calculated":[{"name":"T1","label":"{{function}}","function":"Lemonlib.numToWords({{Q1}}, 'es')","temp":true},{"name":"A1","label":"{{function}}","function":"\\frac{{{Q1}}}{8}"}],"uniques":true},"algorithm":{"name":"calculateOperation","params":{"method":"equivLiteral","keyboard":"INTERMEDIATE"}}}</t>
  </si>
  <si>
    <t>Ya se han consumido {{T1}} novenos del tiempo total de un partido de fútbol. Escribe esta fracción.</t>
  </si>
  <si>
    <t>Se han consumido {{A1}} del tiempo del partido.</t>
  </si>
  <si>
    <t>Q1= Min=2; Max=8; Step=1</t>
  </si>
  <si>
    <t>T1 = Lemonlib.numToWords({{Q1}}, 'es')
A1=\\frac{{{Q1}}}{9}</t>
  </si>
  <si>
    <t>Para escribir una fracción, empieza por el numerador y sigue con el denominador. Por ejemplo, tres cuartos se escribe 3/4.</t>
  </si>
  <si>
    <t>{"id":"M4-NyO-24b-A-2","stimulus":"&lt;p&gt;Ya se han consumido {{T1}} novenos del tiempo total de un partido de fútbol. Escribe esta fracción.&lt;/p&gt;","template":"&lt;p&gt;Se han consumido {{response}} del tiempo del partido.&lt;/p&gt;","hint":"&lt;p&gt;Para escribir una fracción, empieza por el numerador y sigue con el denominador. Por ejemplo, tres cuartos se escribe &lt;span class=\"fr-math-v2 fr-draggable\" contenteditable=\"false\" data-original-math=\"\\(\\frac{3}{4}\\)\" draggable=\"true\"&gt;\\(\\frac{3}{4}\\)&lt;/span&gt;.&lt;/p&gt;","feedback":"&lt;p&gt;Para escribir una fracción, empieza por el numerador y sigue con el denominador. Por ejemplo, tres cuartos se escribe &lt;span class=\"fr-math-v2 fr-draggable\" contenteditable=\"false\" data-original-math=\"\\(\\frac{3}{4}\\)\" draggable=\"true\"&gt;\\(\\frac{3}{4}\\)&lt;/span&gt;.&lt;/p&gt;","seed":{"parameters":[{"name":"Q1","label":null,"min":2,"max":8,"step":1}],"calculated":[{"name":"T1","label":"{{function}}","function":"Lemonlib.numToWords({{Q1}}, 'es')","temp":true},{"name":"A1","label":"{{function}}","function":"\\frac{{{Q1}}}{9}"}],"uniques":true},"algorithm":{"name":"calculateOperation","params":{"method":"equivLiteral","keyboard":"INTERMEDIATE"}}}</t>
  </si>
  <si>
    <t>Un camarero ha gastado {{T1}} sextos de una botella de leche. Escribe esta fracción.</t>
  </si>
  <si>
    <t>El camarero ha gastado {{A1}} de la botella.</t>
  </si>
  <si>
    <t>Q1= Min=2; Max=5; Step=1</t>
  </si>
  <si>
    <t>T1 = Lemonlib.numToWords({{Q1}}, 'es')
A1=\\frac{{{Q1}}}{6}</t>
  </si>
  <si>
    <t>{"id":"M4-NyO-24b-A-3","stimulus":"&lt;p&gt;Un camarero ha gastado {{T1}} sextos de una botella de leche. Escribe esta fracción.&lt;/p&gt;","template":"&lt;p&gt;El camarero ha gastado {{response}} de la botella.&lt;/p&gt;","hint":"&lt;p&gt;Para escribir una fracción, empieza por el numerador y sigue con el denominador. Por ejemplo, tres cuartos se escribe &lt;span class=\"fr-math-v2 fr-draggable\" contenteditable=\"false\" data-original-math=\"\\(\\frac{3}{4}\\)\" draggable=\"true\"&gt;\\(\\frac{3}{4}\\)&lt;/span&gt;.&lt;/p&gt;","feedback":"&lt;p&gt;Para escribir una fracción, empieza por el numerador y sigue con el denominador. Por ejemplo, tres cuartos se escribe &lt;span class=\"fr-math-v2 fr-draggable\" contenteditable=\"false\" data-original-math=\"\\(\\frac{3}{4}\\)\" draggable=\"true\"&gt;\\(\\frac{3}{4}\\)&lt;/span&gt;.&lt;/p&gt;","seed":{"parameters":[{"name":"Q1","label":null,"min":2,"max":5,"step":1}],"calculated":[{"name":"T1","label":"{{function}}","function":"Lemonlib.numToWords({{Q1}}, 'es')","temp":true},{"name":"A1","label":"{{function}}","function":"\\frac{{{Q1}}}{6}"}],"uniques":true},"algorithm":{"name":"calculateOperation","params":{"method":"equivLiteral","keyboard":"INTERMEDIATE"}}}</t>
  </si>
  <si>
    <t>Un hortelano ha labrado {{T1}} séptimos de su huerto. Escribe esta fracción.</t>
  </si>
  <si>
    <t>El hortelano ha labrado {{A1}} del huerto.</t>
  </si>
  <si>
    <t>T1 = Lemonlib.numToWords({{Q1}}, 'es')
A1=\\frac{{{Q1}}}{7}</t>
  </si>
  <si>
    <t>Para escribir una fracción, empieza por el numerador y sigue con el denominador. Por ejemplo, cuatro quintos se escribe 4/5.</t>
  </si>
  <si>
    <t>{"id":"M4-NyO-24b-A-4","stimulus":"&lt;p&gt;Un hortelano ha labrado {{T1}} séptimos de su huerto. Escribe esta fracción.&lt;/p&gt;","template":"&lt;p&gt;El hortelano ha labrado {{response}} del huerto.&lt;/p&gt;","hint":"&lt;p&gt;Para escribir una fracción, empieza por el numerador y sigue con el denominador. Por ejemplo, cuatro quintos se escribe &lt;span class=\"fr-math-v2 fr-draggable\" contenteditable=\"false\" data-original-math=\"\\(\\frac{4}{5}\\)\" draggable=\"true\"&gt;\\(\\frac{4}{5}\\)&lt;/span&gt;.&lt;/p&gt;","feedback":"&lt;p&gt;Para escribir una fracción, empieza por el numerador y sigue con el denominador. Por ejemplo, cuatro quintos se escribe &lt;span class=\"fr-math-v2 fr-draggable\" contenteditable=\"false\" data-original-math=\"\\(\\frac{4}{5}\\)\" draggable=\"true\"&gt;\\(\\frac{4}{5}\\)&lt;/span&gt;.&lt;/p&gt;","seed":{"parameters":[{"name":"Q1","label":null,"min":2,"max":6,"step":1}],"calculated":[{"name":"T1","label":"{{function}}","function":"Lemonlib.numToWords({{Q1}}, 'es')","temp":true},{"name":"A1","label":"{{function}}","function":"\\frac{{{Q1}}}{7}"}],"uniques":true},"algorithm":{"name":"calculateOperation","params":{"method":"equivLiteral","keyboard":"INTERMEDIATE"}}}</t>
  </si>
  <si>
    <t>Una profesora ha corregido {{T1}} doceavos de los exámenes. Escribe esta fracción.</t>
  </si>
  <si>
    <t>La profesora ha corregido {{A1}} de los exámenes.</t>
  </si>
  <si>
    <t>T1 = Lemonlib.numToWords({{Q1}}, 'es')
A1=\\frac{{{Q1}}}{12}</t>
  </si>
  <si>
    <t>{"id":"M4-NyO-24b-A-5","stimulus":"&lt;p&gt;Una profesora ha corregido {{T1}} doceavos de los exámenes. Escribe esta fracción.&lt;/p&gt;","template":"&lt;p&gt;La profesora ha corregido {{response}} de los exámenes.&lt;/p&gt;","hint":"&lt;p&gt;Para escribir una fracción, empieza por el numerador y sigue con el denominador. Por ejemplo, tres quintos se escribe &lt;span class=\"fr-math-v2 fr-draggable\" contenteditable=\"false\" data-original-math=\"\\(\\frac{3}{5}\\)\" draggable=\"true\"&gt;\\(\\frac{3}{5}\\)&lt;/span&gt;.&lt;/p&gt;","feedback":"&lt;p&gt;Para escribir una fracción, empieza por el numerador y sigue con el denominador. Por ejemplo, tres quintos se escribe &lt;span class=\"fr-math-v2 fr-draggable\" contenteditable=\"false\" data-original-math=\"\\(\\frac{3}{5}\\)\" draggable=\"true\"&gt;\\(\\frac{3}{5}\\)&lt;/span&gt;.&lt;/p&gt;","seed":{"parameters":[{"name":"Q1","label":null,"min":2,"max":11,"step":1}],"calculated":[{"name":"T1","label":"{{function}}","function":"Lemonlib.numToWords({{Q1}}, 'es')","temp":true},{"name":"A1","label":"{{function}}","function":"\\frac{{{Q1}}}{12}"}],"uniques":true},"algorithm":{"name":"calculateOperation","params":{"method":"equivLiteral","keyboard":"INTERMEDIATE"}}}</t>
  </si>
  <si>
    <t>M4-NyO-24d</t>
  </si>
  <si>
    <t>Nombra los términos de la fracción: numerador y denominador</t>
  </si>
  <si>
    <t>En la fracción {{Q1}}/{{T1}}, ¿qué es {{Q1}}?</t>
  </si>
  <si>
    <t>{{Q1}} es el {{group1}}.</t>
  </si>
  <si>
    <t>Q1= Min= 1; Max= 5; Step= 1
Q2= Min= 1; Max= 5; Step= 1</t>
  </si>
  <si>
    <t>T1 = {{Q1}}+{{Q2}}
group1 = numerador*, denominador</t>
  </si>
  <si>
    <t>Los términos de una fracción son: numerador/denominador.</t>
  </si>
  <si>
    <t>{"id":"M4-NyO-24d-I-1","stimulus":"&lt;p&gt;En la fracción &lt;span class=\"fr-math-v2 fr-draggable\" contenteditable=\"false\" data-original-math=\"\\(\\frac{{{Q1}}}{{{T1}}}\\)\" draggable=\"true\"&gt;\\(\\frac{{{Q1}}}{{{T1}}}\\)&lt;/span&gt;, ¿qué es {{Q1}}?&lt;/p&gt;","template":"&lt;p&gt;{{Q1}} es el {{response}}.&lt;/p&gt;","hint":"&lt;p&gt;Los términos de una fracción son: &lt;span class=\"fr-math-v2 fr-draggable\" contenteditable=\"false\" data-original-math=\"\\(\\frac{\\text{numerador}}{\\text{denominador}}\\)\" draggable=\"true\"&gt;\\(\\frac{\\text{numerador}}{\\text{denominador}}\\)&lt;/span&gt;.&lt;/p&gt;","feedback":"&lt;p&gt;Los términos de una fracción son: &lt;span class=\"fr-math-v2 fr-draggable\" contenteditable=\"false\" data-original-math=\"\\(\\frac{\\text{numerador}}{\\text{denominador}}\\)\" draggable=\"true\"&gt;\\(\\frac{\\text{numerador}}{\\text{denominador}}\\)&lt;/span&gt;.&lt;/p&gt;","seed":{"parameters":[{"name":"Q1","label":null,"min":1,"max":5,"step":1},{"name":"Q2","label":null,"min":1,"max":5,"step":1}],"calculated":[{"name":"T1","label":"{{function}}","function":"{{Q1}}+{{Q2}}","temp":true},{"name":"A1","label":"numerador","group":1},{"name":"A2","label":"denominador","group":1,"incorrect":true}],"uniques":true},"algorithm":{"name":"groupResponses","template":"Cloze with drop down"}}</t>
  </si>
  <si>
    <t>En la fracción {{Q1}}/{{T1}}, ¿qué es {{T1}}?</t>
  </si>
  <si>
    <t>{{T1}} es el {{group1}}.</t>
  </si>
  <si>
    <t>T1 = {{Q1}}+{{Q2}}
group1 = numerador, denominador*</t>
  </si>
  <si>
    <t>&lt;p&gt;Los términos de una fracción son: numerador/denominador.&lt;/p&gt;</t>
  </si>
  <si>
    <t>{"id":"M4-NyO-24d-I-2","stimulus":"&lt;p&gt;En la fracción &lt;span class=\"fr-math-v2 fr-draggable\" contenteditable=\"false\" data-original-math=\"\\(\\frac{{{Q1}}}{{{T1}}}\\)\" draggable=\"true\"&gt;\\(\\frac{{{Q1}}}{{{T1}}}\\)&lt;/span&gt;, ¿qué es {{T1}}?&lt;/p&gt;","template":"&lt;p&gt;{{T1}} es el {{response}}.&lt;/p&gt;","hint":"&lt;p&gt;Los términos de una fracción son: &lt;span class=\"fr-math-v2 fr-draggable\" contenteditable=\"false\" data-original-math=\"\\(\\frac{\\text{numerador}}{\\text{denominador}}\\)\" draggable=\"true\"&gt;\\(\\frac{\\text{numerador}}{\\text{denominador}}\\)&lt;/span&gt;.&lt;/p&gt;","feedback":"&lt;p&gt;Los términos de una fracción son: &lt;span class=\"fr-math-v2 fr-draggable\" contenteditable=\"false\" data-original-math=\"\\(\\frac{\\text{numerador}}{\\text{denominador}}\\)\" draggable=\"true\"&gt;\\(\\frac{\\text{numerador}}{\\text{denominador}}\\)&lt;/span&gt;.&lt;/p&gt;","seed":{"parameters":[{"name":"Q1","label":null,"min":1,"max":5,"step":1},{"name":"Q2","label":null,"min":1,"max":5,"step":1}],"calculated":[{"name":"T1","label":"{{function}}","function":"{{Q1}}+{{Q2}}","temp":true},{"name":"A1","label":"numerador","group":1,"incorrect":true},{"name":"A2","label":"denominador","group":1}],"uniques":true},"algorithm":{"name":"groupResponses","template":"Cloze with drop down"}}</t>
  </si>
  <si>
    <t>En la fracción {{Q1}}/{{T1}}, ¿cuánto vale el numerador?</t>
  </si>
  <si>
    <t>El valor del numerador es {{A1}}.</t>
  </si>
  <si>
    <t>T1 = {{Q1}}+{{Q2}}
A1 = {{Q1}}</t>
  </si>
  <si>
    <t>{"id":"M4-NyO-24d-E-1","stimulus":"&lt;p&gt;En la fracción &lt;span class=\"fr-math-v2 fr-draggable\" contenteditable=\"false\" data-original-math=\"\\(\\frac{{{Q1}}}{{{T1}}}\\)\" draggable=\"true\"&gt;\\(\\frac{{{Q1}}}{{{T1}}}\\)&lt;/span&gt;, ¿cuánto vale el numerador?&lt;/p&gt;","template":"&lt;p&gt;El valor del numerador es {{response}}.&lt;/p&gt;","hint":"&lt;p&gt;Los términos de una fracción son: &lt;span class=\"fr-math-v2 fr-draggable\" contenteditable=\"false\" data-original-math=\"\\(\\frac{\\text{numerador}}{\\text{denominador}}\\)\" draggable=\"true\"&gt;\\(\\frac{\\text{numerador}}{\\text{denominador}}\\)&lt;/span&gt;.&lt;/p&gt;","feedback":"&lt;p&gt;Los términos de una fracción son: &lt;span class=\"fr-math-v2 fr-draggable\" contenteditable=\"false\" data-original-math=\"\\(\\frac{\\text{numerador}}{\\text{denominador}}\\)\" draggable=\"true\"&gt;\\(\\frac{\\text{numerador}}{\\text{denominador}}\\)&lt;/span&gt;.&lt;/p&gt;","seed":{"parameters":[{"name":"Q1","label":null,"min":1,"max":5,"step":1},{"name":"Q2","label":null,"min":1,"max":5,"step":1}],"calculated":[{"name":"T1","label":"{{function}}","function":"{{Q1}}+{{Q2}}","temp":true},{"name":"A1","label":"{{function}}","function":"{{Q1}}"}],"uniques":true},"algorithm":{"name":"calculateOperation","params":{"method":"equivLiteral","keyboard":"NUMERICAL"}}}</t>
  </si>
  <si>
    <t>En la fracción {{Q1}}/{{T1}}, ¿cuánto vale el denominador?</t>
  </si>
  <si>
    <t>El valor del denominador es {{A1}}.</t>
  </si>
  <si>
    <t>T1 = {{Q1}}+{{Q2}}
A1 = {{T1}}</t>
  </si>
  <si>
    <t>{"id":"M4-NyO-24d-E-2","stimulus":"&lt;p&gt;En la fracción &lt;span class=\"fr-math-v2 fr-draggable\" contenteditable=\"false\" data-original-math=\"\\(\\frac{{{Q1}}}{{{T1}}}\\)\" draggable=\"true\"&gt;\\(\\frac{{{Q1}}}{{{T1}}}\\)&lt;/span&gt;, ¿cuánto vale el denominador?&lt;/p&gt;","template":"&lt;p&gt;El valor del denominador es {{response}}.&lt;/p&gt;","hint":"&lt;p&gt;Los términos de una fracción son: &lt;span class=\"fr-math-v2 fr-draggable\" contenteditable=\"false\" data-original-math=\"\\(\\frac{\\text{numerador}}{\\text{denominador}}\\)\" draggable=\"true\"&gt;\\(\\frac{\\text{numerador}}{\\text{denominador}}\\)&lt;/span&gt;.&lt;/p&gt;","feedback":"&lt;p&gt;Los términos de una fracción son: &lt;span class=\"fr-math-v2 fr-draggable\" contenteditable=\"false\" data-original-math=\"\\(\\frac{\\text{numerador}}{\\text{denominador}}\\)\" draggable=\"true\"&gt;\\(\\frac{\\text{numerador}}{\\text{denominador}}\\)&lt;/span&gt;.&lt;/p&gt;","seed":{"parameters":[{"name":"Q1","label":null,"min":1,"max":5,"step":1},{"name":"Q2","label":null,"min":1,"max":5,"step":1}],"calculated":[{"name":"T1","label":"{{function}}","function":"{{Q1}}+{{Q2}}","temp":true},{"name":"A1","label":"{{function}}","function":"{{T1}}"}],"uniques":true},"algorithm":{"name":"calculateOperation","params":{"method":"equivLiteral","keyboard":"NUMERICAL"}}}</t>
  </si>
  <si>
    <t>M4-NyO-24e</t>
  </si>
  <si>
    <t>Asocia una fracción con su representación gráfica y viceversa  (un dígito en numerador y hasta el número doce en el denominador)</t>
  </si>
  <si>
    <t>Selecciona la figura que representa la fracción 2/5.
M4-NyO-24e-1*
M4-NyO-24e-2*
M4-NyO-24e-3
M4-NyO-24e-4
M4-NyO-24e-5
M4-NyO-24e-6
M4-NyO-24e-7
M4-NyO-24e-8
M4-NyO-24e-9
M4-NyO-24e-10
(Se ven 3, 1 correcta)</t>
  </si>
  <si>
    <t>El denominador representa el número de partes en las que se divide la figura y el numerador, la parte pintada.</t>
  </si>
  <si>
    <t>&lt;p&gt;El denominador representa el número de partes en las que se divide la figura y el numerador, la parte pintada.&lt;p&gt;</t>
  </si>
  <si>
    <t>{"id":"M4-NyO-24e-I-1","stimulus":"&lt;p&gt;Selecciona la figura que representa la fracción &lt;span class=\"fr-math-v2 fr-draggable\" contenteditable=\"false\" data-original-math=\"\\(\\frac{2}{5}\\)\" draggable=\"true\"&gt;\\(\\frac{2}{5}\\)&lt;/span&gt;.&lt;/p&gt;","hint":"&lt;p&gt;El denominador representa el número de partes en las que se divide la figura y el numerador, la parte pintada.&lt;/p&gt;","feedback":"&lt;p&gt;El denominador representa el número de partes en las que se divide la figura y el numerador, la parte pintada.&lt;/p&gt;","seed":{"parameters":[],"calculated":[{"name":"A1","label":"&lt;div style=\"display:flex; justify-content:center;\"&gt;&lt;img src=\"https://blueberry-assets.oneclick.es/M4_NyO_24e_1.svg\" width=\"300\"&gt;&lt;/img&gt;&lt;/div&gt;"},{"name":"A2","label":"&lt;div style=\"display:flex; justify-content:center;\"&gt;&lt;img src=\"https://blueberry-assets.oneclick.es/M4_NyO_24e_2.svg\" width=\"300\"&gt;&lt;/img&gt;&lt;/div&gt;"},{"name":"A3","label":"&lt;div style=\"display:flex; justify-content:center;\"&gt;&lt;img src=\"https://blueberry-assets.oneclick.es/M4_NyO_24e_3.svg\" width=\"300\"&gt;&lt;/img&gt;&lt;/div&gt;","incorrect":true},{"name":"A4","label":"&lt;div style=\"display:flex; justify-content:center;\"&gt;&lt;img src=\"https://blueberry-assets.oneclick.es/M4_NyO_24e_4.svg\" width=\"300\"&gt;&lt;/img&gt;&lt;/div&gt;","incorrect":true},{"name":"A5","label":"&lt;div style=\"display:flex; justify-content:center;\"&gt;&lt;img src=\"https://blueberry-assets.oneclick.es/M4_NyO_24e_5.svg\" width=\"300\"&gt;&lt;/img&gt;&lt;/div&gt;","incorrect":true},{"name":"A6","label":"&lt;div style=\"display:flex; justify-content:center;\"&gt;&lt;img src=\"https://blueberry-assets.oneclick.es/M4_NyO_24e_6.svg\" width=\"300\"&gt;&lt;/img&gt;&lt;/div&gt;","incorrect":true},{"name":"A7","label":"&lt;div style=\"display:flex; justify-content:center;\"&gt;&lt;img src=\"https://blueberry-assets.oneclick.es/M4_NyO_24e_7.svg\" width=\"300\"&gt;&lt;/img&gt;&lt;/div&gt;","incorrect":true},{"name":"A8","label":"&lt;div style=\"display:flex; justify-content:center;\"&gt;&lt;img src=\"https://blueberry-assets.oneclick.es/M4_NyO_24e_8.svg\" width=\"300\"&gt;&lt;/img&gt;&lt;/div&gt;","incorrect":true},{"name":"A9","label":"&lt;div style=\"display:flex; justify-content:center;\"&gt;&lt;img src=\"https://blueberry-assets.oneclick.es/M4_NyO_24e_9.svg\" width=\"300\"&gt;&lt;/img&gt;&lt;/div&gt;","incorrect":true},{"name":"A10","label":"&lt;div style=\"display:flex; justify-content:center;\"&gt;&lt;img src=\"https://blueberry-assets.oneclick.es/M4_NyO_24e_10.svg\" width=\"300\"&gt;&lt;/img&gt;&lt;/div&gt;","incorrect":true}],"uniques":true},"algorithm":{"name":"trueFalse","template":"Multiple choice – standard","params":{"countCorrect":1,"countIncorrect":2,"showCheckIcon":false,"columns":3}}}</t>
  </si>
  <si>
    <t>Selecciona la figura que representa la fracción 2/6.
M4-NyO-24e-1
M4-NyO-24e-2
M4-NyO-24e-3*
M4-NyO-24e-4*
M4-NyO-24e-5
M4-NyO-24e-6
M4-NyO-24e-7
M4-NyO-24e-8
M4-NyO-24e-9
M4-NyO-24e-10
(Se ven 3, 1 correcta)</t>
  </si>
  <si>
    <t>{"id":"M4-NyO-24e-I-2","stimulus":"&lt;p&gt;Selecciona la figura que representa la fracción &lt;span class=\"fr-math-v2 fr-draggable\" contenteditable=\"false\" data-original-math=\"\\(\\frac{2}{6}\\)\" draggable=\"true\"&gt;\\(\\frac{2}{6}\\)&lt;/span&gt;.&lt;/p&gt;","hint":"&lt;p&gt;El denominador representa el número de partes en las que se divide la figura y el numerador, la parte pintada.&lt;/p&gt;","feedback":"&lt;p&gt;El denominador representa el número de partes en las que se divide la figura y el numerador, la parte pintada.&lt;/p&gt;","seed":{"parameters":[],"calculated":[{"name":"A1","label":"&lt;div style=\"display:flex; justify-content:center;\"&gt;&lt;img src=\"https://blueberry-assets.oneclick.es/M4_NyO_24e_1.svg\" width=\"300\"&gt;&lt;/img&gt;&lt;/div&gt;","incorrect":true},{"name":"A2","label":"&lt;div style=\"display:flex; justify-content:center;\"&gt;&lt;img src=\"https://blueberry-assets.oneclick.es/M4_NyO_24e_2.svg\" width=\"300\"&gt;&lt;/img&gt;&lt;/div&gt;","incorrect":true},{"name":"A3","label":"&lt;div style=\"display:flex; justify-content:center;\"&gt;&lt;img src=\"https://blueberry-assets.oneclick.es/M4_NyO_24e_3.svg\" width=\"300\"&gt;&lt;/img&gt;&lt;/div&gt;"},{"name":"A4","label":"&lt;div style=\"display:flex; justify-content:center;\"&gt;&lt;img src=\"https://blueberry-assets.oneclick.es/M4_NyO_24e_4.svg\" width=\"300\"&gt;&lt;/img&gt;&lt;/div&gt;"},{"name":"A5","label":"&lt;div style=\"display:flex; justify-content:center;\"&gt;&lt;img src=\"https://blueberry-assets.oneclick.es/M4_NyO_24e_5.svg\" width=\"300\"&gt;&lt;/img&gt;&lt;/div&gt;","incorrect":true},{"name":"A6","label":"&lt;div style=\"display:flex; justify-content:center;\"&gt;&lt;img src=\"https://blueberry-assets.oneclick.es/M4_NyO_24e_6.svg\" width=\"300\"&gt;&lt;/img&gt;&lt;/div&gt;","incorrect":true},{"name":"A7","label":"&lt;div style=\"display:flex; justify-content:center;\"&gt;&lt;img src=\"https://blueberry-assets.oneclick.es/M4_NyO_24e_7.svg\" width=\"300\"&gt;&lt;/img&gt;&lt;/div&gt;","incorrect":true},{"name":"A8","label":"&lt;div style=\"display:flex; justify-content:center;\"&gt;&lt;img src=\"https://blueberry-assets.oneclick.es/M4_NyO_24e_8.svg\" width=\"300\"&gt;&lt;/img&gt;&lt;/div&gt;","incorrect":true},{"name":"A9","label":"&lt;div style=\"display:flex; justify-content:center;\"&gt;&lt;img src=\"https://blueberry-assets.oneclick.es/M4_NyO_24e_9.svg\" width=\"300\"&gt;&lt;/img&gt;&lt;/div&gt;","incorrect":true},{"name":"A10","label":"&lt;div style=\"display:flex; justify-content:center;\"&gt;&lt;img src=\"https://blueberry-assets.oneclick.es/M4_NyO_24e_10.svg\" width=\"300\"&gt;&lt;/img&gt;&lt;/div&gt;","incorrect":true}],"uniques":true},"algorithm":{"name":"trueFalse","template":"Multiple choice – standard","params":{"countCorrect":1,"countIncorrect":2,"showCheckIcon":false,"columns":3}}}</t>
  </si>
  <si>
    <t>Selecciona la figura que representa la fracción 3/6.
M4-NyO-24e-1
M4-NyO-24e-2
M4-NyO-24e-3
M4-NyO-24e-4
M4-NyO-24e-5*
M4-NyO-24e-6*
M4-NyO-24e-7
M4-NyO-24e-8
M4-NyO-24e-9
M4-NyO-24e-10
(Se ven 3, 1 correcta)</t>
  </si>
  <si>
    <t>{"id":"M4-NyO-24e-I-3","stimulus":"&lt;p&gt;Selecciona la figura que representa la fracción &lt;span class=\"fr-math-v2 fr-draggable\" contenteditable=\"false\" data-original-math=\"\\(\\frac{3}{6}\\)\" draggable=\"true\"&gt;\\(\\frac{3}{6}\\)&lt;/span&gt;.&lt;/p&gt;","hint":"&lt;p&gt;El denominador representa el número de partes en las que se divide la figura y el numerador, la parte pintada.&lt;/p&gt;","feedback":"&lt;p&gt;El denominador representa el número de partes en las que se divide la figura y el numerador, la parte pintada.&lt;/p&gt;","seed":{"parameters":[],"calculated":[{"name":"A1","label":"&lt;div style=\"display:flex; justify-content:center;\"&gt;&lt;img src=\"https://blueberry-assets.oneclick.es/M4_NyO_24e_1.svg\" width=\"300\"&gt;&lt;/img&gt;&lt;/div&gt;","incorrect":true},{"name":"A2","label":"&lt;div style=\"display:flex; justify-content:center;\"&gt;&lt;img src=\"https://blueberry-assets.oneclick.es/M4_NyO_24e_2.svg\" width=\"300\"&gt;&lt;/img&gt;&lt;/div&gt;","incorrect":true},{"name":"A3","label":"&lt;div style=\"display:flex; justify-content:center;\"&gt;&lt;img src=\"https://blueberry-assets.oneclick.es/M4_NyO_24e_3.svg\" width=\"300\"&gt;&lt;/img&gt;&lt;/div&gt;","incorrect":true},{"name":"A4","label":"&lt;div style=\"display:flex; justify-content:center;\"&gt;&lt;img src=\"https://blueberry-assets.oneclick.es/M4_NyO_24e_4.svg\" width=\"300\"&gt;&lt;/img&gt;&lt;/div&gt;","incorrect":true},{"name":"A5","label":"&lt;div style=\"display:flex; justify-content:center;\"&gt;&lt;img src=\"https://blueberry-assets.oneclick.es/M4_NyO_24e_5.svg\" width=\"300\"&gt;&lt;/img&gt;&lt;/div&gt;"},{"name":"A6","label":"&lt;div style=\"display:flex; justify-content:center;\"&gt;&lt;img src=\"https://blueberry-assets.oneclick.es/M4_NyO_24e_6.svg\" width=\"300\"&gt;&lt;/img&gt;&lt;/div&gt;"},{"name":"A7","label":"&lt;div style=\"display:flex; justify-content:center;\"&gt;&lt;img src=\"https://blueberry-assets.oneclick.es/M4_NyO_24e_7.svg\" width=\"300\"&gt;&lt;/img&gt;&lt;/div&gt;","incorrect":true},{"name":"A8","label":"&lt;div style=\"display:flex; justify-content:center;\"&gt;&lt;img src=\"https://blueberry-assets.oneclick.es/M4_NyO_24e_8.svg\" width=\"300\"&gt;&lt;/img&gt;&lt;/div&gt;","incorrect":true},{"name":"A9","label":"&lt;div style=\"display:flex; justify-content:center;\"&gt;&lt;img src=\"https://blueberry-assets.oneclick.es/M4_NyO_24e_9.svg\" width=\"300\"&gt;&lt;/img&gt;&lt;/div&gt;","incorrect":true},{"name":"A10","label":"&lt;div style=\"display:flex; justify-content:center;\"&gt;&lt;img src=\"https://blueberry-assets.oneclick.es/M4_NyO_24e_10.svg\" width=\"300\"&gt;&lt;/img&gt;&lt;/div&gt;","incorrect":true}],"uniques":true},"algorithm":{"name":"trueFalse","template":"Multiple choice – standard","params":{"countCorrect":1,"countIncorrect":2,"showCheckIcon":false,"columns":3}}}</t>
  </si>
  <si>
    <t>Selecciona la figura que representa la fracción 3/5.
M4-NyO-24e-1
M4-NyO-24e-2
M4-NyO-24e-3
M4-NyO-24e-4
M4-NyO-24e-5
M4-NyO-24e-6
M4-NyO-24e-7*
M4-NyO-24e-8*
M4-NyO-24e-9
M4-NyO-24e-10
(Se ven 3, 1 correcta)</t>
  </si>
  <si>
    <t>{"id":"M4-NyO-24e-I-4","stimulus":"&lt;p&gt;Selecciona la figura que representa la fracción &lt;span class=\"fr-math-v2 fr-draggable\" contenteditable=\"false\" data-original-math=\"\\(\\frac{3}{5}\\)\" draggable=\"true\"&gt;\\(\\frac{3}{5}\\)&lt;/span&gt;.&lt;/p&gt;","hint":"&lt;p&gt;El denominador representa el número de partes en las que se divide la figura y el numerador, la parte pintada.&lt;/p&gt;","feedback":"&lt;p&gt;El denominador representa el número de partes en las que se divide la figura y el numerador, la parte pintada.&lt;/p&gt;","seed":{"parameters":[],"calculated":[{"name":"A1","label":"&lt;div style=\"display:flex; justify-content:center;\"&gt;&lt;img src=\"https://blueberry-assets.oneclick.es/M4_NyO_24e_1.svg\" width=\"300\"&gt;&lt;/img&gt;&lt;/div&gt;","incorrect":true},{"name":"A2","label":"&lt;div style=\"display:flex; justify-content:center;\"&gt;&lt;img src=\"https://blueberry-assets.oneclick.es/M4_NyO_24e_2.svg\" width=\"300\"&gt;&lt;/img&gt;&lt;/div&gt;","incorrect":true},{"name":"A3","label":"&lt;div style=\"display:flex; justify-content:center;\"&gt;&lt;img src=\"https://blueberry-assets.oneclick.es/M4_NyO_24e_3.svg\" width=\"300\"&gt;&lt;/img&gt;&lt;/div&gt;","incorrect":true},{"name":"A4","label":"&lt;div style=\"display:flex; justify-content:center;\"&gt;&lt;img src=\"https://blueberry-assets.oneclick.es/M4_NyO_24e_4.svg\" width=\"300\"&gt;&lt;/img&gt;&lt;/div&gt;","incorrect":true},{"name":"A5","label":"&lt;div style=\"display:flex; justify-content:center;\"&gt;&lt;img src=\"https://blueberry-assets.oneclick.es/M4_NyO_24e_5.svg\" width=\"300\"&gt;&lt;/img&gt;&lt;/div&gt;","incorrect":true},{"name":"A6","label":"&lt;div style=\"display:flex; justify-content:center;\"&gt;&lt;img src=\"https://blueberry-assets.oneclick.es/M4_NyO_24e_6.svg\" width=\"300\"&gt;&lt;/img&gt;&lt;/div&gt;","incorrect":true},{"name":"A7","label":"&lt;div style=\"display:flex; justify-content:center;\"&gt;&lt;img src=\"https://blueberry-assets.oneclick.es/M4_NyO_24e_7.svg\" width=\"300\"&gt;&lt;/img&gt;&lt;/div&gt;"},{"name":"A8","label":"&lt;div style=\"display:flex; justify-content:center;\"&gt;&lt;img src=\"https://blueberry-assets.oneclick.es/M4_NyO_24e_8.svg\" width=\"300\"&gt;&lt;/img&gt;&lt;/div&gt;"},{"name":"A9","label":"&lt;div style=\"display:flex; justify-content:center;\"&gt;&lt;img src=\"https://blueberry-assets.oneclick.es/M4_NyO_24e_9.svg\" width=\"300\"&gt;&lt;/img&gt;&lt;/div&gt;","incorrect":true},{"name":"A10","label":"&lt;div style=\"display:flex; justify-content:center;\"&gt;&lt;img src=\"https://blueberry-assets.oneclick.es/M4_NyO_24e_10.svg\" width=\"300\"&gt;&lt;/img&gt;&lt;/div&gt;","incorrect":true}],"uniques":true},"algorithm":{"name":"trueFalse","template":"Multiple choice – standard","params":{"countCorrect":1,"countIncorrect":2,"showCheckIcon":false,"columns":3}}}</t>
  </si>
  <si>
    <t>Selecciona la figura que representa la fracción 2/3.
M4-NyO-24e-1
M4-NyO-24e-2
M4-NyO-24e-3
M4-NyO-24e-4
M4-NyO-24e-5
M4-NyO-24e-6
M4-NyO-24e-7
M4-NyO-24e-8
M4-NyO-24e-9*
M4-NyO-24e-10*
(Se ven 3, 1 correcta)</t>
  </si>
  <si>
    <t>{"id":"M4-NyO-24e-I-5","stimulus":"&lt;p&gt;Selecciona la figura que representa la fracción &lt;span class=\"fr-math-v2 fr-draggable\" contenteditable=\"false\" data-original-math=\"\\(\\frac{2}{3}\\)\" draggable=\"true\"&gt;\\(\\frac{2}{3}\\)&lt;/span&gt;.&lt;/p&gt;","hint":"&lt;p&gt;El denominador representa el número de partes en las que se divide la figura y el numerador, la parte pintada.&lt;/p&gt;","feedback":"&lt;p&gt;El denominador representa el número de partes en las que se divide la figura y el numerador, la parte pintada.&lt;/p&gt;","seed":{"parameters":[],"calculated":[{"name":"A1","label":"&lt;div style=\"display:flex; justify-content:center;\"&gt;&lt;img src=\"https://blueberry-assets.oneclick.es/M4_NyO_24e_1.svg\" width=\"300\"&gt;&lt;/img&gt;&lt;/div&gt;","incorrect":true},{"name":"A2","label":"&lt;div style=\"display:flex; justify-content:center;\"&gt;&lt;img src=\"https://blueberry-assets.oneclick.es/M4_NyO_24e_2.svg\" width=\"300\"&gt;&lt;/img&gt;&lt;/div&gt;","incorrect":true},{"name":"A3","label":"&lt;div style=\"display:flex; justify-content:center;\"&gt;&lt;img src=\"https://blueberry-assets.oneclick.es/M4_NyO_24e_3.svg\" width=\"300\"&gt;&lt;/img&gt;&lt;/div&gt;","incorrect":true},{"name":"A4","label":"&lt;div style=\"display:flex; justify-content:center;\"&gt;&lt;img src=\"https://blueberry-assets.oneclick.es/M4_NyO_24e_4.svg\" width=\"300\"&gt;&lt;/img&gt;&lt;/div&gt;","incorrect":true},{"name":"A5","label":"&lt;div style=\"display:flex; justify-content:center;\"&gt;&lt;img src=\"https://blueberry-assets.oneclick.es/M4_NyO_24e_5.svg\" width=\"300\"&gt;&lt;/img&gt;&lt;/div&gt;","incorrect":true},{"name":"A6","label":"&lt;div style=\"display:flex; justify-content:center;\"&gt;&lt;img src=\"https://blueberry-assets.oneclick.es/M4_NyO_24e_6.svg\" width=\"300\"&gt;&lt;/img&gt;&lt;/div&gt;","incorrect":true},{"name":"A7","label":"&lt;div style=\"display:flex; justify-content:center;\"&gt;&lt;img src=\"https://blueberry-assets.oneclick.es/M4_NyO_24e_7.svg\" width=\"300\"&gt;&lt;/img&gt;&lt;/div&gt;","incorrect":true},{"name":"A8","label":"&lt;div style=\"display:flex; justify-content:center;\"&gt;&lt;img src=\"https://blueberry-assets.oneclick.es/M4_NyO_24e_8.svg\" width=\"300\"&gt;&lt;/img&gt;&lt;/div&gt;","incorrect":true},{"name":"A9","label":"&lt;div style=\"display:flex; justify-content:center;\"&gt;&lt;img src=\"https://blueberry-assets.oneclick.es/M4_NyO_24e_9.svg\" width=\"300\"&gt;&lt;/img&gt;&lt;/div&gt;"},{"name":"A10","label":"&lt;div style=\"display:flex; justify-content:center;\"&gt;&lt;img src=\"https://blueberry-assets.oneclick.es/M4_NyO_24e_10.svg\" width=\"300\"&gt;&lt;/img&gt;&lt;/div&gt;"}],"uniques":true},"algorithm":{"name":"trueFalse","template":"Multiple choice – standard","params":{"countCorrect":1,"countIncorrect":2,"showCheckIcon":false,"columns":3}}}</t>
  </si>
  <si>
    <t>Escribe qué fracción representa la zona coloreada de esta figura.
Imagen {{Q1}}</t>
  </si>
  <si>
    <t>La zona coloreada representa {{A1}} de la figura.</t>
  </si>
  <si>
    <t>Cloze Math</t>
  </si>
  <si>
    <t>Q1 = List = M4-NyO-24e-1, M4-NyO-24e-2</t>
  </si>
  <si>
    <t>A1 = 2/5</t>
  </si>
  <si>
    <t>{
    "id": "M4-NyO-24e-E-1",
    "stimulus": "&lt;p&gt;Escribe qué fracción representa la zona coloreada de esta figura.&lt;/p&gt;&lt;div style=\"display:flex; justify-content:center;\"&gt;&lt;img src=\"https://blueberry-assets.oneclick.es/{{Q1}}\" width=\"300\"&gt;&lt;/img&gt;&lt;/div&gt;",
    "template": "&lt;p&gt;La zona coloreada representa {{response}} de la figura.&lt;/p&gt;",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"label": null,
                "list": [
                    "M4_NyO_24e_1.svg",
                    "M4_NyO_24e_2.svg"
                ]
            }
        ],
        "calculated": [
            {
                "name": "A1",
                "label": "{{function}}",
                "function": "\\frac{2}{5}"
            }
        ],
        "uniques": true
    },
    "algorithm": {
        "name": "calculateOperation",
        "params": {
            "method": "equivLiteral",
            "keyboard": "INTERMEDIATE"
        }
    }
}</t>
  </si>
  <si>
    <t>Q1 = List = M4-NyO-24e-3, M4-NyO-24e-4</t>
  </si>
  <si>
    <t>A1 = 2/6</t>
  </si>
  <si>
    <t>{
    "id": "M4-NyO-24e-E-2",
    "stimulus": "&lt;p&gt;Escribe qué fracción representa la zona coloreada de esta figura.&lt;/p&gt;&lt;div style=\"display:flex; justify-content:center;\"&gt;&lt;img src=\"https://blueberry-assets.oneclick.es/{{Q1}}\" width=\"300\"&gt;&lt;/img&gt;&lt;/div&gt;",
    "template": "&lt;p&gt;La zona coloreada representa {{response}} de la figura.&lt;/p&gt;",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"label": null,
                "list": [
                    "M4_NyO_24e_3.svg",
                    "M4_NyO_24e_4.svg"
                ]
            }
        ],
        "calculated": [
            {
                "name": "A1",
                "label": "{{function}}",
                "function": "\\frac{2}{6}"
            }
        ],
        "uniques": true
    },
    "algorithm": {
        "name": "calculateOperation",
        "params": {
            "method": "equivLiteral",
            "keyboard": "INTERMEDIATE"
        }
    }
}</t>
  </si>
  <si>
    <t>Q1 = List = M4-NyO-24e-5, M4-NyO-24e-6</t>
  </si>
  <si>
    <t>A1 = 3/6</t>
  </si>
  <si>
    <t>{
    "id": "M4-NyO-24e-E-3",
    "stimulus": "&lt;p&gt;Escribe qué fracción representa la zona coloreada de esta figura.&lt;/p&gt;&lt;div style=\"display:flex; justify-content:center;\"&gt;&lt;img src=\"https://blueberry-assets.oneclick.es/{{Q1}}\" width=\"300\"&gt;&lt;/img&gt;&lt;/div&gt;",
    "template": "&lt;p&gt;La zona coloreada representa {{response}} de la figura.&lt;/p&gt;",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"label": null,
                "list": [
                    "M4_NyO_24e_5.svg",
                    "M4_NyO_24e_6.svg"
                ]
            }
        ],
        "calculated": [
            {
                "name": "A1",
                "label": "{{function}}",
                "function": "\\frac{3}{6}"
            }
        ],
        "uniques": true
    },
    "algorithm": {
        "name": "calculateOperation",
        "params": {
            "method": "equivLiteral",
            "keyboard": "INTERMEDIATE"
        }
    }
}</t>
  </si>
  <si>
    <t>Q1 = List = M4-NyO-24e-7, M4-NyO-24e-8</t>
  </si>
  <si>
    <t>A1 = 3/5</t>
  </si>
  <si>
    <t>{
    "id": "M4-NyO-24e-E-4",
    "stimulus": "&lt;p&gt;Escribe qué fracción representa la zona coloreada de esta figura.&lt;/p&gt;&lt;div style=\"display:flex; justify-content:center;\"&gt;&lt;img src=\"https://blueberry-assets.oneclick.es/{{Q1}}\" width=\"300\"&gt;&lt;/img&gt;&lt;/div&gt;",
    "template": "&lt;p&gt;La zona coloreada representa {{response}} de la figura.&lt;/p&gt;",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"label": null,
                "list": [
                    "M4_NyO_24e_7.svg",
                    "M4_NyO_24e_8.svg"
                ]
            }
        ],
        "calculated": [
            {
                "name": "A1",
                "label": "{{function}}",
                "function": "\\frac{3}{5}"
            }
        ],
        "uniques": true
    },
    "algorithm": {
        "name": "calculateOperation",
        "params": {
            "method": "equivLiteral",
            "keyboard": "INTERMEDIATE"
        }
    }
}</t>
  </si>
  <si>
    <t>Q1 = List = M4-NyO-24e-9, M4-NyO-24e-10</t>
  </si>
  <si>
    <t>A1 = 2/3</t>
  </si>
  <si>
    <t>{
    "id": "M4-NyO-24e-E-5",
    "stimulus": "&lt;p&gt;Escribe qué fracción representa la zona coloreada de esta figura.&lt;/p&gt;&lt;div style=\"display:flex; justify-content:center;\"&gt;&lt;img src=\"https://blueberry-assets.oneclick.es/{{Q1}}\" width=\"300\"&gt;&lt;/img&gt;&lt;/div&gt;",
    "template": "&lt;p&gt;La zona coloreada representa {{response}} de la figura.&lt;/p&gt;",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"label": null,
                "list": [
                    "M4_NyO_24e_9.svg",
                    "M4_NyO_24e_10.svg"
                ]
            }
        ],
        "calculated": [
            {
                "name": "A1",
                "label": "{{function}}",
                "function": "\\frac{2}{3}"
            }
        ],
        "uniques": true
    },
    "algorithm": {
        "name": "calculateOperation",
        "params": {
            "method": "equivLiteral",
            "keyboard": "INTERMEDIATE"
        }
    }
}</t>
  </si>
  <si>
    <t>Han sobrado las siguentes porciones de una lasaña. Expresa esta cantidad en forma de fracción.
Imagen: M4-NyO-24e-11</t>
  </si>
  <si>
    <t>Han sobrado {{A1}} de la lasaña.</t>
  </si>
  <si>
    <t>A1 = 3/10</t>
  </si>
  <si>
    <t>El denominador representa el número de partes en las que se divide la lasaña y el numerador, la parte pintada.</t>
  </si>
  <si>
    <t>&lt;p&gt;El denominador representa el número de partes en las que se divide la lasaña y el numerador, la parte pintada.&lt;p&gt;</t>
  </si>
  <si>
    <t>{"id":"M4-NyO-24e-A-1","stimulus":"&lt;p&gt;Han sobrado las siguentes porciones de una lasaña. Expresa esta cantidad en forma de fracción.&lt;/p&gt;&lt;div style=\"display:flex; justify-content:center;\"&gt;&lt;img src=\"https://blueberry-assets.oneclick.es/M4_NyO_24e_11.svg\" width=\"300\"&gt;&lt;/img&gt;&lt;/div&gt;","template":"&lt;p&gt;Han sobrado {{response}} de la lasaña.&lt;/p&gt;","hint":"&lt;p&gt;El denominador representa el número de partes en las que se divide la lasaña y el numerador, la parte pintada.&lt;/p&gt;","feedback":"&lt;p&gt;El denominador representa el número de partes en las que se divide la lasaña y el numerador, la parte pintada.&lt;/p&gt;","seed":{"parameters":[],"calculated":[{"name":"A1","label":"{{function}}","function":"\\frac{3}{10}"}],"uniques":true},"algorithm":{"name":"calculateOperation","params":{"method":"equivLiteral","keyboard":"INTERMEDIATE"}}}</t>
  </si>
  <si>
    <t>Jorge ha pintado los siguientes pétalos de una flor. ¿Que fracción representan respecto al total?
Imagen: M4-NyO-24e-12</t>
  </si>
  <si>
    <t>La fracción de pétalos pintados son {{A1}} del total.</t>
  </si>
  <si>
    <t>A1 = 8/12</t>
  </si>
  <si>
    <t>El denominador representa el número de partes en las que se divide la flor y el numerador, la parte pintada.</t>
  </si>
  <si>
    <t>&lt;p&gt;El denominador representa el número de partes en las que se divide la flor y el numerador, la parte pintada.&lt;p&gt;</t>
  </si>
  <si>
    <t>{"id":"M4-NyO-24e-A-2","stimulus":"&lt;p&gt;Jorge ha pintado los siguientes pétalos de una flor. ¿Que fracción representan respecto al total?&lt;/p&gt;&lt;div style=\"display:flex; justify-content:center;\"&gt;&lt;img src=\"https://blueberry-assets.oneclick.es/M4_NyO_24e_12.svg\" width=\"300\"&gt;&lt;/img&gt;&lt;/div&gt;","template":"&lt;p&gt;La fracción de pétalos pintados son {{response}} del total.&lt;/p&gt;","hint":"&lt;p&gt;El denominador representa el número de partes en las que se divide la flor y el numerador, la parte pintada.&lt;/p&gt;","feedback":"&lt;p&gt;El denominador representa el número de partes en las que se divide la flor y el numerador, la parte pintada.&lt;/p&gt;","seed":{"parameters":[],"calculated":[{"name":"A1","label":"{{function}}","function":"\\frac{8}{12}"}],"uniques":true},"algorithm":{"name":"calculateOperation","params":{"method":"equivLiteral","keyboard":"INTERMEDIATE"}}}</t>
  </si>
  <si>
    <t>A Rocío le han dado tantos gajos de una naranja como los que aparecen en la imagen. ¿Cuántos gajos le han dado?
Imagen: M4-NyO-24e-13</t>
  </si>
  <si>
    <t>Le han dado {{A1}} de la naranja.</t>
  </si>
  <si>
    <t>A1 = 4/10</t>
  </si>
  <si>
    <t>El denominador representa el número de partes en las que se divide la naranja y el numerador, la parte pintada.</t>
  </si>
  <si>
    <t>&lt;p&gt;El denominador representa el número de partes en las que se divide la naranja y el numerador, la parte pintada.&lt;p&gt;</t>
  </si>
  <si>
    <t>{"id":"M4-NyO-24e-A-3","stimulus":"&lt;p&gt;A Rocío le han dado tantos gajos de una naranja como los que aparecen en la imagen. ¿Cuántos gajos le han dado?&lt;/p&gt;&lt;div style=\"display:flex; justify-content:center;\"&gt;&lt;img src=\"https://blueberry-assets.oneclick.es/M4_NyO_24e_13.svg\" width=\"300\"&gt;&lt;/img&gt;&lt;/div&gt;","template":"&lt;p&gt;Le han dado {{response}} de la naranja.&lt;/p&gt;","hint":"&lt;p&gt;El denominador representa el número de partes en las que se divide la naranja y el numerador, la parte pintada.&lt;/p&gt;","feedback":"&lt;p&gt;El denominador representa el número de partes en las que se divide la naranja y el numerador, la parte pintada.&lt;/p&gt;","seed":{"parameters":[],"calculated":[{"name":"A1","label":"{{function}}","function":"\\frac{4}{10}"}],"uniques":true},"algorithm":{"name":"calculateOperation","params":{"method":"equivLiteral","keyboard":"INTERMEDIATE"}}}</t>
  </si>
  <si>
    <t>Un granjero ha dividido un huerto en partes iguales y ha plantado tomates en una porción de tierra como la de la imagen. ¿Qué fracción representa esta parte del huerto?
Imagen: M4-NyO-24e-14</t>
  </si>
  <si>
    <t>Ha plantado tomates en {{A1}} del huerto.</t>
  </si>
  <si>
    <t>A1 = 5/8</t>
  </si>
  <si>
    <t>El denominador representa el número de partes en las que se divide el huerto y el numerador, la parte pintada.</t>
  </si>
  <si>
    <t>&lt;p&gt;El denominador representa el número de partes en las que se divide el huerto y el numerador, la parte pintada.&lt;p&gt;</t>
  </si>
  <si>
    <t>{"id":"M4-NyO-24e-A-4","stimulus":"&lt;p&gt;Un granjero ha dividido un huerto en partes iguales y ha plantado tomates en una porción de tierra como la de la imagen. ¿Qué fracción representa esta parte del huerto?&lt;/p&gt;&lt;div style=\"display:flex; justify-content:center;\"&gt;&lt;img src=\"https://blueberry-assets.oneclick.es/M4_NyO_24e_14.svg\" width=\"300\"&gt;&lt;/div&gt;","template":"&lt;p&gt;Ha plantado tomates en {{response}} del huerto.&lt;/p&gt;","feedback":"&lt;p&gt;El denominador representa el número de partes en las que se divide el huerto y el numerador, la parte pintada.&lt;/p&gt;","hint":"&lt;p&gt;El denominador representa el número de partes en las que se divide el huerto y el numerador, la parte pintada.&lt;/p&gt;","seed":{"parameters":[],"calculated":[{"name":"A1","label":"{{function}}","function":"\\frac{5}{8}"}],"uniques":false},"algorithm":{"name":"calculateOperation","params":{"method":"equivLiteral","keyboard":"INTERMEDIATE"}}}</t>
  </si>
  <si>
    <t>Teo tiene una caja con tantos quesitos como los de la imagen. ¿Qué fracción de quesitos le quedan?
Imagen: M4-NyO-24e-15</t>
  </si>
  <si>
    <t>Le quedan {{A1}} quesitos.</t>
  </si>
  <si>
    <t>El denominador representa el número de partes en las que se divide la caja y el numerador, la parte pintada.</t>
  </si>
  <si>
    <t>&lt;p&gt;El denominador representa el número de partes en las que se divide la caja y el numerador, la parte pintada.&lt;p&gt;</t>
  </si>
  <si>
    <t>{"id":"M4-NyO-24e-A-5","stimulus":"&lt;p&gt;Teo tiene una caja con tantos quesitos como los de la imagen. ¿Qué fracción de quesitos le quedan?&lt;/p&gt;&lt;div style=\"display:flex; justify-content:center;\"&gt;&lt;img src=\"https://blueberry-assets.oneclick.es/M4_NyO_24e_15.svg\" width=\"300\"&gt;&lt;/div&gt;","template":"&lt;p&gt;Le quedan {{response}} quesitos.&lt;/p&gt;","feedback":"&lt;p&gt;El denominador representa el número de partes en las que se divide la caja y el numerador, la parte pintada.&lt;/p&gt;","hint":"&lt;p&gt;El denominador representa el número de partes en las que se divide la caja y el numerador, la parte pintada.&lt;/p&gt;","seed":{"parameters":[],"calculated":[{"name":"A1","label":"{{function}}","function":"\\frac{2}{5}"}],"uniques":false},"algorithm":{"name":"calculateOperation","params":{"method":"equivLiteral","keyboard":"INTERMEDIATE"}}}</t>
  </si>
  <si>
    <t>M4-NyO-25a</t>
  </si>
  <si>
    <t>Ordena fracciones con el mismo denominador (num: 1 cifra; den: menor que 12)</t>
  </si>
  <si>
    <t>Arrastra la fracción correcta para completar esta comparación.
{{T3}}/{{T1}} &lt; {{A1}}*</t>
  </si>
  <si>
    <t>Q1= Min = 1; Max = 6; Step = 1
Q2= Min = 1; Max = 6; Step = 1
Q3= Min = 1; Max = 6; Step = 1
Q4= Min = 1; Max = 6; Step = 1</t>
  </si>
  <si>
    <t>T1 = {{Q1}}+{{Q2}}
T2 = math.max({{Q1}}, {{Q2}}, {{Q3}})
T3 = {{Q1}}+{{Q2}}+{{Q3}}-math.max({{Q1}}, {{Q2}}, {{Q3}})-math.min({{Q1}}, {{Q2}}, {{Q3}})
T4 = math.min({{Q1}}, {{Q2}}, {{Q3}})
A1 = {{T2}}/{{T1}}
A2 = {{T3}}/{{T1}}
A3 = {{T4}}/{{T1}}</t>
  </si>
  <si>
    <t>Como los denominadores son iguales, hay que comparar los numeradores.</t>
  </si>
  <si>
    <t>&lt;p&gt;Como los denominadores son iguales, hay que comparar los numeradores.&lt;/p&gt;&lt;p&gt;En este caso, {{T3}}/{{T1}} &lt; {{T2}}/{{T1}}  porque {{T3}} &lt; {{T2}}.&lt;/p&gt;</t>
  </si>
  <si>
    <t>{"id":"M4-NyO-25a-I-1","stimulus":"&lt;p&gt;Arrastra la fracción correcta para completar esta comparación.&lt;/p&gt;","template":"&lt;div style=\"display:flex; justify-content:center;\"&gt;&lt;p&gt;&lt;span class=\"fr-math-v2 fr-draggable\" contenteditable=\"false\" data-original-math=\"\\(\\frac{{{T3}}}{{{T1}}}\\)\" draggable=\"true\"&gt;\\(\\frac{{{T3}}}{{{T1}}}\\)&lt;/span&gt; &lt; {{response}}&lt;/p&gt;&lt;/div&gt;","hint":"&lt;p&gt;Como los denominadores son iguales, hay que comparar los numeradores.&lt;/p&gt;","feedback":"&lt;p&gt;Como los denominadores son iguales, hay que comparar los numeradores.&lt;/p&gt;&lt;p&gt;En este caso, &lt;span class=\"fr-math-v2 fr-draggable\" contenteditable=\"false\" data-original-math=\"\\(\\frac{{{T3}}}{{{T1}}}\\)\" draggable=\"true\"&gt;\\(\\frac{{{T3}}}{{{T1}}}\\)&lt;/span&gt; &lt; &lt;span class=\"fr-math-v2 fr-draggable\" contenteditable=\"false\" data-original-math=\"\\(\\frac{{{T2}}}{{{T1}}}\\)\" draggable=\"true\"&gt;\\(\\frac{{{T2}}}{{{T1}}}\\)&lt;/span&gt; porque {{T3}} &lt; {{T2}}.&lt;/p&gt;","seed":{"parameters":[{"name":"Q1","label":null,"min":1,"max":6,"step":1},{"name":"Q2","label":null,"min":1,"max":6,"step":1},{"name":"Q3","label":null,"min":1,"max":6,"step":1},{"name":"Q4","label":null,"min":1,"max":6,"step":1}],"calculated":[{"name":"T1","label":"{{function}}","function":"{{Q1}}+{{Q2}}","temp":true},{"name":"T2","label":"{{function}}","function":"math.max({{Q1}}, {{Q2}}, {{Q3}})","temp":true},{"name":"T3","label":"{{function}}","function":"{{Q1}}+{{Q2}}+{{Q3}}-math.max({{Q1}}, {{Q2}}, {{Q3}})-math.min({{Q1}}, {{Q2}}, {{Q3}})","temp":true},{"name":"T4","label":"{{function}}","function":"math.min({{Q1}}, {{Q2}}, {{Q3}})","temp":true},{"name":"A1","label":"&lt;span class=\"fr-math-v2 fr-draggable\" contenteditable=\"false\" data-original-math=\"\\(\\frac{{{T2}}}{{{T1}}}\\)\" draggable=\"true\"&gt;\\(\\frac{{{T2}}}{{{T1}}}\\)&lt;/span&gt;"},{"name":"A2","label":"&lt;span class=\"fr-math-v2 fr-draggable\" contenteditable=\"false\" data-original-math=\"\\(\\frac{{{T3}}}{{{T1}}}\\)\" draggable=\"true\"&gt;\\(\\frac{{{T3}}}{{{T1}}}\\)&lt;/span&gt;","incorrect":true},{"name":"A3","label":"&lt;span class=\"fr-math-v2 fr-draggable\" contenteditable=\"false\" data-original-math=\"\\(\\frac{{{T4}}}{{{T1}}}\\)\" draggable=\"true\"&gt;\\(\\frac{{{T4}}}{{{T1}}}\\)&lt;/span&gt;","incorrect":true}],"uniques":true},"algorithm":{"name":"calculateOperation","template":"Cloze with drag &amp; drop","params":{"keyboard":"INTERMEDIATE"}}}</t>
  </si>
  <si>
    <t>Arrastra la fracción correcta para completar esta comparación.
{{T3}}/{{T1}} &gt; {{A1}}*</t>
  </si>
  <si>
    <t>T1 = {{Q1}}+{{Q2}}
T2 = math.min({{Q1}}, {{Q2}}, {{Q3}})
T3 = {{Q1}}+{{Q2}}+{{Q3}}-math.max({{Q1}}, {{Q2}}, {{Q3}})-math.min({{Q1}}, {{Q2}}, {{Q3}})
T4 = math.max({{Q1}}, {{Q2}}, {{Q3}})
A1 = {{T2}}/{{T1}}
A2 = {{T3}}/{{T1}}
A3 = {{T4}}/{{T1}}</t>
  </si>
  <si>
    <t>&lt;p&gt;Como los denominadores son iguales, hay que comparar los numeradores.&lt;/p&gt;&lt;p&gt;En este caso, {{T3}}/{{T1}} &gt; {{T2}}/{{T1}} porque {{T3}} &gt; {{T2}}.&lt;/p&gt;</t>
  </si>
  <si>
    <t>{"id":"M4-NyO-25a-I-2","stimulus":"&lt;p&gt;Arrastra la fracción correcta para completar esta comparación.&lt;/p&gt;","template":"&lt;div style=\"display:flex; justify-content:center;\"&gt;&lt;p&gt;&lt;span class=\"fr-math-v2 fr-draggable\" contenteditable=\"false\" data-original-math=\"\\(\\frac{{{T3}}}{{{T1}}}\\)\" draggable=\"true\"&gt;\\(\\frac{{{T3}}}{{{T1}}}\\)&lt;/span&gt; &gt; {{response}}&lt;/p&gt;&lt;/div&gt;","hint":"&lt;p&gt;Como los denominadores son iguales, hay que comparar los numeradores.&lt;/p&gt;","feedback":"&lt;p&gt;Como los denominadores son iguales, hay que comparar los numeradores.&lt;/p&gt;&lt;p&gt;En este caso, &lt;span class=\"fr-math-v2 fr-draggable\" contenteditable=\"false\" data-original-math=\"\\(\\frac{{{T3}}}{{{T1}}}\\)\" draggable=\"true\"&gt;\\(\\frac{{{T3}}}{{{T1}}}\\)&lt;/span&gt; &gt; &lt;span class=\"fr-math-v2 fr-draggable\" contenteditable=\"false\" data-original-math=\"\\(\\frac{{{T2}}}{{{T1}}}\\)\" draggable=\"true\"&gt;\\(\\frac{{{T2}}}{{{T1}}}\\)&lt;/span&gt; porque {{T3}} &gt; {{T2}}.&lt;/p&gt;","seed":{"parameters":[{"name":"Q1","label":null,"min":1,"max":6,"step":1},{"name":"Q2","label":null,"min":1,"max":6,"step":1},{"name":"Q3","label":null,"min":1,"max":6,"step":1},{"name":"Q4","label":null,"min":1,"max":6,"step":1}],"calculated":[{"name":"T1","label":"{{function}}","function":"{{Q1}}+{{Q2}}","temp":true},{"name":"T2","label":"{{function}}","function":"math.min({{Q1}}, {{Q2}}, {{Q3}})","temp":true},{"name":"T3","label":"{{function}}","function":"{{Q1}}+{{Q2}}+{{Q3}}-math.max({{Q1}}, {{Q2}}, {{Q3}})-math.min({{Q1}}, {{Q2}}, {{Q3}})","temp":true},{"name":"T4","label":"{{function}}","function":"math.max({{Q1}}, {{Q2}}, {{Q3}})","temp":true},{"name":"A1","label":"&lt;span class=\"fr-math-v2 fr-draggable\" contenteditable=\"false\" data-original-math=\"\\(\\frac{{{T2}}}{{{T1}}}\\)\" draggable=\"true\"&gt;\\(\\frac{{{T2}}}{{{T1}}}\\)&lt;/span&gt;"},{"name":"A2","label":"&lt;span class=\"fr-math-v2 fr-draggable\" contenteditable=\"false\" data-original-math=\"\\(\\frac{{{T3}}}{{{T1}}}\\)\" draggable=\"true\"&gt;\\(\\frac{{{T3}}}{{{T1}}}\\)&lt;/span&gt;","incorrect":true},{"name":"A3","label":"&lt;span class=\"fr-math-v2 fr-draggable\" contenteditable=\"false\" data-original-math=\"\\(\\frac{{{T4}}}{{{T1}}}\\)\" draggable=\"true\"&gt;\\(\\frac{{{T4}}}{{{T1}}}\\)&lt;/span&gt;","incorrect":true}],"uniques":true},"algorithm":{"name":"calculateOperation","template":"Cloze with drag &amp; drop","params":{"keyboard":"INTERMEDIATE"}}}</t>
  </si>
  <si>
    <t>Ordena las siguientes fracciones de menor a mayor.
{{A1}}
{{A2}}
{{A3}}</t>
  </si>
  <si>
    <t>Order list</t>
  </si>
  <si>
    <t>Q1= min = 1; max = 6; step = 1
Q2= min = 1; max = 6; step = 1
Q3= min = 1; max = 6; step = 1
Q4= min = 1; max = 6; step = 1</t>
  </si>
  <si>
    <t>T1 = math.max({{Q2}}, {{Q3}}, {{Q4}})+{{Q1}}
T2 = math.min({{Q2}}, {{Q3}}, {{Q4}})
T3 = math.max({{Q2}}, {{Q3}}, {{Q4}})
A1 = {{Q2}}/{{T1}}
A2 = {{Q3}}/{{T1}}
A3 = {{Q4}}/{{T1}}
Ordenar según los valores de Q2, Q3 y Q4, ASC</t>
  </si>
  <si>
    <t>&lt;p&gt;Como los denominadores son iguales, hay que comparar los numeradores.&lt;/p&gt;&lt;p&gt;Por ejemplo, {{T2}}/{{T1}} &lt; {{T3}}/{{T1}}  porque {{T2}} &lt; {{T3}}.&lt;/p&gt;</t>
  </si>
  <si>
    <t>{"id":"M4-NyO-25a-E-1","stimulus":"&lt;p&gt;Arrastra y ordena las siguientes fracciones de menor a mayor.&lt;/p&gt;","template":"&lt;p style=\"text-align:center;\"&gt;{{response}} &lt; {{response}} &lt; {{response}}&lt;/p&gt;","hint":"&lt;p&gt;Como los denominadores son iguales, hay que comparar los numeradores.&lt;/p&gt;","feedback":"&lt;p&gt;Como los denominadores son iguales, hay que comparar los numeradores.&lt;/p&gt;&lt;p&gt;Por ejemplo, &lt;span class=\"fr-math-v2 fr-draggable\" contenteditable=\"false\" data-original-math=\"\\(\\frac{{{T2}}}{{{T1}}}\\)\" draggable=\"true\"&gt;\\(\\frac{{{T2}}}{{{T1}}}\\)&lt;/span&gt; &lt; &lt;span class=\"fr-math-v2 fr-draggable\" contenteditable=\"false\" data-original-math=\"\\(\\frac{{{T3}}}{{{T1}}}\\)\" draggable=\"true\"&gt;\\(\\frac{{{T3}}}{{{T1}}}\\)&lt;/span&gt; porque {{T2}} &lt; {{T3}}.&lt;/p&gt;","seed":{"parameters":[{"name":"Q1","label":null,"min":1,"max":6,"step":1},{"name":"Q2","label":null,"min":1,"max":6,"step":1},{"name":"Q3","label":null,"min":1,"max":6,"step":1},{"name":"Q4","label":null,"min":1,"max":6,"step":1}],"calculated":[{"name":"T1","label":"{{function}}","function":"math.max({{Q2}}, {{Q3}}, {{Q4}})+{{Q1}}","temp":true},{"name":"T2","label":"{{function}}","function":"math.min({{Q2}}, {{Q3}}, {{Q4}})","temp":true},{"name":"T3","label":"{{function}}","function":"math.max({{Q2}}, {{Q3}}, {{Q4}})","temp":true},{"name":"T4","label":"{{function}}","function":"{{Q2}}+{{Q3}}+{{Q4}}-math.min({{Q2}}, {{Q3}}, {{Q4}})-math.max({{Q2}}, {{Q3}}, {{Q4}})","temp":true},{"name":"A1","label":"&lt;span class=\"fr-math-v2 fr-draggable\" contenteditable=\"false\" data-original-math=\"\\(\\frac{{{T2}}}{{{T1}}}\\)\" draggable=\"true\"&gt;\\(\\frac{{{T2}}}{{{T1}}}\\)&lt;/span&gt;","function":"{{T2}}"},{"name":"A2","label":"&lt;span class=\"fr-math-v2 fr-draggable\" contenteditable=\"false\" data-original-math=\"\\(\\frac{{{T4}}}{{{T1}}}\\)\" draggable=\"true\"&gt;\\(\\frac{{{T4}}}{{{T1}}}\\)&lt;/span&gt;","function":"{{T4}}"},{"name":"A3","label":"&lt;span class=\"fr-math-v2 fr-draggable\" contenteditable=\"false\" data-original-math=\"\\(\\frac{{{T3}}}{{{T1}}}\\)\" draggable=\"true\"&gt;\\(\\frac{{{T3}}}{{{T1}}}\\)&lt;/span&gt;","function":"{{T3}}"}],"uniques":true},"algorithm":{"name":"calculateOperation","template":"Cloze with drag &amp; drop","params":{"keyboard":"INTERMEDIATE"}}}</t>
  </si>
  <si>
    <t>Ordena las siguientes fracciones de mayor a menor.
{{A1}}
{{A2}}
{{A3}}</t>
  </si>
  <si>
    <t>T1 = math.max({{Q2}}, {{Q3}}, {{Q4}})+{{Q1}}
T2 = math.max({{Q2}}, {{Q3}}, {{Q4}})
T3 = math.min({{Q2}}, {{Q3}}, {{Q4}})
A1 = {{Q2}}/{{T1}}
A2 = {{Q3}}/{{T1}}
A3 = {{Q4}}/{{T1}}
Ordenar según los valores de Q2, Q3 y Q4, DESC</t>
  </si>
  <si>
    <t>&lt;p&gt;Como los denominadores son iguales, hay que comparar los numeradores.&lt;/p&gt;&lt;p&gt;Por ejemplo, {{T2}}/{{T1}} &gt; {{T3}}/{{T1}} porque {{T2}} &gt; {{T3}}.&lt;/p&gt;</t>
  </si>
  <si>
    <t>{"id":"M4-NyO-25a-E-2","stimulus":"&lt;p&gt;Arrastra y ordena las siguientes fracciones de mayor a menor.&lt;/p&gt;","template":"&lt;p style=\"text-align:center;\"&gt;{{response}} &gt; {{response}} &gt; {{response}}&lt;/p&gt;","hint":"&lt;p&gt;Como los denominadores son iguales, hay que comparar los numeradores.&lt;/p&gt;","feedback":"&lt;p&gt;Como los denominadores son iguales, hay que comparar los numeradores.&lt;/p&gt;&lt;p&gt;Por ejemplo, &lt;span class=\"fr-math-v2 fr-draggable\" contenteditable=\"false\" data-original-math=\"\\(\\frac{{{T2}}}{{{T1}}}\\)\" draggable=\"true\"&gt;\\(\\frac{{{T2}}}{{{T1}}}\\)&lt;/span&gt; &gt; &lt;span class=\"fr-math-v2 fr-draggable\" contenteditable=\"false\" data-original-math=\"\\(\\frac{{{T3}}}{{{T1}}}\\)\" draggable=\"true\"&gt;\\(\\frac{{{T3}}}{{{T1}}}\\)&lt;/span&gt; porque {{T2}} &gt; {{T3}}.&lt;/p&gt;","seed":{"parameters":[{"name":"Q1","label":null,"min":1,"max":6,"step":1},{"name":"Q2","label":null,"min":1,"max":6,"step":1},{"name":"Q3","label":null,"min":1,"max":6,"step":1},{"name":"Q4","label":null,"min":1,"max":6,"step":1}],"calculated":[{"name":"T1","label":"{{function}}","function":"math.max({{Q2}}, {{Q3}}, {{Q4}})+{{Q1}}","temp":true},{"name":"T2","label":"{{function}}","function":"math.max({{Q2}}, {{Q3}}, {{Q4}})","temp":true},{"name":"T3","label":"{{function}}","function":"math.min({{Q2}}, {{Q3}}, {{Q4}})","temp":true},{"name":"T4","label":"{{function}}","function":"{{Q2}}+{{Q3}}+{{Q4}}-math.min({{Q2}}, {{Q3}}, {{Q4}})-math.max({{Q2}}, {{Q3}}, {{Q4}})","temp":true},{"name":"A1","label":"&lt;span class=\"fr-math-v2 fr-draggable\" contenteditable=\"false\" data-original-math=\"\\(\\frac{{{T2}}}{{{T1}}}\\)\" draggable=\"true\"&gt;\\(\\frac{{{T2}}}{{{T1}}}\\)&lt;/span&gt;","function":"{{T2}}"},{"name":"A2","label":"&lt;span class=\"fr-math-v2 fr-draggable\" contenteditable=\"false\" data-original-math=\"\\(\\frac{{{T4}}}{{{T1}}}\\)\" draggable=\"true\"&gt;\\(\\frac{{{T4}}}{{{T1}}}\\)&lt;/span&gt;","function":"{{T4}}"},{"name":"A3","label":"&lt;span class=\"fr-math-v2 fr-draggable\" contenteditable=\"false\" data-original-math=\"\\(\\frac{{{T3}}}{{{T1}}}\\)\" draggable=\"true\"&gt;\\(\\frac{{{T3}}}{{{T1}}}\\)&lt;/span&gt;","function":"{{T3}}"}],"uniques":true},"algorithm":{"name":"calculateOperation","template":"Cloze with drag &amp; drop","params":{"keyboard":"INTERMEDIATE"}}}</t>
  </si>
  <si>
    <t>Mario, Luis y Margarita se han quedado dormidos viendo una película. El primero, cuando llevaban {{Q1}}/{{T1}} vistos, y los otros dos cuando llevaban {{Q2}}/{{T1}} y {{Q3}}/{{T1}}, respectivamente. Ordena las fracciones de menor a mayor.
Mario: {{Q1}}/{{T1}}
Luis: {{Q2}}/{{T1}} 
Margarita: {{Q3}}/{{T1}}</t>
  </si>
  <si>
    <t>T1 = math.max({{Q1}}, {{Q2}}, {{Q3}})+{{Q4}}
T2 = math.min({{Q1}}, {{Q2}}, {{Q3}})
T3 = math.max({{Q1}}, {{Q2}}, {{Q3}})
A1 = {{Q1}}/{{T1}}
A2 = {{Q2}}/{{T1}}
A3 = {{Q3}}/{{T1}}
Ordenar según los valores de Q1, Q2 y Q3, ASC</t>
  </si>
  <si>
    <t>{"id":"M4-NyO-25a-A-1","stimulus":"&lt;p&gt;Mario, Luis y Margarita se han quedado dormidos viendo una película. El primero, cuando llevaban &lt;span class=\"fr-math-v2 fr-draggable\" contenteditable=\"false\" data-original-math=\"\\(\\frac{{{Q1}}}{{{T1}}}\\)\" draggable=\"true\"&gt;\\(\\frac{{{Q1}}}{{{T1}}}\\)&lt;/span&gt; vistos, y los otros dos cuando llevaban &lt;span class=\"fr-math-v2 fr-draggable\" contenteditable=\"false\" data-original-math=\"\\(\\frac{{{Q2}}}{{{T1}}}\\)\" draggable=\"true\"&gt;\\(\\frac{{{Q2}}}{{{T1}}}\\)&lt;/span&gt; y &lt;span class=\"fr-math-v2 fr-draggable\" contenteditable=\"false\" data-original-math=\"\\(\\frac{{{Q3}}}{{{T1}}}\\)\" draggable=\"true\"&gt;\\(\\frac{{{Q3}}}{{{T1}}}\\)&lt;/span&gt;, respectivamente. Arrastra y ordena estas fracciones de menor a mayor.&lt;/p&gt;","template":"&lt;p style=\"text-align:center;\"&gt;{{response}} &lt; {{response}} &lt; {{response}}&lt;/p&gt;","hint":"&lt;p&gt;Como los denominadores son iguales, hay que comparar los numeradores.&lt;/p&gt;","feedback":"&lt;p&gt;Como los denominadores son iguales, hay que comparar los numeradores.&lt;/p&gt;&lt;p&gt;Por ejemplo, &lt;span class=\"fr-math-v2 fr-draggable\" contenteditable=\"false\" data-original-math=\"\\(\\frac{{{T2}}}{{{T1}}}\\)\" draggable=\"true\"&gt;\\(\\frac{{{T2}}}{{{T1}}}\\)&lt;/span&gt; &lt; &lt;span class=\"fr-math-v2 fr-draggable\" contenteditable=\"false\" data-original-math=\"\\(\\frac{{{T3}}}{{{T1}}}\\)\" draggable=\"true\"&gt;\\(\\frac{{{T3}}}{{{T1}}}\\)&lt;/span&gt; porque {{T2}} &lt; {{T3}}.&lt;/p&gt;","seed":{"parameters":[{"name":"Q1","label":null,"min":1,"max":6,"step":1},{"name":"Q2","label":null,"min":1,"max":6,"step":1},{"name":"Q3","label":null,"min":1,"max":6,"step":1},{"name":"Q4","label":null,"min":1,"max":6,"step":1}],"calculated":[{"name":"T1","label":"{{function}}","function":"math.max({{Q1}}, {{Q2}}, {{Q3}})+{{Q4}}","temp":true},{"name":"T2","label":"{{function}}","function":"math.min({{Q1}}, {{Q2}}, {{Q3}})","temp":true},{"name":"T3","label":"{{function}}","function":"math.max({{Q1}}, {{Q2}}, {{Q3}})","temp":true},{"name":"T4","label":"{{function}}","function":"{{Q1}}+{{Q2}}+{{Q3}}-math.min({{Q1}}, {{Q2}}, {{Q3}})-math.max({{Q1}}, {{Q2}}, {{Q3}})","temp":true},{"name":"A1","label":"&lt;span class=\"fr-math-v2 fr-draggable\" contenteditable=\"false\" data-original-math=\"\\(\\frac{({{T2}}, {{Q2}}, {{Q3}})}{{{T1}}}\\)\" draggable=\"true\"&gt;\\(\\frac{{{T2}}}{{{T1}}}\\)&lt;/span&gt;","function":"{{T2}}"},{"name":"A2","label":"&lt;span class=\"fr-math-v2 fr-draggable\" contenteditable=\"false\" data-original-math=\"\\(\\frac{{{T4}}}{{{T1}}}\\)\" draggable=\"true\"&gt;\\(\\frac{{{T4}}}{{{T1}}}\\)&lt;/span&gt;","function":"{{T4}}"},{"name":"A3","label":"&lt;span class=\"fr-math-v2 fr-draggable\" contenteditable=\"false\" data-original-math=\"\\(\\frac{{{T3}}}{{{T1}}}\\)\" draggable=\"true\"&gt;\\(\\frac{{{T3}}}{{{T1}}}\\)&lt;/span&gt;","function":"{{T3}}"}],"uniques":true},"algorithm":{"name":"calculateOperation","template":"Cloze with drag &amp; drop","params":{"keyboard":"INTERMEDIATE"}}}</t>
  </si>
  <si>
    <t xml:space="preserve">Al empezar el día, una frutería tenía la misma cantidad de fruta de todas las clases. Sin embargo, a la hora de cerrar, había vendido {{Q1}}/{{T1}} de las piñas, {{Q2}}/{{T1}} de los melocotones y {{Q3}}/{{T1}} de las sandías. Ordena estas fracciones de mayor a menor.
Piñas: {{Q1}}/{{T1}} 
Melocotones: {{Q2}}/{{T1}} 
Sandías: {{Q3}}/{{T1}} </t>
  </si>
  <si>
    <t>T1 = math.max({{Q1}}, {{Q2}}, {{Q3}})+{{Q4}}
T2 = math.min({{Q1}}, {{Q2}}, {{Q3}})
T3 = math.max({{Q1}}, {{Q2}}, {{Q3}})
A1 = {{Q1}}/{{T1}}
A2 = {{Q2}}/{{T1}}
A3 = {{Q3}}/{{T1}}
Ordenar según los valores de Q1, Q2 y Q3, DESC</t>
  </si>
  <si>
    <t>&lt;p&gt;Como los denominadores son iguales, hay que comparar los numeradores.&lt;/p&gt;&lt;p&gt;Por ejemplo, {{T3}}/{{T1}} &gt; {{T2}}/{{T1}}  porque {{T3}} &gt; {{T2}}.&lt;/p&gt;</t>
  </si>
  <si>
    <t>{"id":"M4-NyO-25a-A-2","stimulus":"&lt;p&gt;Al empezar el día, una frutería tenía la misma cantidad de fruta de todas las clases. Sin embargo, a la hora de cerrar, había vendido &lt;span class=\"fr-math-v2 fr-draggable\" contenteditable=\"false\" data-original-math=\"\\(\\frac{{{Q1}}}{{{T1}}}\\)\" draggable=\"true\"&gt;\\(\\frac{{{Q1}}}{{{T1}}}\\)&lt;/span&gt; de las piñas, &lt;span class=\"fr-math-v2 fr-draggable\" contenteditable=\"false\" data-original-math=\"\\(\\frac{{{Q2}}}{{{T1}}}\\)\" draggable=\"true\"&gt;\\(\\frac{{{Q2}}}{{{T1}}}\\)&lt;/span&gt; de los melocotones y &lt;span class=\"fr-math-v2 fr-draggable\" contenteditable=\"false\" data-original-math=\"\\(\\frac{{{Q3}}}{{{T1}}}\\)\" draggable=\"true\"&gt;\\(\\frac{{{Q3}}}{{{T1}}}\\)&lt;/span&gt; de las sandías. Arrastra y ordena estas fracciones de mayor a menor.&lt;/p&gt;","template":"&lt;p style=\"text-align:center;\"&gt;{{response}} &gt; {{response}} &gt; {{response}}&lt;/p&gt;","hint":"&lt;p&gt;Como los denominadores son iguales, hay que comparar los numeradores.&lt;/p&gt;","feedback":"&lt;p&gt;Como los denominadores son iguales, hay que comparar los numeradores.&lt;/p&gt;&lt;p&gt;Por ejemplo, &lt;span class=\"fr-math-v2 fr-draggable\" contenteditable=\"false\" data-original-math=\"\\(\\frac{{{T3}}}{{{T1}}}\\)\" draggable=\"true\"&gt;\\(\\frac{{{T3}}}{{{T1}}}\\)&lt;/span&gt; &gt; &lt;span class=\"fr-math-v2 fr-draggable\" contenteditable=\"false\" data-original-math=\"\\(\\frac{{{T2}}}{{{T1}}}\\)\" draggable=\"true\"&gt;\\(\\frac{{{T2}}}{{{T1}}}\\)&lt;/span&gt; porque {{T3}} &gt; {{T2}}.&lt;/p&gt;","seed":{"parameters":[{"name":"Q1","label":null,"min":1,"max":6,"step":1},{"name":"Q2","label":null,"min":1,"max":6,"step":1},{"name":"Q3","label":null,"min":1,"max":6,"step":1},{"name":"Q4","label":null,"min":1,"max":6,"step":1}],"calculated":[{"name":"T1","label":"{{function}}","function":"math.max({{Q1}}, {{Q2}}, {{Q3}})+{{Q4}}","temp":true},{"name":"T2","label":"{{function}}","function":"math.min({{Q1}}, {{Q2}}, {{Q3}})","temp":true},{"name":"T3","label":"{{function}}","function":"math.max({{Q1}}, {{Q2}}, {{Q3}})","temp":true},{"name":"T4","label":"{{function}}","function":"{{Q1}}+{{Q2}}+{{Q3}}-math.min({{Q1}}, {{Q2}}, {{Q3}})-math.max({{Q1}}, {{Q2}}, {{Q3}})","temp":true},{"name":"A1","label":"&lt;span class=\"fr-math-v2 fr-draggable\" contenteditable=\"false\" data-original-math=\"\\(\\frac{{{T3}}}{{{T1}}}\\)\" draggable=\"true\"&gt;\\(\\frac{{{T3}}}{{{T1}}}\\)&lt;/span&gt;","function":"{{T3}}"},{"name":"A2","label":"&lt;span class=\"fr-math-v2 fr-draggable\" contenteditable=\"false\" data-original-math=\"\\(\\frac{{{T4}}}{{{T1}}}\\)\" draggable=\"true\"&gt;\\(\\frac{{{T4}}}{{{T1}}}\\)&lt;/span&gt;","function":"{{T4}}"},{"name":"A3","label":"&lt;span class=\"fr-math-v2 fr-draggable\" contenteditable=\"false\" data-original-math=\"\\(\\frac{{{T2}}}{{{T1}}}\\)\" draggable=\"true\"&gt;\\(\\frac{{{T2}}}{{{T1}}}\\)&lt;/span&gt;","function":"{{T2}}"}],"uniques":true},"algorithm":{"name":"calculateOperation","template":"Cloze with drag &amp; drop","params":{"keyboard":"INTERMEDIATE"}}}</t>
  </si>
  <si>
    <t>En una banda de música, Erica, Borja y Carlota están aprendiendo a tocar una canción. Erica se sabe {{Q1}}/{{T1}} de la partitura y Borja y Carlota, {{Q2}}/{{T1}} y {{Q3}}/{{T1}}, respectivamente. Ordénales de menor a mayor para ver quién ha practicado más.
Erica: {{Q1}}/{{T1}} 
Borja: {{Q2}}/{{T1}}
Carlota: {{Q3}}/{{T1}}</t>
  </si>
  <si>
    <t>T1 = math.max({{Q1}}, {{Q2}}, {{Q3}})+{{Q4}}
T2 = math.min({{Q1}}, {{Q2}}, {{Q3}})
T3 = math.max({{Q1}}, {{Q2}}, {{Q3}})
A1 = {{Q1}}/{{T1}}
A2 = {{Q2}}/{{T1}}
A3 = {{Q3}}/{{T1}}
Ordenar según los valores de Q1, Q2 y Q3, ASC</t>
  </si>
  <si>
    <t>{"id":"M4-NyO-25a-A-3","stimulus":"&lt;p&gt;En una banda de música, Erica, Borja y Carlota están aprendiendo a tocar una canción. Erica se sabe &lt;span class=\"fr-math-v2 fr-draggable\" contenteditable=\"false\" data-original-math=\"\\(\\frac{{{Q1}}}{{{T1}}}\\)\" draggable=\"true\"&gt;\\(\\frac{{{Q1}}}{{{T1}}}\\)&lt;/span&gt; de la partitura y Borja y Carlota, &lt;span class=\"fr-math-v2 fr-draggable\" contenteditable=\"false\" data-original-math=\"\\(\\frac{{{Q2}}}{{{T1}}}\\)\" draggable=\"true\"&gt;\\(\\frac{{{Q2}}}{{{T1}}}\\)&lt;/span&gt; y &lt;span class=\"fr-math-v2 fr-draggable\" contenteditable=\"false\" data-original-math=\"\\(\\frac{{{Q3}}}{{{T1}}}\\)\" draggable=\"true\"&gt;\\(\\frac{{{Q3}}}{{{T1}}}\\)&lt;/span&gt;, respectivamente. Arrastra y ordena las fracciones de menor a mayor para ver quién ha practicado más.&lt;/p&gt;","template":"&lt;p style=\"text-align:center;\"&gt;{{response}} &lt; {{response}} &lt; {{response}}&lt;/p&gt;","hint":"&lt;p&gt;Como los denominadores son iguales, hay que comparar los numeradores.&lt;/p&gt;","feedback":"&lt;p&gt;Como los denominadores son iguales, hay que comparar los numeradores.&lt;/p&gt;&lt;p&gt;Por ejemplo, &lt;span class=\"fr-math-v2 fr-draggable\" contenteditable=\"false\" data-original-math=\"\\(\\frac{{{T2}}}{{{T1}}}\\)\" draggable=\"true\"&gt;\\(\\frac{{{T2}}}{{{T1}}}\\)&lt;/span&gt; &lt; &lt;span class=\"fr-math-v2 fr-draggable\" contenteditable=\"false\" data-original-math=\"\\(\\frac{{{T3}}}{{{T1}}}\\)\" draggable=\"true\"&gt;\\(\\frac{{{T3}}}{{{T1}}}\\)&lt;/span&gt; porque {{T2}} &lt; {{T3}}.&lt;/p&gt;","seed":{"parameters":[{"name":"Q1","label":null,"min":1,"max":6,"step":1},{"name":"Q2","label":null,"min":1,"max":6,"step":1},{"name":"Q3","label":null,"min":1,"max":6,"step":1},{"name":"Q4","label":null,"min":1,"max":6,"step":1}],"calculated":[{"name":"T1","label":"{{function}}","function":"math.max({{Q1}}, {{Q2}}, {{Q3}})+{{Q4}}","temp":true},{"name":"T2","label":"{{function}}","function":"math.min({{Q1}}, {{Q2}}, {{Q3}})","temp":true},{"name":"T3","label":"{{function}}","function":"math.max({{Q1}}, {{Q2}}, {{Q3}})","temp":true},{"name":"T4","label":"{{function}}","function":"{{Q1}}+{{Q2}}+{{Q3}}-math.min({{Q1}}, {{Q2}}, {{Q3}})-math.max({{Q1}}, {{Q2}}, {{Q3}})","temp":true},{"name":"A1","label":"&lt;span class=\"fr-math-v2 fr-draggable\" contenteditable=\"false\" data-original-math=\"\\(\\frac{({{T2}}, {{Q2}}, {{Q3}})}{{{T1}}}\\)\" draggable=\"true\"&gt;\\(\\frac{{{T2}}}{{{T1}}}\\)&lt;/span&gt;","function":"{{T2}}"},{"name":"A2","label":"&lt;span class=\"fr-math-v2 fr-draggable\" contenteditable=\"false\" data-original-math=\"\\(\\frac{{{T4}}}{{{T1}}}\\)\" draggable=\"true\"&gt;\\(\\frac{{{T4}}}{{{T1}}}\\)&lt;/span&gt;","function":"{{T4}}"},{"name":"A3","label":"&lt;span class=\"fr-math-v2 fr-draggable\" contenteditable=\"false\" data-original-math=\"\\(\\frac{{{T3}}}{{{T1}}}\\)\" draggable=\"true\"&gt;\\(\\frac{{{T3}}}{{{T1}}}\\)&lt;/span&gt;","function":"{{T3}}"}],"uniques":true},"algorithm":{"name":"calculateOperation","template":"Cloze with drag &amp; drop","params":{"keyboard":"INTERMEDIATE"}}}</t>
  </si>
  <si>
    <t>M4-NyO-26a</t>
  </si>
  <si>
    <t>Calcula sumas de fracciones con igual denominador (numer. y denom. de 1 cifra)</t>
  </si>
  <si>
    <t>&lt;p&gt;Elige el resultado de la siguiente suma de fracciones:&lt;/p&gt;&lt;p&gt;{{Q1}}/{{T1}} + {{Q3}}/{{T1}} = ...&lt;/p&gt;
{{A1}}*
{{A2}}
{{A3}}</t>
  </si>
  <si>
    <t>Q1= Min = 1; Max = 6; Step = 1
Q2= Min = 1; Max = 6; Step = 1
Q3= Min = 1; Max = 6; Step = 1
Q4= Min = 1; Max = 6; Step = 1
Q5= Min = 1; Max = 6; Step = 1</t>
  </si>
  <si>
    <t>T1 = {{Q1}}+{{Q2}}
T2 = {{Q1}}+{{Q3}}
T3 = {{Q1}}+{{Q4}}
T4 = {{Q1}}+{{Q5}}
A1 = frac {{T2}}/{{T1}}*
A2 = frac {{T3}}/{{T1}}
A3 = frac {{T4}}/{{T1}}</t>
  </si>
  <si>
    <t>Suma los numeradores y deja el mismo denominador.</t>
  </si>
  <si>
    <t>Para sumar fracciones con el mismo denominador, hay que sumar los numeradores y dejar el mismo denominador.</t>
  </si>
  <si>
    <t>{"id":"M4-NyO-26a-I-1","stimulus":"&lt;p&gt;Elige el resultado de la siguiente suma de fracciones.&lt;/p&gt;&lt;div style=\"display:flex; justify-content:center;\"&gt;&lt;span class=\"fr-math-v2 fr-draggable\" contenteditable=\"false\" data-original-math=\"\\(\\frac{{{Q1}}}{{{T1}}}\\)\" draggable=\"true\"&gt;\\(\\frac{{{Q1}}}{{{T1}}}\\)&lt;/span&gt; + &lt;span class=\"fr-math-v2 fr-draggable\" contenteditable=\"false\" data-original-math=\"\\(\\frac{{{Q3}}}{{{T1}}}\\)\" draggable=\"true\"&gt;\\(\\frac{{{Q3}}}{{{T1}}}\\)&lt;/span&gt; = ...&lt;/div&gt;","hint":"&lt;p&gt;Suma los numeradores y deja el mismo denominador.&lt;/p&gt;","feedback":"&lt;p&gt;Para sumar fracciones con el mismo denominador, hay que sumar los numeradores y dejar el mismo denominador.&lt;/p&gt;","seed":{"parameters":[{"name":"Q1","label":null,"list":[1,2,3,4,5,6]},{"name":"Q2","label":null,"list":[1,2,3,4,5,6]},{"name":"Q3","label":null,"list":[1,2,3,4,5,6]},{"name":"Q4","label":null,"list":[1,2,3,4,5,6]},{"name":"Q5","label":null,"list":[1,2,3,4,5,6]}],"calculated":[{"name":"T1","label":"{{function}}","function":"{{Q1}}+{{Q2}}","temp":true},{"name":"T2","label":"{{function}}","function":"{{Q1}}+{{Q3}}","temp":true},{"name":"T3","label":"{{function}}","function":"{{Q1}}+{{Q4}}","temp":true},{"name":"T4","label":"{{function}}","function":"{{Q1}}+{{Q5}}","temp":true},{"name":"A1","label":"&lt;span class=\"fr-math-v2 fr-draggable\" contenteditable=\"false\" data-original-math=\"\\(\\frac{{{T2}}}{{{T1}}}\\)\" draggable=\"true\"&gt;\\(\\frac{{{T2}}}{{{T1}}}\\)&lt;/span&gt;","function":""},{"name":"A2","label":"&lt;span class=\"fr-math-v2 fr-draggable\" contenteditable=\"false\" data-original-math=\"\\(\\frac{{{T3}}}{{{T1}}}\\)\" draggable=\"true\"&gt;\\(\\frac{{{T3}}}{{{T1}}}\\)&lt;/span&gt;","function":"","incorrect":true},{"name":"A3","label":"&lt;span class=\"fr-math-v2 fr-draggable\" contenteditable=\"false\" data-original-math=\"\\(\\frac{{{T4}}}{{{T1}}}\\)\" draggable=\"true\"&gt;\\(\\frac{{{T4}}}{{{T1}}}\\)&lt;/span&gt;","function":"","incorrect":true}],"uniques":true},"algorithm":{"name":"trueFalse","template":"Multiple choice – standard","params":{"countCorrect":1,"countIncorrect":2,"showCheckIcon":false,"columns":3}}}</t>
  </si>
  <si>
    <t>Escribe el resultado de esta suma de fracciones. Deja el mismo denominador.</t>
  </si>
  <si>
    <t>{{Q1}}/{{T1}} + {{Q3}}/{{T1}} = {{A1}}</t>
  </si>
  <si>
    <t>Q1= Min = 1; Max = 6; Step = 1
Q2= Min = 1; Max = 6; Step = 1
Q3= Min = 1; Max = 6; Step = 1</t>
  </si>
  <si>
    <t>T1 = {{Q1}} + {{Q2}}
T2 = {{Q1}} + {{Q3}}
A1 = frac {{T2}}/{{T1}}</t>
  </si>
  <si>
    <t>{"id":"M4-NyO-26a-E-1","stimulus":"&lt;p&gt;Escribe el resultado de esta suma de fracciones. Deja el mismo denominador.&lt;/p&gt;","template":"&lt;p style=\"text-align: center\"&gt;&lt;span class=\"fr-math-v2 fr-draggable\" contenteditable=\"false\" data-original-math=\"\\(\\frac{{{Q1}}}{{{T1}}}\\)\" draggable=\"true\"&gt;\\(\\frac{{{Q1}}}{{{T1}}}\\)&lt;/span&gt; + &lt;span class=\"fr-math-v2 fr-draggable\" contenteditable=\"false\" data-original-math=\"\\(\\frac{{{Q3}}}{{{T1}}}\\)\" draggable=\"true\"&gt;\\(\\frac{{{Q3}}}{{{T1}}}\\)&lt;/span&gt; = {{response}}&lt;/p&gt;","hint":"&lt;p&gt;Suma los numeradores y deja el mismo denominador.&lt;/p&gt;","feedback":"&lt;p&gt;Para sumar fracciones con el mismo denominador, hay que sumar los numeradores y dejar el mismo denominador.&lt;/p&gt;","seed":{"parameters":[{"name":"Q1","label":null,"list":[1,2,3,4,5,6]},{"name":"Q2","label":null,"list":[1,2,3,4,5,6]},{"name":"Q3","label":null,"list":[1,2,3,4,5,6]}],"calculated":[{"name":"T1","label":"{{function}}","function":"{{Q1}}+{{Q2}}","temp":true},{"name":"T2","label":"{{function}}","function":"{{Q1}}+{{Q3}}","temp":true},{"name":"A1","label":"{{function}}","function":"\\frac{{{T2}}}{{{T1}}}"}],"uniques":true},"algorithm":{"name":"calculateOperation","params":{"method":"equivLiteral","keyboard":"INTERMEDIATE"}}}</t>
  </si>
  <si>
    <t>En el cumpleaños de Brenda, su amiga Cloe se ha comido {{T2}}/{{T4}} de la tarta y su amigo Pablo, {{T3}}/{{T4}}. ¿Qué fracción de tarta han comido entre los dos? Deja el mismo denominador.</t>
  </si>
  <si>
    <t>Han comido {{A1}} de la tarta.</t>
  </si>
  <si>
    <t>T1 = math.max({{Q1}}, {{Q2}}, {{Q3}})
T2 = {{Q1}}+{{Q2}}+{{Q3}}-math.max({{Q1}}, {{Q2}}, {{Q3}})-math.min({{Q1}}, {{Q2}}, {{Q3}})
T3 = math.min({{Q1}},{{Q2}},{{Q3}})
T4 = {{T1}}+{{T2}}
T5 = {{T2}}+{{T3}}
A1 = frac {{T5}}/{{T4}}</t>
  </si>
  <si>
    <t>&lt;p&gt;Para sumar fracciones con el mismo denominador, hay que sumar los numeradores y dejar el mismo denominador.&lt;/p&gt;
{{T2}}/{{T4}} + {{T3}}/{{T4}} = {{T5}}/{{T4}}</t>
  </si>
  <si>
    <t>{"id":"M4-NyO-26a-A-1","stimulus":"&lt;p&gt;En el cumpleaños de Brenda, su amiga Cloe se ha comido &lt;span class=\"fr-math-v2 fr-draggable\" contenteditable=\"false\" data-original-math=\"\\(\\frac{{{T2}}}{{{T4}}}\\)\" draggable=\"true\"&gt;\\(\\frac{{{T2}}}{{{T4}}}\\)&lt;/span&gt; de la tarta y su amigo Pablo, &lt;span class=\"fr-math-v2 fr-draggable\" contenteditable=\"false\" data-original-math=\"\\(\\frac{{{T3}}}{{{T4}}}\\)\" draggable=\"true\"&gt;\\(\\frac{{{T3}}}{{{T4}}}\\)&lt;/span&gt;. ¿Qué fracción de tarta han comido entre los dos? Deja el mismo denominador.&lt;/p&gt;","template":"&lt;p&gt;Han comido {{response}} de la tarta.&lt;/p&gt;","hint":"&lt;p&gt;Suma los numeradores y deja el mismo denominador.&lt;/p&gt;","feedback":"&lt;p&gt;Para sumar fracciones con el mismo denominador, hay que sumar los numeradores y dejar el mismo denominador.&lt;/p&gt;&lt;p style=\"text-align: center\"&gt;&lt;span class=\"fr-math-v2 fr-draggable\" contenteditable=\"false\" data-original-math=\"\\(\\frac{{{T2}}}{{{T4}}}\\)\" draggable=\"true\"&gt;\\(\\frac{{{T2}}}{{{T4}}}\\)&lt;/span&gt; + &lt;span class=\"fr-math-v2 fr-draggable\" contenteditable=\"false\" data-original-math=\"\\(\\frac{{{T3}}}{{{T4}}}\\)\" draggable=\"true\"&gt;\\(\\frac{{{T3}}}{{{T4}}}\\)&lt;/span&gt; = &lt;span class=\"fr-math-v2 fr-draggable\" contenteditable=\"false\" data-original-math=\"\\(\\frac{{{T5}}}{{{T4}}}\\)\" draggable=\"true\"&gt;\\(\\frac{{{T5}}}{{{T4}}}\\)&lt;/span&gt;&lt;/p&gt;","seed":{"parameters":[{"name":"Q1","label":null,"list":[1,2,3,4,5,6]},{"name":"Q2","label":null,"list":[1,2,3,4,5,6]},{"name":"Q3","label":null,"list":[1,2,3,4,5,6]}],"calculated":[{"name":"T1","label":"{{function}}","function":"math.max({{Q1}},{{Q2}},{{Q3}})","temp":true},{"name":"T2","label":"{{function}}","function":"{{Q1}}+{{Q2}}+{{Q3}}-math.max({{Q1}},{{Q2}},{{Q3}})-math.min({{Q1}},{{Q2}},{{Q3}})","temp":true},{"name":"T3","label":"{{function}}","function":"math.min({{Q1}},{{Q2}},{{Q3}})","temp":true},{"name":"T4","label":"{{function}}","function":"{{T1}}+{{T2}}","temp":true},{"name":"T5","label":"{{function}}","function":"{{T3}}+{{T2}}","temp":true},{"name":"A1","label":"{{function}}","function":"\\frac{{{T5}}}{{{T4}}}"}],"uniques":true},"algorithm":{"name":"calculateOperation","params":{"method":"equivLiteral","keyboard":"INTERMEDIATE"}}}</t>
  </si>
  <si>
    <t>En una encuesta, {{T2}}/{{T4}} de los entrevistados respondieron que su deporte favorito era {{Q4}} y {{T3}}/{{T4}} dijeron que {{Q5}}. ¿Cuál es la fracción de entrevistados que dieron estas dos respuestas? Deja el mismo denominador.</t>
  </si>
  <si>
    <t>Los entrevistados a los que les gusta {{Q4}} y {{Q5}} son {{A1}}.</t>
  </si>
  <si>
    <t>Q1= Min = 1; Max = 6; Step = 1
Q2= Min = 1; Max = 6; Step = 1
Q3= Min = 1; Max = 6; Step = 1
Q4 = "el fútbol", "el baloncesto", "el voleibol", "la natación", "el tenis"
Q5 = "el fútbol", "el baloncesto", "el voleibol", "la natación", "el tenis"</t>
  </si>
  <si>
    <t>T1 = max({{Q1}}, {{Q2}}, {{Q3}})
T2 = {{Q1}}+{{Q2}}+{{Q3}}-max({{Q1}}, {{Q2}}, {{Q3}})-min({{Q1}}, {{Q2}}, {{Q3}})
T3 = min({{Q1}}, {{Q2}}, {{Q3}})
T4 = {{T1}}+{{T2}}
T5 = {{T2}}+{{T3}}
A1 = frac {{T5}}/{{T1}}</t>
  </si>
  <si>
    <t>{"id":"M4-NyO-26a-A-2","stimulus":"&lt;p&gt;En una encuesta, &lt;span class=\"fr-math-v2 fr-draggable\" contenteditable=\"false\" data-original-math=\"\\(\\frac{{{T2}}}{{{T4}}}\\)\" draggable=\"true\"&gt;\\(\\frac{{{T2}}}{{{T4}}}\\)&lt;/span&gt; de los entrevistados respondieron que su deporte favorito era {{Q4}} y &lt;span class=\"fr-math-v2 fr-draggable\" contenteditable=\"false\" data-original-math=\"\\(\\frac{{{T3}}}{{{T4}}}\\)\" draggable=\"true\"&gt;\\(\\frac{{{T3}}}{{{T4}}}\\)&lt;/span&gt; dijeron que {{Q5}}. ¿Cuál es la fracción de entrevistados que dieron estas dos respuestas? Deja el mismo denominador.&lt;/p&gt;","template":"&lt;p&gt;Los entrevistados a los que les gusta {{Q4}} y {{Q5}} son {{response}}.&lt;/p&gt;","hint":"&lt;p&gt;Suma los numeradores y deja el mismo denominador.&lt;/p&gt;","feedback":"&lt;p&gt;Para sumar fracciones con el mismo denominador, hay que sumar los numeradores y dejar el mismo denominador.&lt;/p&gt;&lt;p style=\"text-align: center\"&gt;&lt;span class=\"fr-math-v2 fr-draggable\" contenteditable=\"false\" data-original-math=\"\\(\\frac{{{T2}}}{{{T4}}}\\)\" draggable=\"true\"&gt;\\(\\frac{{{T2}}}{{{T4}}}\\)&lt;/span&gt; + &lt;span class=\"fr-math-v2 fr-draggable\" contenteditable=\"false\" data-original-math=\"\\(\\frac{{{T3}}}{{{T4}}}\\)\" draggable=\"true\"&gt;\\(\\frac{{{T3}}}{{{T4}}}\\)&lt;/span&gt; = &lt;span class=\"fr-math-v2 fr-draggable\" contenteditable=\"false\" data-original-math=\"\\(\\frac{{{T5}}}{{{T4}}}\\)\" draggable=\"true\"&gt;\\(\\frac{{{T5}}}{{{T4}}}\\)&lt;/span&gt;&lt;/p&gt;","seed":{"parameters":[{"name":"Q1","label":null,"list":[2,3,4,5,6]},{"name":"Q2","label":null,"list":[2,3,4,5,6]},{"name":"Q3","label":null,"list":[2,3,4,5,6]},{"name":"Q4","label":null,"list":["el fútbol","el baloncesto","el voleibol","la natación","el tenis"]},{"name":"Q5","label":null,"list":["el fútbol","el baloncesto","el voleibol","la natación","el tenis"]}],"calculated":[{"name":"T1","label":"{{function}}","function":"math.max({{Q1}},{{Q2}},{{Q3}})","temp":true},{"name":"T2","label":"{{function}}","function":"{{Q1}}+{{Q2}}+{{Q3}}-math.max({{Q1}},{{Q2}},{{Q3}})-math.min({{Q1}},{{Q2}},{{Q3}})","temp":true},{"name":"T3","label":"{{function}}","function":"math.min({{Q1}},{{Q2}},{{Q3}})","temp":true},{"name":"T4","label":"{{function}}","function":"{{T1}}+{{T2}}","temp":true},{"name":"T5","label":"{{function}}","function":"{{T3}}+{{T2}}","temp":true},{"name":"A1","label":"{{function}}","function":"\\frac{{{T5}}}{{{T4}}}"}],"uniques":true},"algorithm":{"name":"calculateOperation","params":{"method":"equivLiteral","keyboard":"INTERMEDIATE"}}}</t>
  </si>
  <si>
    <t>En el huerto de Amelia, {{T2}}/{{T4}} del terreno está plantado con tomates y {{T3}}/{{T4}}, con pimientos. ¿Cuánto terreno tiene estas dos plantas? Deja el mismo denominador.</t>
  </si>
  <si>
    <t>La fracción de terreno con tomates y pimientos es {{A1}}.</t>
  </si>
  <si>
    <t>T1 = max({{Q1}}, {{Q2}}, {{Q3}})
T2 = {{Q1}}+{{Q2}}+{{Q3}}-max({{Q1}}, {{Q2}}, {{Q3}})-min({{Q1}}, {{Q2}}, {{Q3}})
T3 = min({{Q1}}, {{Q2}}, {{Q3}})
T4 = {{T1}}+{{T2}}
T5 = {{T2}}+{{T3}}
A1 = frac {{T5}}/{{T4}}</t>
  </si>
  <si>
    <t>{"id":"M4-NyO-26a-A-3","stimulus":"&lt;p&gt;En el huerto de Amelia, &lt;span class=\"fr-math-v2 fr-draggable\" contenteditable=\"false\" data-original-math=\"\\(\\frac{{{T2}}}{{{T4}}}\\)\" draggable=\"true\"&gt;\\(\\frac{{{T2}}}{{{T4}}}\\)&lt;/span&gt; del terreno está plantado con tomates y &lt;span class=\"fr-math-v2 fr-draggable\" contenteditable=\"false\" data-original-math=\"\\(\\frac{{{T3}}}{{{T4}}}\\)\" draggable=\"true\"&gt;\\(\\frac{{{T3}}}{{{T4}}}\\)&lt;/span&gt;, con pimientos. ¿Cuánto terreno tiene ocupado con estas dos plantas? Deja el mismo denominador.&lt;/p&gt;","template":"&lt;p&gt;La fracción de terreno con tomates y pimientos es {{response}}.&lt;/p&gt;","hint":"&lt;p&gt;Suma los numeradores y deja el mismo denominador.&lt;/p&gt;","feedback":"&lt;p&gt;Para sumar fracciones con el mismo denominador, hay que sumar los numeradores y dejar el mismo denominador.&lt;/p&gt;&lt;p style=\"text-align: center\"&gt;&lt;span class=\"fr-math-v2 fr-draggable\" contenteditable=\"false\" data-original-math=\"\\(\\frac{{{T2}}}{{{T4}}}\\)\" draggable=\"true\"&gt;\\(\\frac{{{T2}}}{{{T4}}}\\)&lt;/span&gt; + &lt;span class=\"fr-math-v2 fr-draggable\" contenteditable=\"false\" data-original-math=\"\\(\\frac{{{T3}}}{{{T4}}}\\)\" draggable=\"true\"&gt;\\(\\frac{{{T3}}}{{{T4}}}\\)&lt;/span&gt; = &lt;span class=\"fr-math-v2 fr-draggable\" contenteditable=\"false\" data-original-math=\"\\(\\frac{{{T5}}}{{{T4}}}\\)\" draggable=\"true\"&gt;\\(\\frac{{{T5}}}{{{T4}}}\\)&lt;/span&gt;&lt;/p&gt;","seed":{"parameters":[{"name":"Q1","label":null,"list":[1,2,3,4,5,6]},{"name":"Q2","label":null,"list":[1,2,3,4,5,6]},{"name":"Q3","label":null,"list":[1,2,3,4,5,6]}],"calculated":[{"name":"T1","label":"{{function}}","function":"math.max({{Q1}},{{Q2}},{{Q3}})","temp":true},{"name":"T2","label":"{{function}}","function":"{{Q1}}+{{Q2}}+{{Q3}}-math.max({{Q1}},{{Q2}},{{Q3}})-math.min({{Q1}},{{Q2}},{{Q3}})","temp":true},{"name":"T3","label":"{{function}}","function":"math.min({{Q1}},{{Q2}},{{Q3}})","temp":true},{"name":"T4","label":"{{function}}","function":"{{T1}}+{{T2}}","temp":true},{"name":"T5","label":"{{function}}","function":"{{T3}}+{{T2}}","temp":true},{"name":"A1","label":"{{function}}","function":"\\frac{{{T5}}}{{{T4}}}"}],"uniques":true},"algorithm":{"name":"calculateOperation","params":{"method":"equivLiteral","keyboard":"INTERMEDIATE"}}}</t>
  </si>
  <si>
    <t>M4-NyO-26b</t>
  </si>
  <si>
    <t>Calcula restas de fracciones con igual denominador (numer. y denom. de 1 cifra)</t>
  </si>
  <si>
    <t xml:space="preserve">Calcula la siguiente resta de fracciones: </t>
  </si>
  <si>
    <t>{{Q1}}/{{T1}} − {{Q2}}/{{T1}} = {{A1}}/{{A2}}</t>
  </si>
  <si>
    <t>Q1= Min = 5; Max = 9; Step = 1
Q2= Min = 1; Max = 5; Step = 1</t>
  </si>
  <si>
    <t>T1 = {{Q1}} + {{Q2}}                                        {{A1}} = {{Q1}} - {{Q2}}                                 {{A2}} = {{T1}}</t>
  </si>
  <si>
    <t>Para restar fracciones con el mismo denominador, se restan los numeradores y se deja el mismo denominador.</t>
  </si>
  <si>
    <t>&lt;p&gt;Para restar fracciones con el mismo denominador, se restan los numeradores y se deja el mismo denominador.&lt;/p&gt;</t>
  </si>
  <si>
    <t>{"id":"M4-NyO-26b-I-1","stimulus":"&lt;p&gt;Calcula la siguiente resta de fracciones:&lt;/p&gt;","template":"&lt;p style=\"text-align: center\"&gt;&lt;span class=\"fr-math-v2 fr-draggable\" contenteditable=\"false\" data-original-math=\"\\(\\frac{{{Q1}}}{{{T1}}}\\)\" draggable=\"true\"&gt;\\(\\frac{{{Q1}}}{{{T1}}}\\)&lt;/span&gt; − &lt;span class=\"fr-math-v2 fr-draggable\" contenteditable=\"false\" data-original-math=\"\\(\\frac{{{Q2}}}{{{T1}}}\\)\" draggable=\"true\"&gt;\\(\\frac{{{Q2}}}{{{T1}}}\\) = {{response}}&lt;/span&gt;&lt;/p&gt;","hint":"&lt;p&gt;Para restar fracciones con el mismo denominador, se restan los numeradores y se deja el mismo denominador.&lt;/p&gt;","feedback":"&lt;p&gt;Para restar fracciones con el mismo denominador, se restan los numeradores y se deja el mismo denominador.&lt;/p&gt;","seed":{"parameters":[{"name":"Q1","label":null,"list":[5,6,7,8,9]},{"name":"Q2","label":null,"list":[1,2,3,4,5]}],"calculated":[{"name":"T1","label":"{{function}}","function":"{{Q1}}+{{Q2}}","temp":true},{"name":"T2","label":"{{function}}","function":"{{Q1}}-{{Q2}}","temp":true},{"name":"A1","label":"\\frac{{{T2}}}{{{T1}}}","function":"\\frac{{{T2}}}{{{T1}}}"}],"uniques":true},"algorithm":{"name":"calculateOperation","params":{"method":"equivLiteral","keyboard":"INTERMEDIATE"}}}</t>
  </si>
  <si>
    <t>Completa con el término que falta.</t>
  </si>
  <si>
    <t>{{Q1}}/{{T1}} − {{A1}}/{{A2}} = {{Q2}}/{{T1}}</t>
  </si>
  <si>
    <t>Q1= Min = 1; Max = 9; Step = 1
Q2= Min = 5; Max = 9; Step = 1</t>
  </si>
  <si>
    <t>T1 = {{Q1}} + {{Q2}}                                        {{A1}} = {{Q1}} - {{Q2}}                                {{A2}} = {{T1}}</t>
  </si>
  <si>
    <t>{"id":"M4-NyO-26b-E-1","stimulus":"&lt;p&gt;Completa con el término que falta.&lt;/p&gt;","template":"&lt;p style=\"text-align: center\"&gt;&lt;span class=\"fr-math-v2 fr-draggable\" contenteditable=\"false\" data-original-math=\"\\(\\frac{{{Q1}}}{{{T1}}}\\)\" draggable=\"true\"&gt;\\(\\frac{{{Q1}}}{{{T1}}}\\)&lt;/span&gt; − {{response}} = &lt;span class=\"fr-math-v2 fr-draggable\" contenteditable=\"false\" data-original-math=\"\\(\\frac{{{Q2}}}{{{T1}}}\\)\" draggable=\"true\"&gt;\\(\\frac{{{Q2}}}{{{T1}}}\\)&lt;/span&gt;&lt;/p&gt;","hint":"&lt;p&gt;Para restar fracciones con el mismo denominador, se restan los numeradores y se deja el mismo denominador.&lt;/p&gt;","feedback":"&lt;p&gt;Para restar fracciones con el mismo denominador, se restan los numeradores y se deja el mismo denominador.&lt;/p&gt;","seed":{"parameters":[{"name":"Q1","label":null,"list":[5,6,7,8,9]},{"name":"Q2","label":null,"list":[1,2,3,4,5]}],"calculated":[{"name":"T1","label":"{{function}}","function":"{{Q1}}+{{Q2}}","temp":true},{"name":"T2","label":"{{function}}","function":"{{Q1}}-{{Q2}}","temp":true},{"name":"A1","label":"\\frac{{{T2}}}{{{T1}}}","function":"\\frac{{{T2}}}{{{T1}}}"}],"uniques":true},"algorithm":{"name":"calculateOperation","params":{"method":"equivLiteral","keyboard":"INTERMEDIATE"}}}</t>
  </si>
  <si>
    <t>Raquel y su hermana se han comido una empanada entera. Si Raquel ha comido {{Q1}}/{{T1}}. ¿Qué fracción de la empanada ha comido su hermana?</t>
  </si>
  <si>
    <t>Su hermana ha comido {{A1}}/{{A2}} de la empanada.</t>
  </si>
  <si>
    <t>Q1= Min = 1; Max = 4; Step = 1
Q2= Min = 5; Max = 9; Step = 1</t>
  </si>
  <si>
    <t>T1 = {{Q1}} + {{Q2}}
{{A1}} = {{T1}}-{{Q1}}
{{A2}} = {{T1}}</t>
  </si>
  <si>
    <t>{"id":"M4-NyO-26b-A-1","stimulus":"&lt;p&gt;Raquel y su hermana se han comido una empanada. Si Raquel ha comido &lt;span class=\"fr-math-v2 fr-draggable\" contenteditable=\"false\" data-original-math=\"\\(\\frac{{{Q1}}}{{{T1}}}\\)\" draggable=\"true\"&gt;\\(\\frac{{{Q1}}} {{{T1}}}\\)&lt;/span&gt;. ¿Qué fracción de la empanada ha comido su hermana?&lt;/p&gt;","template":"&lt;p&gt;Su hermana ha comido {{response}}.&lt;/p&gt;","hint":"&lt;p&gt;Para restar fracciones con el mismo denominador, se restan los numeradores y se deja el mismo denominador.&lt;/p&gt;","feedback":"&lt;p&gt;Para restar fracciones con el mismo denominador, se restan los numeradores y se deja el mismo denominador.&lt;/p&gt;","seed":{"parameters":[{"name":"Q1","label":null,"min":1,"max":4,"step":1},{"name":"Q2","label":null,"min":5,"max":9,"step":1}],"calculated":[{"name":"T1","label":"{{function}}","function":"{{Q1}}+{{Q2}}","temp":true},{"name":"T2","label":"{{function}}","function":"{{T1}}-{{Q1}}","temp":true},{"name":"A1","label":"\\frac{{{T2}}}{{{T1}}}","function":"\\frac{{{T2}}}{{{T1}}}"}],"uniques":true},"algorithm":{"name":"calculateOperation","params":{"method":"equivLiteral","keyboard":"INTERMEDIATE"}}}</t>
  </si>
  <si>
    <t>En una piscina se han vendido {{Q1}}/{{T1}} de las entradas para niños y {{Q2}}/{{T1}} de entradas para adultos. ¿Qué diferencia hay entre el número de entradas vendidas para adultos y niños? Exprésalo en forma de fracción.</t>
  </si>
  <si>
    <t>Hay una diferencia de {{A1}}/{{A2}} entradas.</t>
  </si>
  <si>
    <t>T1 = {{Q1}} + {{Q2}}                                        
{{A1}} = {{Q1}} - {{Q2}}                                
{{A2}} = {{T1}}</t>
  </si>
  <si>
    <t>{"id":"M4-NyO-26b-A-2","stimulus":"&lt;p&gt;En una piscina se han vendido &lt;span class=\"fr-math-v2 fr-draggable\" contenteditable=\"false\" data-original-math=\"\\(\\frac{{{Q1}}}{{{T1}}}\\)\" draggable=\"true\"&gt;\\(\\frac{{{Q1}}} {{{T1}}}\\)&lt;/span&gt; de las entradas para niños y &lt;span class=\"fr-math-v2 fr-draggable\" contenteditable=\"false\" data-original-math=\"\\(\\frac{{{Q2}}}{{{T1}}}\\)\" draggable=\"true\"&gt;\\(\\frac{{{Q2}}} {{{T1}}}\\)&lt;/span&gt; de entradas para adultos. ¿Qué diferencia hay entre el número de entradas vendidas para adultos y niños? Exprésalo en forma de fracción.&lt;/p&gt;","template":"&lt;p&gt;Hay una diferencia de {{response}} de entradas.&lt;/p&gt;","hint":"&lt;p&gt;Para restar fracciones con el mismo denominador, se restan los numeradores y se deja el mismo denominador.&lt;/p&gt;","feedback":"&lt;p&gt;Para restar fracciones con el mismo denominador, se restan los numeradores y se deja el mismo denominador.&lt;/p&gt;","seed":{"parameters":[{"name":"Q1","label":null,"list":[1,2,3,4]},{"name":"Q2","label":null,"list":[5,6,7,8,9]}],"calculated":[{"name":"T1","label":"{{function}}","function":"{{Q1}}+{{Q2}}","temp":true},{"name":"T2","label":"{{function}}","function":"{{Q2}}-{{Q1}}","temp":true},{"name":"A1","label":"\\frac{{{T2}}}{{{T1}}}","function":"\\frac{{{T2}}}{{{T1}}}"}],"uniques":true},"algorithm":{"name":"calculateOperation","params":{"method":"equivLiteral","keyboard":"INTERMEDIATE"}}}</t>
  </si>
  <si>
    <t>&lt;p&gt;Un grupo de amigos ha ido a un parque multiaventuras en el que el inicio del recorrido podía ser de dos maneras. {{Q1}}/{{T1}} de ellos han optado por empezar por la tirolina. ¿Cuántos amigos han preferido comenzar por el puente colgante? Expresálo en forma de fracción.&lt;/p&gt;</t>
  </si>
  <si>
    <t>&lt;p&gt;{{A1}}/{{A2}} de los amigos han empezado por el puente colgante.&lt;/p&gt;</t>
  </si>
  <si>
    <t>Q1= Min = 2; Max = 5; Step = 1
Q2= Min = 6; Max = 9; Step = 1</t>
  </si>
  <si>
    <t>{"id":"M4-NyO-26b-A-3","stimulus":"&lt;p&gt;Un grupo de amigos ha ido a un parque multiaventuras que ofrece dos recorridos. &lt;span class=\"fr-math-v2 fr-draggable\" contenteditable=\"false\" data-original-math=\"\\(\\frac{{{Q1}}}{{{T1}}}\\)\" draggable=\"true\"&gt;\\(\\frac{{{Q1}}} {{{T1}}}\\)&lt;/span&gt; de ellos han optado por empezar por el que comienza con la tirolina. ¿Cuántos amigos han preferido comenzar por el puente colgante? Expresálo en forma de fracción.&lt;/p&gt;","template":"&lt;p&gt;{{response}} de los amigos han empezado por el puente colgante.&lt;/p&gt;","hint":"&lt;p&gt;Para restar fracciones con el mismo denominador, se restan los numeradores y se deja el mismo denominador.&lt;/p&gt;","feedback":"&lt;p&gt;Para restar fracciones con el mismo denominador, se restan los numeradores y se deja el mismo denominador.&lt;/p&gt;","seed":{"parameters":[{"name":"Q1","label":null,"list":[2,3,4,5]},{"name":"Q2","label":null,"list":[6,7,8,9]}],"calculated":[{"name":"T1","label":"{{function}}","function":"{{Q1}}+{{Q2}}","temp":true},{"name":"T2","label":"{{function}}","function":"{{T1}}-{{Q1}}","temp":true},{"name":"A1","label":"\\frac{{{T2}}}{{{T1}}}","function":"\\frac{{{T2}}}{{{T1}}}"}],"uniques":true},"algorithm":{"name":"calculateOperation","params":{"method":"equivLiteral","keyboard":"INTERMEDIATE"}}}</t>
  </si>
  <si>
    <t>M4-NyO-59a</t>
  </si>
  <si>
    <t>Calcula sumas y restas de fracciones representadas en la recta numérica</t>
  </si>
  <si>
    <t>&lt;p&gt;Elige el resultado correcto de la siguiente suma. Ayúdate de la recta numérica.&lt;/p&gt;&lt;p style=\"text-align: center\"&gt;&lt;span class=\"fr-math-v2 fr-draggable\" contenteditable=\"false\" data-original-math=\"\\(\\frac{{{Q1}}}{{{T1}}}\\)\" draggable=\"true\"&gt;\\(\\frac{{{Q1}}}{{{T1}}}\\)&lt;/span&gt; + &lt;span class=\"fr-math-v2 fr-draggable\" contenteditable=\"false\" data-original-math=\"\\(\\frac{{{Q3}}}{{{T1}}}\\)\" draggable=\"true\"&gt;\\(\\frac{{{Q3}}}{{{T1}}}\\)&lt;/span&gt; = ...&lt;/p&gt;&lt;div style=\"display:flex; justify-content:center;\"&gt;&lt;div class=\"lemo-fixed-to-responsive\" style=\"max-width: 800px;max-height: 80px;position: relative;width: 100%;display: inline-block;\"&gt;&lt;img src=\"https://blueberry-assets.oneclick.es/M4_NyO_59a_3.png\" alt=\"\" tabindex=\"0\"&gt;&lt;/img&gt;&lt;div class=\"lemo-graphie-container\" style=\"position: absolute;top: 0;left: 0;width: 100%;height: 100%;\"&gt;&lt;div class=\"lemo-graphie\" style=\"position: relative; width: 100%; height: 100%;\"&gt;&lt;span class=\"lemo-graphie-label\" style=\"position: absolute; left: 4.8%; top: 55%;\"&gt;&lt;span class=\"fr-math-v2 fr-draggable\" contenteditable=\"false\" data-original-math=\"\\(\\frac{{{T2}}}{{{T1}}}\\)\" draggable=\"true\"&gt;\\(\\frac{{{T2}}}{{{T1}}}\\)&lt;/span&gt;&lt;/span&gt;&lt;span class=\"lemo-graphie-label\" style=\"position: absolute; left: 13.5%; top: 55%;\"&gt;&lt;span class=\"fr-math-v2 fr-draggable\" contenteditable=\"false\" data-original-math=\"\\(\\frac{{{Q1}}}{{{T1}}}\\)\" draggable=\"true\"&gt;\\(\\frac{{{Q1}}}{{{T1}}}\\)&lt;/span&gt;&lt;/span&gt;&lt;span class=\"lemo-graphie-label\" style=\"position: absolute; left: 22.5%; top: 55%;\"&gt;&lt;span class=\"fr-math-v2 fr-draggable\" contenteditable=\"false\" data-original-math=\"\\(\\frac{{{T3}}}{{{T1}}}\\)\" draggable=\"true\"&gt;\\(\\frac{{{T3}}}{{{T1}}}\\)&lt;/span&gt;&lt;/span&gt;&lt;span class=\"lemo-graphie-label\" style=\"position: absolute; left: 31.4%; top: 55%;\"&gt;&lt;span class=\"fr-math-v2 fr-draggable\" contenteditable=\"false\" data-original-math=\"\\(\\frac{{{T4}}}{{{T1}}}\\)\" draggable=\"true\"&gt;\\(\\frac{{{T4}}}{{{T1}}}\\)&lt;/span&gt;&lt;/span&gt;&lt;span class=\"lemo-graphie-label\" style=\"position: absolute; left: 40.1%; top: 55%;\"&gt;&lt;span class=\"fr-math-v2 fr-draggable\" contenteditable=\"false\" data-original-math=\"\\(\\frac{{{T5}}}{{{T1}}}\\)\" draggable=\"true\"&gt;\\(\\frac{{{T5}}}{{{T1}}}\\)&lt;/span&gt;&lt;/span&gt;&lt;span class=\"lemo-graphie-label\" style=\"position: absolute; left: 49%; top: 55%;\"&gt;&lt;span class=\"fr-math-v2 fr-draggable\" contenteditable=\"false\" data-original-math=\"\\(\\frac{{{T6}}}{{{T1}}}\\)\" draggable=\"true\"&gt;\\(\\frac{{{T6}}}{{{T1}}}\\)&lt;/span&gt;&lt;/span&gt;&lt;span class=\"lemo-graphie-label\" style=\"position: absolute; left: 58%; top: 55%;\"&gt;&lt;span class=\"fr-math-v2 fr-draggable\" contenteditable=\"false\" data-original-math=\"\\(\\frac{{{T7}}}{{{T1}}}\\)\" draggable=\"true\"&gt;\\(\\frac{{{T7}}}{{{T1}}}\\)&lt;/span&gt;&lt;/span&gt;&lt;span class=\"lemo-graphie-label\" style=\"position: absolute; left: 67%; top: 55%;\"&gt;&lt;span class=\"fr-math-v2 fr-draggable\" contenteditable=\"false\" data-original-math=\"\\(\\frac{{{T8}}}{{{T1}}}\\)\" draggable=\"true\"&gt;\\(\\frac{{{T8}}}{{{T1}}}\\)&lt;/span&gt;&lt;/span&gt;&lt;span class=\"lemo-graphie-label\" style=\"position: absolute; left: 75.5%; top: 55%;\"&gt;&lt;span class=\"fr-math-v2 fr-draggable\" contenteditable=\"false\" data-original-math=\"\\(\\frac{{{T9}}}{{{T1}}}\\)\" draggable=\"true\"&gt;\\(\\frac{{{T9}}}{{{T1}}}\\)&lt;/span&gt;&lt;/span&gt;&lt;span class=\"lemo-graphie-label\" style=\"position: absolute; left: 84.5%; top: 55%;\"&gt;&lt;span class=\"fr-math-v2 fr-draggable\" contenteditable=\"false\" data-original-math=\"\\(\\frac{{{T10}}}{{{T1}}}\\)\" draggable=\"true\"&gt;\\(\\frac{{{T10}}}{{{T1}}}\\)&lt;/span&gt;&lt;/span&gt;&lt;span class=\"lemo-graphie-label\" style=\"position: absolute; left: 93%; top: 55%;\"&gt;&lt;span class=\"fr-math-v2 fr-draggable\" contenteditable=\"false\" data-original-math=\"\\(\\frac{{{T11}}}{{{T1}}}\\)\" draggable=\"true\"&gt;\\(\\frac{{{T11}}}{{{T1}}}\\)&lt;/span&gt;&lt;/span&gt;&lt;/div&gt;&lt;/div&gt;&lt;/div&gt;&lt;/div&gt;</t>
  </si>
  <si>
    <t>Q1 = min =  2, max =  9, step = 1
Q2 = min =  1, max =  9, step = 1
Q3 = min =  2, max =  9, step = 1
Q4 = min =  1, max =  9, step = 1
Q5 = min =  1, max =  9, step = 1</t>
  </si>
  <si>
    <t>T1 = {{Q1}}+{{Q2}}
T2 = {{Q1}}-1
T3 = {{Q1}}+1
T4 = {{Q1}}+2
T5 = {{Q1}}+3
T6 = {{Q1}}+4
T7 = {{Q1}}+5
T8 = {{Q1}}+6
T9 = {{Q1}}+7
T10 = {{Q1}}+8
T11 = {{Q1}}+9
A1 = &lt;span class=\"fr-math-v2 fr-draggable\" contenteditable=\"false\" data-original-math=\"\\(\\frac{{{function}}}{{{T1}}}\\)\" draggable=\"true\"&gt;\\(\\frac{{{function}}}{{{T1}}}\\)&lt;/span&gt;",
function = {{Q1}}+{{Q3}}
A2 = &lt;span class=\"fr-math-v2 fr-draggable\" contenteditable=\"false\" data-original-math=\"\\(\\frac{{{function}}}{{{T1}}}\\)\" draggable=\"true\"&gt;\\(\\frac{{{function}}}{{{T1}}}\\)&lt;/span&gt;
function = {{Q1}}+{{Q4}}
A3 = &lt;span class=\"fr-math-v2 fr-draggable\" contenteditable=\"false\" data-original-math=\"\\(\\frac{{{function}}}{{{T1}}}\\)\" draggable=\"true\"&gt;\\(\\frac{{{function}}}{{{T1}}}\\)&lt;/span&gt;
function = {{Q1}}+{{Q5}}</t>
  </si>
  <si>
    <t>&lt;p&gt;Cuenta {{Q3}} posiciones desde &lt;span class=\"fr-math-v2 fr-draggable\" contenteditable=\"false\" data-original-math=\"\\(\\frac{{{Q1}}}{{{T1}}}\\)\" draggable=\"true\"&gt;\\(\\frac{{{Q1}}}{{{T1}}}\\)&lt;/span&gt; hacia la derecha.&lt;/p&gt;</t>
  </si>
  <si>
    <t>&lt;p&gt;Para hacer esta suma con la ayuda de una recta numérica, hay que contar {{Q3}} posiciones desde &lt;span class=\"fr-math-v2 fr-draggable\" contenteditable=\"false\" data-original-math=\"\\(\\frac{{{Q1}}}{{{T1}}}\\)\" draggable=\"true\"&gt;\\(\\frac{{{Q1}}}{{{T1}}}\\)&lt;/span&gt; hacia la derecha. Por ejemplo, para esta otra suma:&lt;/p&gt;&lt;p style=\"text-align:center;\"&gt;&lt;span class=\"fr-math-v2 fr-draggable\" contenteditable=\"false\" data-original-math=\"\\(\\frac{2}{4}\\)\" draggable=\"true\"&gt;\\(\\frac{2}{4}\\)&lt;/span&gt; + &lt;span class=\"fr-math-v2 fr-draggable\" contenteditable=\"false\" data-original-math=\"\\(\\frac{3}{4}\\)\" draggable=\"true\"&gt;\\(\\frac{3}{4}\\)&lt;/span&gt; = &lt;span class=\"fr-math-v2 fr-draggable\" contenteditable=\"false\" data-original-math=\"\\(\\frac{5}{4}\\)\" draggable=\"true\"&gt;\\(\\frac{5}{4}\\)&lt;/span&gt;&lt;/p&gt;&lt;div style=\"display:flex; justify-content:center;\"&gt;&lt;img src=\"https://blueberry-assets.oneclick.es/M4_NyO_59a_1.svg\" width=\"300\"&gt;&lt;/img&gt;&lt;/div&gt;</t>
  </si>
  <si>
    <t>{
    "id": "M4-NyO-59a-I-1",
    "stimulus": "&lt;p&gt;Elige el resultado correcto de la siguiente suma. Ayúdate de la recta numérica.&lt;/p&gt;&lt;p style=\"text-align: center\"&gt;&lt;span class=\"fr-math-v2 fr-draggable\" contenteditable=\"false\" data-original-math=\"\\(\\frac{{{Q1}}}{{{T1}}}\\)\" draggable=\"true\"&gt;\\(\\frac{{{Q1}}}{{{T1}}}\\)&lt;/span&gt; + &lt;span class=\"fr-math-v2 fr-draggable\" contenteditable=\"false\" data-original-math=\"\\(\\frac{{{Q3}}}{{{T1}}}\\)\" draggable=\"true\"&gt;\\(\\frac{{{Q3}}}{{{T1}}}\\)&lt;/span&gt; = ...&lt;/p&gt;&lt;div style=\"display:flex; justify-content:center;\"&gt;&lt;div class=\"lemo-fixed-to-responsive\" style=\"max-width: 800px;max-height: 80px;position: relative;width: 100%;display: inline-block;\"&gt;&lt;img src=\"https://blueberry-assets.oneclick.es/M4_NyO_59a_3.png\" alt=\"\" tabindex=\"0\"&gt;&lt;/img&gt;&lt;div class=\"lemo-graphie-container\" style=\"position: absolute;top: 0;left: 0;width: 100%;height: 100%;\"&gt;&lt;div class=\"lemo-graphie\" style=\"position: relative; width: 100%; height: 100%;\"&gt;&lt;span class=\"lemo-graphie-label\" style=\"position: absolute; left: 4.8%; top: 55%;\"&gt;&lt;span class=\"fr-math-v2 fr-draggable\" contenteditable=\"false\" data-original-math=\"\\(\\frac{{{T2}}}{{{T1}}}\\)\" draggable=\"true\"&gt;\\(\\frac{{{T2}}}{{{T1}}}\\)&lt;/span&gt;&lt;/span&gt;&lt;span class=\"lemo-graphie-label\" style=\"position: absolute; left: 13.5%; top: 55%;\"&gt;&lt;span class=\"fr-math-v2 fr-draggable\" contenteditable=\"false\" data-original-math=\"\\(\\frac{{{Q1}}}{{{T1}}}\\)\" draggable=\"true\"&gt;\\(\\frac{{{Q1}}}{{{T1}}}\\)&lt;/span&gt;&lt;/span&gt;&lt;span class=\"lemo-graphie-label\" style=\"position: absolute; left: 22.5%; top: 55%;\"&gt;&lt;span class=\"fr-math-v2 fr-draggable\" contenteditable=\"false\" data-original-math=\"\\(\\frac{{{T3}}}{{{T1}}}\\)\" draggable=\"true\"&gt;\\(\\frac{{{T3}}}{{{T1}}}\\)&lt;/span&gt;&lt;/span&gt;&lt;span class=\"lemo-graphie-label\" style=\"position: absolute; left: 31.4%; top: 55%;\"&gt;&lt;span class=\"fr-math-v2 fr-draggable\" contenteditable=\"false\" data-original-math=\"\\(\\frac{{{T4}}}{{{T1}}}\\)\" draggable=\"true\"&gt;\\(\\frac{{{T4}}}{{{T1}}}\\)&lt;/span&gt;&lt;/span&gt;&lt;span class=\"lemo-graphie-label\" style=\"position: absolute; left: 40.1%; top: 55%;\"&gt;&lt;span class=\"fr-math-v2 fr-draggable\" contenteditable=\"false\" data-original-math=\"\\(\\frac{{{T5}}}{{{T1}}}\\)\" draggable=\"true\"&gt;\\(\\frac{{{T5}}}{{{T1}}}\\)&lt;/span&gt;&lt;/span&gt;&lt;span class=\"lemo-graphie-label\" style=\"position: absolute; left: 49%; top: 55%;\"&gt;&lt;span class=\"fr-math-v2 fr-draggable\" contenteditable=\"false\" data-original-math=\"\\(\\frac{{{T6}}}{{{T1}}}\\)\" draggable=\"true\"&gt;\\(\\frac{{{T6}}}{{{T1}}}\\)&lt;/span&gt;&lt;/span&gt;&lt;span class=\"lemo-graphie-label\" style=\"position: absolute; left: 58%; top: 55%;\"&gt;&lt;span class=\"fr-math-v2 fr-draggable\" contenteditable=\"false\" data-original-math=\"\\(\\frac{{{T7}}}{{{T1}}}\\)\" draggable=\"true\"&gt;\\(\\frac{{{T7}}}{{{T1}}}\\)&lt;/span&gt;&lt;/span&gt;&lt;span class=\"lemo-graphie-label\" style=\"position: absolute; left: 67%; top: 55%;\"&gt;&lt;span class=\"fr-math-v2 fr-draggable\" contenteditable=\"false\" data-original-math=\"\\(\\frac{{{T8}}}{{{T1}}}\\)\" draggable=\"true\"&gt;\\(\\frac{{{T8}}}{{{T1}}}\\)&lt;/span&gt;&lt;/span&gt;&lt;span class=\"lemo-graphie-label\" style=\"position: absolute; left: 75.5%; top: 55%;\"&gt;&lt;span class=\"fr-math-v2 fr-draggable\" contenteditable=\"false\" data-original-math=\"\\(\\frac{{{T9}}}{{{T1}}}\\)\" draggable=\"true\"&gt;\\(\\frac{{{T9}}}{{{T1}}}\\)&lt;/span&gt;&lt;/span&gt;&lt;span class=\"lemo-graphie-label\" style=\"position: absolute; left: 84.5%; top: 55%;\"&gt;&lt;span class=\"fr-math-v2 fr-draggable\" contenteditable=\"false\" data-original-math=\"\\(\\frac{{{T10}}}{{{T1}}}\\)\" draggable=\"true\"&gt;\\(\\frac{{{T10}}}{{{T1}}}\\)&lt;/span&gt;&lt;/span&gt;&lt;span class=\"lemo-graphie-label\" style=\"position: absolute; left: 93%; top: 55%;\"&gt;&lt;span class=\"fr-math-v2 fr-draggable\" contenteditable=\"false\" data-original-math=\"\\(\\frac{{{T11}}}{{{T1}}}\\)\" draggable=\"true\"&gt;\\(\\frac{{{T11}}}{{{T1}}}\\)&lt;/span&gt;&lt;/span&gt;&lt;/div&gt;&lt;/div&gt;&lt;/div&gt;&lt;/div&gt;",
    "hint": "&lt;p&gt;Cuenta {{Q3}} posiciones desde &lt;span class=\"fr-math-v2 fr-draggable\" contenteditable=\"false\" data-original-math=\"\\(\\frac{{{Q1}}}{{{T1}}}\\)\" draggable=\"true\"&gt;\\(\\frac{{{Q1}}}{{{T1}}}\\)&lt;/span&gt; hacia la derecha.&lt;/p&gt;",
    "feedback": "&lt;p&gt;Para hacer esta suma con la ayuda de una recta numérica, hay que contar {{Q3}} posiciones desde &lt;span class=\"fr-math-v2 fr-draggable\" contenteditable=\"false\" data-original-math=\"\\(\\frac{{{Q1}}}{{{T1}}}\\)\" draggable=\"true\"&gt;\\(\\frac{{{Q1}}}{{{T1}}}\\)&lt;/span&gt; hacia la derecha. Por ejemplo, para esta otra suma:&lt;/p&gt;&lt;p style=\"text-align:center;\"&gt;&lt;span class=\"fr-math-v2 fr-draggable\" contenteditable=\"false\" data-original-math=\"\\(\\frac{2}{4}\\)\" draggable=\"true\"&gt;\\(\\frac{2}{4}\\)&lt;/span&gt; + &lt;span class=\"fr-math-v2 fr-draggable\" contenteditable=\"false\" data-original-math=\"\\(\\frac{3}{4}\\)\" draggable=\"true\"&gt;\\(\\frac{3}{4}\\)&lt;/span&gt; = &lt;span class=\"fr-math-v2 fr-draggable\" contenteditable=\"false\" data-original-math=\"\\(\\frac{5}{4}\\)\" draggable=\"true\"&gt;\\(\\frac{5}{4}\\)&lt;/span&gt;&lt;/p&gt;&lt;div style=\"display:flex; justify-content:center;\"&gt;&lt;img src=\"https://blueberry-assets.oneclick.es/M4_NyO_59a_1.svg\" width=\"300\"&gt;&lt;/img&gt;&lt;/div&gt;",
    "seed": {
        "parameters": [
            {
                "name": "Q1",
                "label": null,
                "min": 2,
                "max": 9,
                "step": 1
            },
            {
                "name": "Q2",
                "label": null,
                "min": 1,
                "max": 9,
                "step": 1
            },
            {
                "name": "Q3",
                "label": null,
                "min": 2,
                "max": 9,
                "step": 1
            },
            {
                "name": "Q4",
                "label": null,
                "min": 1,
                "max": 9,
                "step": 1
            },
            {
                "name": "Q5",
                "label": null,
                "min": 1,
                "max": 9,
                "step": 1
            }
        ],
        "calculated": [
            {
                "name": "T1",
                "label": "{{function}}",
                "function": "{{Q1}}+{{Q2}}",
                "temp": "true"
            },
            {
                "name": "T2",
                "label": "{{function}}",
                "function": "{{Q1}}-1",
                "temp": "true"
            },
            {
                "name": "T3",
                "label": "{{function}}",
                "function": "{{Q1}}+1",
                "temp": "true"
            },
            {
                "name": "T4",
                "label": "{{function}}",
                "function": "{{Q1}}+2",
                "temp": "true"
            },
            {
                "name": "T5",
                "label": "{{function}}",
                "function": "{{Q1}}+3",
                "temp": "true"
            },
            {
                "name": "T6",
                "label": "{{function}}",
                "function": "{{Q1}}+4",
                "temp": "true"
            },
            {
                "name": "T7",
                "label": "{{function}}",
                "function": "{{Q1}}+5",
                "temp": "true"
            },
            {
                "name": "T8",
                "label": "{{function}}",
                "function": "{{Q1}}+6",
                "temp": "true"
            },
            {
                "name": "T9",
                "label": "{{function}}",
                "function": "{{Q1}}+7",
                "temp": "true"
            },
            {
                "name": "T10",
                "label": "{{function}}",
                "function": "{{Q1}}+8",
                "temp": "true"
            },
            {
                "name": "T11",
                "label": "{{function}}",
                "function": "{{Q1}}+9",
                "temp": "true"
            },
            {
                "name": "A1",
                "label": "&lt;span class=\"fr-math-v2 fr-draggable\" contenteditable=\"false\" data-original-math=\"\\(\\frac{{{function}}}{{{T1}}}\\)\" draggable=\"true\"&gt;\\(\\frac{{{function}}}{{{T1}}}\\)&lt;/span&gt;",
                "function": "{{Q1}}+{{Q3}}"
            },
            {
                "name": "A2",
                "label": "&lt;span class=\"fr-math-v2 fr-draggable\" contenteditable=\"false\" data-original-math=\"\\(\\frac{{{function}}}{{{T1}}}\\)\" draggable=\"true\"&gt;\\(\\frac{{{function}}}{{{T1}}}\\)&lt;/span&gt;",
                "function": "{{Q1}}+{{Q4}}",
                "incorrect": true
            },
            {
                "name": "A3",
                "label": "&lt;span class=\"fr-math-v2 fr-draggable\" contenteditable=\"false\" data-original-math=\"\\(\\frac{{{function}}}{{{T1}}}\\)\" draggable=\"true\"&gt;\\(\\frac{{{function}}}{{{T1}}}\\)&lt;/span&gt;",
                "function": "{{Q1}}+{{Q5}}",
                "incorrect": true
            }
        ],
        "uniques": true
    },
    "algorithm": {
        "name": "trueFalse",
        "template": "Multiple choice – multiple response",
        "params": {
            "countCorrect": 1,
            "countIncorrect": 2,
            "showCheckIcon": false,
            "columns": 3
        }
    }
}</t>
  </si>
  <si>
    <t>&lt;p&gt;Elige el resultado correcto de la siguiente suma. Ayúdate de la recta numérica.&lt;/p&gt;&lt;p style=\"text-align: center\"&gt;&lt;span class=\"fr-math-v2 fr-draggable\" contenteditable=\"false\" data-original-math=\"\\(\\frac{{{T10}}}{{{T1}}}\\)\" draggable=\"true\"&gt;\\(\\frac{{{T10}}}{{{T1}}}\\)&lt;/span&gt; − &lt;span class=\"fr-math-v2 fr-draggable\" contenteditable=\"false\" data-original-math=\"\\(\\frac{{{Q2}}}{{{T1}}}\\)\" draggable=\"true\"&gt;\\(\\frac{{{Q2}}}{{{T1}}}\\)&lt;/span&gt; = ...&lt;/p&gt;&lt;div style=\"display:flex; justify-content:center;\"&gt;&lt;div class=\"lemo-fixed-to-responsive\" style=\"max-width: 800px;max-height: 80px;position: relative;width: 100%;display: inline-block;\"&gt;&lt;img src=\"https://blueberry-assets.oneclick.es/M4_NyO_59a_3.png\" alt=\"\" tabindex=\"0\"&gt;&lt;/img&gt;&lt;div class=\"lemo-graphie-container\" style=\"position: absolute;top: 0;left: 0;width: 100%;height: 100%;\"&gt;&lt;div class=\"lemo-graphie\" style=\"position: relative; width: 100%; height: 100%;\"&gt;&lt;span class=\"lemo-graphie-label\" style=\"position: absolute; left: 4.8%; top: 55%;\"&gt;&lt;span class=\"fr-math-v2 fr-draggable\" contenteditable=\"false\" data-original-math=\"\\(\\frac{{{T2}}}{{{T1}}}\\)\" draggable=\"true\"&gt;\\(\\frac{{{T2}}}{{{T1}}}\\)&lt;/span&gt;&lt;/span&gt;&lt;span class=\"lemo-graphie-label\" style=\"position: absolute; left: 13.5%; top: 55%;\"&gt;&lt;span class=\"fr-math-v2 fr-draggable\" contenteditable=\"false\" data-original-math=\"\\(\\frac{{{Q1}}}{{{T1}}}\\)\" draggable=\"true\"&gt;\\(\\frac{{{Q1}}}{{{T1}}}\\)&lt;/span&gt;&lt;/span&gt;&lt;span class=\"lemo-graphie-label\" style=\"position: absolute; left: 22.5%; top: 55%;\"&gt;&lt;span class=\"fr-math-v2 fr-draggable\" contenteditable=\"false\" data-original-math=\"\\(\\frac{{{T3}}}{{{T1}}}\\)\" draggable=\"true\"&gt;\\(\\frac{{{T3}}}{{{T1}}}\\)&lt;/span&gt;&lt;/span&gt;&lt;span class=\"lemo-graphie-label\" style=\"position: absolute; left: 31.4%; top: 55%;\"&gt;&lt;span class=\"fr-math-v2 fr-draggable\" contenteditable=\"false\" data-original-math=\"\\(\\frac{{{T4}}}{{{T1}}}\\)\" draggable=\"true\"&gt;\\(\\frac{{{T4}}}{{{T1}}}\\)&lt;/span&gt;&lt;/span&gt;&lt;span class=\"lemo-graphie-label\" style=\"position: absolute; left: 40.1%; top: 55%;\"&gt;&lt;span class=\"fr-math-v2 fr-draggable\" contenteditable=\"false\" data-original-math=\"\\(\\frac{{{T5}}}{{{T1}}}\\)\" draggable=\"true\"&gt;\\(\\frac{{{T5}}}{{{T1}}}\\)&lt;/span&gt;&lt;/span&gt;&lt;span class=\"lemo-graphie-label\" style=\"position: absolute; left: 49%; top: 55%;\"&gt;&lt;span class=\"fr-math-v2 fr-draggable\" contenteditable=\"false\" data-original-math=\"\\(\\frac{{{T6}}}{{{T1}}}\\)\" draggable=\"true\"&gt;\\(\\frac{{{T6}}}{{{T1}}}\\)&lt;/span&gt;&lt;/span&gt;&lt;span class=\"lemo-graphie-label\" style=\"position: absolute; left: 58%; top: 55%;\"&gt;&lt;span class=\"fr-math-v2 fr-draggable\" contenteditable=\"false\" data-original-math=\"\\(\\frac{{{T7}}}{{{T1}}}\\)\" draggable=\"true\"&gt;\\(\\frac{{{T7}}}{{{T1}}}\\)&lt;/span&gt;&lt;/span&gt;&lt;span class=\"lemo-graphie-label\" style=\"position: absolute; left: 67%; top: 55%;\"&gt;&lt;span class=\"fr-math-v2 fr-draggable\" contenteditable=\"false\" data-original-math=\"\\(\\frac{{{T8}}}{{{T1}}}\\)\" draggable=\"true\"&gt;\\(\\frac{{{T8}}}{{{T1}}}\\)&lt;/span&gt;&lt;/span&gt;&lt;span class=\"lemo-graphie-label\" style=\"position: absolute; left: 75.5%; top: 55%;\"&gt;&lt;span class=\"fr-math-v2 fr-draggable\" contenteditable=\"false\" data-original-math=\"\\(\\frac{{{T9}}}{{{T1}}}\\)\" draggable=\"true\"&gt;\\(\\frac{{{T9}}}{{{T1}}}\\)&lt;/span&gt;&lt;/span&gt;&lt;span class=\"lemo-graphie-label\" style=\"position: absolute; left: 84.5%; top: 55%;\"&gt;&lt;span class=\"fr-math-v2 fr-draggable\" contenteditable=\"false\" data-original-math=\"\\(\\frac{{{T10}}}{{{T1}}}\\)\" draggable=\"true\"&gt;\\(\\frac{{{T10}}}{{{T1}}}\\)&lt;/span&gt;&lt;/span&gt;&lt;span class=\"lemo-graphie-label\" style=\"position: absolute; left: 93%; top: 55%;\"&gt;&lt;span class=\"fr-math-v2 fr-draggable\" contenteditable=\"false\" data-original-math=\"\\(\\frac{{{T11}}}{{{T1}}}\\)\" draggable=\"true\"&gt;\\(\\frac{{{T11}}}{{{T1}}}\\)&lt;/span&gt;&lt;/span&gt;&lt;/div&gt;&lt;/div&gt;&lt;/div&gt;&lt;/div&gt;</t>
  </si>
  <si>
    <t>Q1 = min = 2, max = 9, step = 1
Q2 = min = 2, max = 9, step = 1
Q3 = min = 1, max = 9, step = 1
Q4 = min = 1, max = 9, step = 1</t>
  </si>
  <si>
    <t>T1 = {{Q1}}+{{Q2}}
T2 = {{Q1}}-1
T3 = {{Q1}}+1
T4 = {{Q1}}+2
T5 = {{Q1}}+3
T6 = {{Q1}}+4
T7 = {{Q1}}+5
T8 = {{Q1}}+6
T9 = {{Q1}}+7
T10 = {{Q1}}+8
T11 = {{Q1}}+9
A1 = &lt;span class=\"fr-math-v2 fr-draggable\" contenteditable=\"false\" data-original-math=\"\\(\\frac{{{function}}}{{{T1}}}\\)\" draggable=\"true\"&gt;\\(\\frac{{{function}}}{{{T1}}}\\)&lt;/span&gt;
function = {{T10}}-{{Q2}}
A2 = &lt;span class=\"fr-math-v2 fr-draggable\" contenteditable=\"false\" data-original-math=\"\\(\\frac{{{function}}}{{{T1}}}\\)\" draggable=\"true\"&gt;\\(\\frac{{{function}}}{{{T1}}}\\)&lt;/span&gt;",
function = {{T10}}-{{Q3}}
A3 = &lt;span class=\"fr-math-v2 fr-draggable\" contenteditable=\"false\" data-original-math=\"\\(\\frac{{{function}}}{{{T1}}}\\)\" draggable=\"true\"&gt;\\(\\frac{{{function}}}{{{T1}}}\\)&lt;/span&gt;",
function = {{T10}}-{{Q4}}</t>
  </si>
  <si>
    <t>&lt;p&gt;Cuenta {{Q2}} posiciones desde &lt;span class=\"fr-math-v2 fr-draggable\" contenteditable=\"false\" data-original-math=\"\\(\\frac{{{T10}}}{{{T1}}}\\)\" draggable=\"true\"&gt;\\(\\frac{{{T10}}}{{{T1}}}\\)&lt;/span&gt; hacia la izquierda.&lt;/p&gt;</t>
  </si>
  <si>
    <t>&lt;p&gt;Para hacer esta resta con la ayuda de una recta numérica, hay que contar {{Q2}} posiciones desde &lt;span class=\"fr-math-v2 fr-draggable\" contenteditable=\"false\" data-original-math=\"\\(\\frac{{{T10}}}{{{T1}}}\\)\" draggable=\"true\"&gt;\\(\\frac{{{T10}}}{{{T1}}}\\)&lt;/span&gt; hacia la izquierda. Por ejemplo, para esta otra resta:&lt;/p&gt;&lt;p style=\"text-align:center;\"&gt;&lt;span class=\"fr-math-v2 fr-draggable\" contenteditable=\"false\" data-original-math=\"\\(\\frac{9}{5}\\)\" draggable=\"true\"&gt;\\(\\frac{9}{5}\\)&lt;/span&gt; − &lt;span class=\"fr-math-v2 fr-draggable\" contenteditable=\"false\" data-original-math=\"\\(\\frac{3}{5}\\)\" draggable=\"true\"&gt;\\(\\frac{3}{5}\\)&lt;/span&gt; = &lt;span class=\"fr-math-v2 fr-draggable\" contenteditable=\"false\" data-original-math=\"\\(\\frac{6}{5}\\)\" draggable=\"true\"&gt;\\(\\frac{6}{5}\\)&lt;/span&gt;&lt;/p&gt;&lt;div style=\"display:flex; justify-content:center;\"&gt;&lt;img src=\"https://blueberry-assets.oneclick.es/M4_NyO_59a_2.svg\" width=\"300\"&gt;&lt;/img&gt;&lt;/div&gt;</t>
  </si>
  <si>
    <t>{
    "id": "M4-NyO-59a-I-2",
    "stimulus": "&lt;p&gt;Elige el resultado correcto de la siguiente resta. Ayúdate de la recta numérica.&lt;/p&gt;&lt;p style=\"text-align: center\"&gt;&lt;span class=\"fr-math-v2 fr-draggable\" contenteditable=\"false\" data-original-math=\"\\(\\frac{{{T10}}}{{{T1}}}\\)\" draggable=\"true\"&gt;\\(\\frac{{{T10}}}{{{T1}}}\\)&lt;/span&gt; − &lt;span class=\"fr-math-v2 fr-draggable\" contenteditable=\"false\" data-original-math=\"\\(\\frac{{{Q2}}}{{{T1}}}\\)\" draggable=\"true\"&gt;\\(\\frac{{{Q2}}}{{{T1}}}\\)&lt;/span&gt; = ...&lt;/p&gt;&lt;div style=\"display:flex; justify-content:center;\"&gt;&lt;div class=\"lemo-fixed-to-responsive\" style=\"max-width: 800px;max-height: 80px;position: relative;width: 100%;display: inline-block;\"&gt;&lt;img src=\"https://blueberry-assets.oneclick.es/M4_NyO_59a_3.png\" alt=\"\" tabindex=\"0\"&gt;&lt;/img&gt;&lt;div class=\"lemo-graphie-container\" style=\"position: absolute;top: 0;left: 0;width: 100%;height: 100%;\"&gt;&lt;div class=\"lemo-graphie\" style=\"position: relative; width: 100%; height: 100%;\"&gt;&lt;span class=\"lemo-graphie-label\" style=\"position: absolute; left: 4.8%; top: 55%;\"&gt;&lt;span class=\"fr-math-v2 fr-draggable\" contenteditable=\"false\" data-original-math=\"\\(\\frac{{{T2}}}{{{T1}}}\\)\" draggable=\"true\"&gt;\\(\\frac{{{T2}}}{{{T1}}}\\)&lt;/span&gt;&lt;/span&gt;&lt;span class=\"lemo-graphie-label\" style=\"position: absolute; left: 13.5%; top: 55%;\"&gt;&lt;span class=\"fr-math-v2 fr-draggable\" contenteditable=\"false\" data-original-math=\"\\(\\frac{{{Q1}}}{{{T1}}}\\)\" draggable=\"true\"&gt;\\(\\frac{{{Q1}}}{{{T1}}}\\)&lt;/span&gt;&lt;/span&gt;&lt;span class=\"lemo-graphie-label\" style=\"position: absolute; left: 22.5%; top: 55%;\"&gt;&lt;span class=\"fr-math-v2 fr-draggable\" contenteditable=\"false\" data-original-math=\"\\(\\frac{{{T3}}}{{{T1}}}\\)\" draggable=\"true\"&gt;\\(\\frac{{{T3}}}{{{T1}}}\\)&lt;/span&gt;&lt;/span&gt;&lt;span class=\"lemo-graphie-label\" style=\"position: absolute; left: 31.4%; top: 55%;\"&gt;&lt;span class=\"fr-math-v2 fr-draggable\" contenteditable=\"false\" data-original-math=\"\\(\\frac{{{T4}}}{{{T1}}}\\)\" draggable=\"true\"&gt;\\(\\frac{{{T4}}}{{{T1}}}\\)&lt;/span&gt;&lt;/span&gt;&lt;span class=\"lemo-graphie-label\" style=\"position: absolute; left: 40.1%; top: 55%;\"&gt;&lt;span class=\"fr-math-v2 fr-draggable\" contenteditable=\"false\" data-original-math=\"\\(\\frac{{{T5}}}{{{T1}}}\\)\" draggable=\"true\"&gt;\\(\\frac{{{T5}}}{{{T1}}}\\)&lt;/span&gt;&lt;/span&gt;&lt;span class=\"lemo-graphie-label\" style=\"position: absolute; left: 49%; top: 55%;\"&gt;&lt;span class=\"fr-math-v2 fr-draggable\" contenteditable=\"false\" data-original-math=\"\\(\\frac{{{T6}}}{{{T1}}}\\)\" draggable=\"true\"&gt;\\(\\frac{{{T6}}}{{{T1}}}\\)&lt;/span&gt;&lt;/span&gt;&lt;span class=\"lemo-graphie-label\" style=\"position: absolute; left: 58%; top: 55%;\"&gt;&lt;span class=\"fr-math-v2 fr-draggable\" contenteditable=\"false\" data-original-math=\"\\(\\frac{{{T7}}}{{{T1}}}\\)\" draggable=\"true\"&gt;\\(\\frac{{{T7}}}{{{T1}}}\\)&lt;/span&gt;&lt;/span&gt;&lt;span class=\"lemo-graphie-label\" style=\"position: absolute; left: 67%; top: 55%;\"&gt;&lt;span class=\"fr-math-v2 fr-draggable\" contenteditable=\"false\" data-original-math=\"\\(\\frac{{{T8}}}{{{T1}}}\\)\" draggable=\"true\"&gt;\\(\\frac{{{T8}}}{{{T1}}}\\)&lt;/span&gt;&lt;/span&gt;&lt;span class=\"lemo-graphie-label\" style=\"position: absolute; left: 75.5%; top: 55%;\"&gt;&lt;span class=\"fr-math-v2 fr-draggable\" contenteditable=\"false\" data-original-math=\"\\(\\frac{{{T9}}}{{{T1}}}\\)\" draggable=\"true\"&gt;\\(\\frac{{{T9}}}{{{T1}}}\\)&lt;/span&gt;&lt;/span&gt;&lt;span class=\"lemo-graphie-label\" style=\"position: absolute; left: 84.5%; top: 55%;\"&gt;&lt;span class=\"fr-math-v2 fr-draggable\" contenteditable=\"false\" data-original-math=\"\\(\\frac{{{T10}}}{{{T1}}}\\)\" draggable=\"true\"&gt;\\(\\frac{{{T10}}}{{{T1}}}\\)&lt;/span&gt;&lt;/span&gt;&lt;span class=\"lemo-graphie-label\" style=\"position: absolute; left: 93%; top: 55%;\"&gt;&lt;span class=\"fr-math-v2 fr-draggable\" contenteditable=\"false\" data-original-math=\"\\(\\frac{{{T11}}}{{{T1}}}\\)\" draggable=\"true\"&gt;\\(\\frac{{{T11}}}{{{T1}}}\\)&lt;/span&gt;&lt;/span&gt;&lt;/div&gt;&lt;/div&gt;&lt;/div&gt;&lt;/div&gt;",
    "hint": "&lt;p&gt;Cuenta {{Q2}} posiciones desde &lt;span class=\"fr-math-v2 fr-draggable\" contenteditable=\"false\" data-original-math=\"\\(\\frac{{{T10}}}{{{T1}}}\\)\" draggable=\"true\"&gt;\\(\\frac{{{T10}}}{{{T1}}}\\)&lt;/span&gt; hacia la izquierda.&lt;/p&gt;",
    "feedback": "&lt;p&gt;Para hacer esta resta con la ayuda de una recta numérica, hay que contar {{Q2}} posiciones desde &lt;span class=\"fr-math-v2 fr-draggable\" contenteditable=\"false\" data-original-math=\"\\(\\frac{{{T10}}}{{{T1}}}\\)\" draggable=\"true\"&gt;\\(\\frac{{{T10}}}{{{T1}}}\\)&lt;/span&gt; hacia la izquierda. Por ejemplo, para esta otra resta:&lt;/p&gt;&lt;p style=\"text-align:center;\"&gt;&lt;span class=\"fr-math-v2 fr-draggable\" contenteditable=\"false\" data-original-math=\"\\(\\frac{9}{5}\\)\" draggable=\"true\"&gt;\\(\\frac{9}{5}\\)&lt;/span&gt; − &lt;span class=\"fr-math-v2 fr-draggable\" contenteditable=\"false\" data-original-math=\"\\(\\frac{3}{5}\\)\" draggable=\"true\"&gt;\\(\\frac{3}{5}\\)&lt;/span&gt; = &lt;span class=\"fr-math-v2 fr-draggable\" contenteditable=\"false\" data-original-math=\"\\(\\frac{6}{5}\\)\" draggable=\"true\"&gt;\\(\\frac{6}{5}\\)&lt;/span&gt;&lt;/p&gt;&lt;div style=\"display:flex; justify-content:center;\"&gt;&lt;img src=\"https://blueberry-assets.oneclick.es/M4_NyO_59a_2.svg\" width=\"300\"&gt;&lt;/img&gt;&lt;/div&gt;",
    "seed": {
        "parameters": [
            {
                "name": "Q1",
                "label": null,
                "min": 2,
                "max": 9,
                "step": 1
            },
            {
                "name": "Q2",
                "label": null,
                "min": 2,
                "max": 9,
                "step": 1
            },
            {
                "name": "Q3",
                "label": null,
                "min": 1,
                "max": 9,
                "step": 1
            },
            {
                "name": "Q4",
                "label": null,
                "min": 1,
                "max": 9,
                "step": 1
            }
        ],
        "calculated": [
            {
                "name": "T1",
                "label": "{{function}}",
                "function": "{{Q1}}+{{Q2}}",
                "temp": "true"
            },
            {
                "name": "T2",
                "label": "{{function}}",
                "function": "{{Q1}}-1",
                "temp": "true"
            },
            {
                "name": "T3",
                "label": "{{function}}",
                "function": "{{Q1}}+1",
                "temp": "true"
            },
            {
                "name": "T4",
                "label": "{{function}}",
                "function": "{{Q1}}+2",
                "temp": "true"
            },
            {
                "name": "T5",
                "label": "{{function}}",
                "function": "{{Q1}}+3",
                "temp": "true"
            },
            {
                "name": "T6",
                "label": "{{function}}",
                "function": "{{Q1}}+4",
                "temp": "true"
            },
            {
                "name": "T7",
                "label": "{{function}}",
                "function": "{{Q1}}+5",
                "temp": "true"
            },
            {
                "name": "T8",
                "label": "{{function}}",
                "function": "{{Q1}}+6",
                "temp": "true"
            },
            {
                "name": "T9",
                "label": "{{function}}",
                "function": "{{Q1}}+7",
                "temp": "true"
            },
            {
                "name": "T10",
                "label": "{{function}}",
                "function": "{{Q1}}+8",
                "temp": "true"
            },
            {
                "name": "T11",
                "label": "{{function}}",
                "function": "{{Q1}}+9",
                "temp": "true"
            },
            {
                "name": "A1",
                "label": "&lt;span class=\"fr-math-v2 fr-draggable\" contenteditable=\"false\" data-original-math=\"\\(\\frac{{{function}}}{{{T1}}}\\)\" draggable=\"true\"&gt;\\(\\frac{{{function}}}{{{T1}}}\\)&lt;/span&gt;",
                "function": "{{T10}}-{{Q2}}"
            },
            {
                "name": "A2",
                "label": "&lt;span class=\"fr-math-v2 fr-draggable\" contenteditable=\"false\" data-original-math=\"\\(\\frac{{{function}}}{{{T1}}}\\)\" draggable=\"true\"&gt;\\(\\frac{{{function}}}{{{T1}}}\\)&lt;/span&gt;",
                "function": "{{T10}}-{{Q3}}",
                "incorrect": true
            },
            {
                "name": "A3",
                "label": "&lt;span class=\"fr-math-v2 fr-draggable\" contenteditable=\"false\" data-original-math=\"\\(\\frac{{{function}}}{{{T1}}}\\)\" draggable=\"true\"&gt;\\(\\frac{{{function}}}{{{T1}}}\\)&lt;/span&gt;",
                "function": "{{T10}}-{{Q4}}",
                "incorrect": true
            }
        ],
        "uniques": true
    },
    "algorithm": {
        "name": "trueFalse",
        "template": "Multiple choice – multiple response",
        "params": {
            "countCorrect": 1,
            "countIncorrect": 2,
            "showCheckIcon": false,
            "columns": 3
        }
    }
}</t>
  </si>
  <si>
    <t>&lt;p&gt;Calcula la siguiente suma con ayuda de la recta numérica.&lt;/p&gt;&lt;div style=\"display:flex; justify-content:center;\"&gt;&lt;div class=\"lemo-fixed-to-responsive\" style=\"max-width: 800px;max-height: 80px;position: relative;width: 100%;display: inline-block;\"&gt;&lt;img src=\"https://blueberry-assets.oneclick.es/M4_NyO_59a_3.png\" alt=\"\" tabindex=\"0\"&gt;&lt;/img&gt;&lt;div class=\"lemo-graphie-container\" style=\"position: absolute;top: 0;left: 0;width: 100%;height: 100%;\"&gt;&lt;div class=\"lemo-graphie\" style=\"position: relative; width: 100%; height: 100%;\"&gt;&lt;span class=\"lemo-graphie-label\" style=\"position: absolute; left: 4.8%; top: 55%;\"&gt;&lt;span class=\"fr-math-v2 fr-draggable\" contenteditable=\"false\" data-original-math=\"\\(\\frac{{{T2}}}{{{T1}}}\\)\" draggable=\"true\"&gt;\\(\\frac{{{T2}}}{{{T1}}}\\)&lt;/span&gt;&lt;/span&gt;&lt;span class=\"lemo-graphie-label\" style=\"position: absolute; left: 13.5%; top: 55%;\"&gt;&lt;span class=\"fr-math-v2 fr-draggable\" contenteditable=\"false\" data-original-math=\"\\(\\frac{{{Q1}}}{{{T1}}}\\)\" draggable=\"true\"&gt;\\(\\frac{{{Q1}}}{{{T1}}}\\)&lt;/span&gt;&lt;/span&gt;&lt;span class=\"lemo-graphie-label\" style=\"position: absolute; left: 22.5%; top: 55%;\"&gt;&lt;span class=\"fr-math-v2 fr-draggable\" contenteditable=\"false\" data-original-math=\"\\(\\frac{{{T3}}}{{{T1}}}\\)\" draggable=\"true\"&gt;\\(\\frac{{{T3}}}{{{T1}}}\\)&lt;/span&gt;&lt;/span&gt;&lt;span class=\"lemo-graphie-label\" style=\"position: absolute; left: 31.4%; top: 55%;\"&gt;&lt;span class=\"fr-math-v2 fr-draggable\" contenteditable=\"false\" data-original-math=\"\\(\\frac{{{T4}}}{{{T1}}}\\)\" draggable=\"true\"&gt;\\(\\frac{{{T4}}}{{{T1}}}\\)&lt;/span&gt;&lt;/span&gt;&lt;span class=\"lemo-graphie-label\" style=\"position: absolute; left: 40.1%; top: 55%;\"&gt;&lt;span class=\"fr-math-v2 fr-draggable\" contenteditable=\"false\" data-original-math=\"\\(\\frac{{{T5}}}{{{T1}}}\\)\" draggable=\"true\"&gt;\\(\\frac{{{T5}}}{{{T1}}}\\)&lt;/span&gt;&lt;/span&gt;&lt;span class=\"lemo-graphie-label\" style=\"position: absolute; left: 49%; top: 55%;\"&gt;&lt;span class=\"fr-math-v2 fr-draggable\" contenteditable=\"false\" data-original-math=\"\\(\\frac{{{T6}}}{{{T1}}}\\)\" draggable=\"true\"&gt;\\(\\frac{{{T6}}}{{{T1}}}\\)&lt;/span&gt;&lt;/span&gt;&lt;span class=\"lemo-graphie-label\" style=\"position: absolute; left: 58%; top: 55%;\"&gt;&lt;span class=\"fr-math-v2 fr-draggable\" contenteditable=\"false\" data-original-math=\"\\(\\frac{{{T7}}}{{{T1}}}\\)\" draggable=\"true\"&gt;\\(\\frac{{{T7}}}{{{T1}}}\\)&lt;/span&gt;&lt;/span&gt;&lt;span class=\"lemo-graphie-label\" style=\"position: absolute; left: 67%; top: 55%;\"&gt;&lt;span class=\"fr-math-v2 fr-draggable\" contenteditable=\"false\" data-original-math=\"\\(\\frac{{{T8}}}{{{T1}}}\\)\" draggable=\"true\"&gt;\\(\\frac{{{T8}}}{{{T1}}}\\)&lt;/span&gt;&lt;/span&gt;&lt;span class=\"lemo-graphie-label\" style=\"position: absolute; left: 75.5%; top: 55%;\"&gt;&lt;span class=\"fr-math-v2 fr-draggable\" contenteditable=\"false\" data-original-math=\"\\(\\frac{{{T9}}}{{{T1}}}\\)\" draggable=\"true\"&gt;\\(\\frac{{{T9}}}{{{T1}}}\\)&lt;/span&gt;&lt;/span&gt;&lt;span class=\"lemo-graphie-label\" style=\"position: absolute; left: 84.5%; top: 55%;\"&gt;&lt;span class=\"fr-math-v2 fr-draggable\" contenteditable=\"false\" data-original-math=\"\\(\\frac{{{T10}}}{{{T1}}}\\)\" draggable=\"true\"&gt;\\(\\frac{{{T10}}}{{{T1}}}\\)&lt;/span&gt;&lt;/span&gt;&lt;span class=\"lemo-graphie-label\" style=\"position: absolute; left: 93%; top: 55%;\"&gt;&lt;span class=\"fr-math-v2 fr-draggable\" contenteditable=\"false\" data-original-math=\"\\(\\frac{{{T11}}}{{{T1}}}\\)\" draggable=\"true\"&gt;\\(\\frac{{{T11}}}{{{T1}}}\\)&lt;/span&gt;&lt;/span&gt;&lt;/div&gt;&lt;/div&gt;&lt;/div&gt;&lt;/div&gt;</t>
  </si>
  <si>
    <t>&lt;p style=\"text-align: center\"&gt;&lt;span class=\"fr-math-v2 fr-draggable\" contenteditable=\"false\" data-original-math=\"\\(\\frac{{{Q1}}}{{{T1}}}\\)\" draggable=\"true\"&gt;\\(\\frac{{{Q1}}}{{{T1}}}\\)&lt;/span&gt; + &lt;span class=\"fr-math-v2 fr-draggable\" contenteditable=\"false\" data-original-math=\"\\(\\frac{{{Q3}}}{{{T1}}}\\)\" draggable=\"true\"&gt;\\(\\frac{{{Q3}}}{{{T1}}}\\)&lt;/span&gt; = {{response}}&lt;/p&gt;</t>
  </si>
  <si>
    <t>Q1 = min =  2, max =  9, step = 1
Q2 = min =  1, max =  9, step = 1
Q3 = min =  2, max =  9, step = 1</t>
  </si>
  <si>
    <t>T1 = {{Q1}}+{{Q2}}
T2 = {{Q1}}-1
T3 = {{Q1}}+1
T4 = {{Q1}}+2
T5 = {{Q1}}+3
T6 = {{Q1}}+4
T7 = {{Q1}}+5
T8 = {{Q1}}+6
T9 = {{Q1}}+7
T10 = {{Q1}}+8
T11 = {{Q1}}+9
T12 = {{Q1}}+{{Q3}}
A1 = \\frac{{{T12}}}{{{T1}}}</t>
  </si>
  <si>
    <t>{
    "id": "M4-NyO-59a-E-1",
    "stimulus": "&lt;p&gt;Calcula la siguiente suma con ayuda de la recta numérica.&lt;/p&gt;&lt;div style=\"display:flex; justify-content:center;\"&gt;&lt;div class=\"lemo-fixed-to-responsive\" style=\"max-width: 800px;max-height: 80px;position: relative;width: 100%;display: inline-block;\"&gt;&lt;img src=\"https://blueberry-assets.oneclick.es/M4_NyO_59a_3.png\" alt=\"\" tabindex=\"0\"&gt;&lt;/img&gt;&lt;div class=\"lemo-graphie-container\" style=\"position: absolute;top: 0;left: 0;width: 100%;height: 100%;\"&gt;&lt;div class=\"lemo-graphie\" style=\"position: relative; width: 100%; height: 100%;\"&gt;&lt;span class=\"lemo-graphie-label\" style=\"position: absolute; left: 4.8%; top: 55%;\"&gt;&lt;span class=\"fr-math-v2 fr-draggable\" contenteditable=\"false\" data-original-math=\"\\(\\frac{{{T2}}}{{{T1}}}\\)\" draggable=\"true\"&gt;\\(\\frac{{{T2}}}{{{T1}}}\\)&lt;/span&gt;&lt;/span&gt;&lt;span class=\"lemo-graphie-label\" style=\"position: absolute; left: 13.5%; top: 55%;\"&gt;&lt;span class=\"fr-math-v2 fr-draggable\" contenteditable=\"false\" data-original-math=\"\\(\\frac{{{Q1}}}{{{T1}}}\\)\" draggable=\"true\"&gt;\\(\\frac{{{Q1}}}{{{T1}}}\\)&lt;/span&gt;&lt;/span&gt;&lt;span class=\"lemo-graphie-label\" style=\"position: absolute; left: 22.5%; top: 55%;\"&gt;&lt;span class=\"fr-math-v2 fr-draggable\" contenteditable=\"false\" data-original-math=\"\\(\\frac{{{T3}}}{{{T1}}}\\)\" draggable=\"true\"&gt;\\(\\frac{{{T3}}}{{{T1}}}\\)&lt;/span&gt;&lt;/span&gt;&lt;span class=\"lemo-graphie-label\" style=\"position: absolute; left: 31.4%; top: 55%;\"&gt;&lt;span class=\"fr-math-v2 fr-draggable\" contenteditable=\"false\" data-original-math=\"\\(\\frac{{{T4}}}{{{T1}}}\\)\" draggable=\"true\"&gt;\\(\\frac{{{T4}}}{{{T1}}}\\)&lt;/span&gt;&lt;/span&gt;&lt;span class=\"lemo-graphie-label\" style=\"position: absolute; left: 40.1%; top: 55%;\"&gt;&lt;span class=\"fr-math-v2 fr-draggable\" contenteditable=\"false\" data-original-math=\"\\(\\frac{{{T5}}}{{{T1}}}\\)\" draggable=\"true\"&gt;\\(\\frac{{{T5}}}{{{T1}}}\\)&lt;/span&gt;&lt;/span&gt;&lt;span class=\"lemo-graphie-label\" style=\"position: absolute; left: 49%; top: 55%;\"&gt;&lt;span class=\"fr-math-v2 fr-draggable\" contenteditable=\"false\" data-original-math=\"\\(\\frac{{{T6}}}{{{T1}}}\\)\" draggable=\"true\"&gt;\\(\\frac{{{T6}}}{{{T1}}}\\)&lt;/span&gt;&lt;/span&gt;&lt;span class=\"lemo-graphie-label\" style=\"position: absolute; left: 58%; top: 55%;\"&gt;&lt;span class=\"fr-math-v2 fr-draggable\" contenteditable=\"false\" data-original-math=\"\\(\\frac{{{T7}}}{{{T1}}}\\)\" draggable=\"true\"&gt;\\(\\frac{{{T7}}}{{{T1}}}\\)&lt;/span&gt;&lt;/span&gt;&lt;span class=\"lemo-graphie-label\" style=\"position: absolute; left: 67%; top: 55%;\"&gt;&lt;span class=\"fr-math-v2 fr-draggable\" contenteditable=\"false\" data-original-math=\"\\(\\frac{{{T8}}}{{{T1}}}\\)\" draggable=\"true\"&gt;\\(\\frac{{{T8}}}{{{T1}}}\\)&lt;/span&gt;&lt;/span&gt;&lt;span class=\"lemo-graphie-label\" style=\"position: absolute; left: 75.5%; top: 55%;\"&gt;&lt;span class=\"fr-math-v2 fr-draggable\" contenteditable=\"false\" data-original-math=\"\\(\\frac{{{T9}}}{{{T1}}}\\)\" draggable=\"true\"&gt;\\(\\frac{{{T9}}}{{{T1}}}\\)&lt;/span&gt;&lt;/span&gt;&lt;span class=\"lemo-graphie-label\" style=\"position: absolute; left: 84.5%; top: 55%;\"&gt;&lt;span class=\"fr-math-v2 fr-draggable\" contenteditable=\"false\" data-original-math=\"\\(\\frac{{{T10}}}{{{T1}}}\\)\" draggable=\"true\"&gt;\\(\\frac{{{T10}}}{{{T1}}}\\)&lt;/span&gt;&lt;/span&gt;&lt;span class=\"lemo-graphie-label\" style=\"position: absolute; left: 93%; top: 55%;\"&gt;&lt;span class=\"fr-math-v2 fr-draggable\" contenteditable=\"false\" data-original-math=\"\\(\\frac{{{T11}}}{{{T1}}}\\)\" draggable=\"true\"&gt;\\(\\frac{{{T11}}}{{{T1}}}\\)&lt;/span&gt;&lt;/span&gt;&lt;/div&gt;&lt;/div&gt;&lt;/div&gt;&lt;/div&gt;",
    "template": "&lt;p style=\"text-align: center\"&gt;&lt;span class=\"fr-math-v2 fr-draggable\" contenteditable=\"false\" data-original-math=\"\\(\\frac{{{Q1}}}{{{T1}}}\\)\" draggable=\"true\"&gt;\\(\\frac{{{Q1}}}{{{T1}}}\\)&lt;/span&gt; + &lt;span class=\"fr-math-v2 fr-draggable\" contenteditable=\"false\" data-original-math=\"\\(\\frac{{{Q3}}}{{{T1}}}\\)\" draggable=\"true\"&gt;\\(\\frac{{{Q3}}}{{{T1}}}\\)&lt;/span&gt; = {{response}}&lt;/p&gt;",
    "hint": "&lt;p&gt;Cuenta {{Q3}} posiciones desde &lt;span class=\"fr-math-v2 fr-draggable\" contenteditable=\"false\" data-original-math=\"\\(\\frac{{{Q1}}}{{{T1}}}\\)\" draggable=\"true\"&gt;\\(\\frac{{{Q1}}}{{{T1}}}\\)&lt;/span&gt; hacia la derecha.&lt;/p&gt;",
    "feedback": "&lt;p&gt;Para hacer esta suma con la ayuda de una recta numérica, hay que contar {{Q3}} posiciones desde &lt;span class=\"fr-math-v2 fr-draggable\" contenteditable=\"false\" data-original-math=\"\\(\\frac{{{Q1}}}{{{T1}}}\\)\" draggable=\"true\"&gt;\\(\\frac{{{Q1}}}{{{T1}}}\\)&lt;/span&gt; hacia la derecha. Por ejemplo, para esta otra suma:&lt;/p&gt;&lt;p style=\"text-align:center;\"&gt;&lt;span class=\"fr-math-v2 fr-draggable\" contenteditable=\"false\" data-original-math=\"\\(\\frac{2}{4}\\)\" draggable=\"true\"&gt;\\(\\frac{2}{4}\\)&lt;/span&gt; + &lt;span class=\"fr-math-v2 fr-draggable\" contenteditable=\"false\" data-original-math=\"\\(\\frac{3}{4}\\)\" draggable=\"true\"&gt;\\(\\frac{3}{4}\\)&lt;/span&gt; = &lt;span class=\"fr-math-v2 fr-draggable\" contenteditable=\"false\" data-original-math=\"\\(\\frac{5}{4}\\)\" draggable=\"true\"&gt;\\(\\frac{5}{4}\\)&lt;/span&gt;&lt;/p&gt;&lt;div style=\"display:flex; justify-content:center;\"&gt;&lt;img src=\"https://blueberry-assets.oneclick.es/M4_NyO_59a_1.svg\" width=\"300\"&gt;&lt;/img&gt;&lt;/div&gt;",
    "seed": {
        "parameters": [
            {
                "name": "Q1",
                "label": null,
                "min": 2,
                "max": 9,
                "step": 1
            },
            {
                "name": "Q2",
                "label": null,
                "min": 1,
                "max": 9,
                "step": 1
            },
            {
                "name": "Q3",
                "label": null,
                "min": 2,
                "max": 9,
                "step": 1
            }
        ],
        "calculated": [
            {
                "name": "T1",
                "label": "{{function}}",
                "function": "{{Q1}}+{{Q2}}",
                "temp": "true"
            },
            {
                "name": "T2",
                "label": "{{function}}",
                "function": "{{Q1}}-1",
                "temp": "true"
            },
            {
                "name": "T3",
                "label": "{{function}}",
                "function": "{{Q1}}+1",
                "temp": "true"
            },
            {
                "name": "T4",
                "label": "{{function}}",
                "function": "{{Q1}}+2",
                "temp": "true"
            },
            {
                "name": "T5",
                "label": "{{function}}",
                "function": "{{Q1}}+3",
                "temp": "true"
            },
            {
                "name": "T6",
                "label": "{{function}}",
                "function": "{{Q1}}+4",
                "temp": "true"
            },
            {
                "name": "T7",
                "label": "{{function}}",
                "function": "{{Q1}}+5",
                "temp": "true"
            },
            {
                "name": "T8",
                "label": "{{function}}",
                "function": "{{Q1}}+6",
                "temp": "true"
            },
            {
                "name": "T9",
                "label": "{{function}}",
                "function": "{{Q1}}+7",
                "temp": "true"
            },
            {
                "name": "T10",
                "label": "{{function}}",
                "function": "{{Q1}}+8",
                "temp": "true"
            },
            {
                "name": "T11",
                "label": "{{function}}",
                "function": "{{Q1}}+9",
                "temp": "true"
            },
            {
                "name": "T12",
                "label": "{{function}}",
                "function": "{{Q1}}+{{Q3}}",
                "temp": "true"
            },
            {
                "name": "A1",
                "label": "{{function}}",
                "function": "\\frac{{{T12}}}{{{T1}}}"
            }
        ],
        "uniques": true
    },
    "algorithm": {
        "name": "calculateOperation",
        "params": {
            "method": "equivLiteral",
            "keyboard": "INTERMEDIATE"
        }
    }
}</t>
  </si>
  <si>
    <t>&lt;p style=\"text-align: center\"&gt;&lt;span class=\"fr-math-v2 fr-draggable\" contenteditable=\"false\" data-original-math=\"\\(\\frac{{{T10}}}{{{T1}}}\\)\" draggable=\"true\"&gt;\\(\\frac{{{T10}}}{{{T1}}}\\)&lt;/span&gt; − &lt;span class=\"fr-math-v2 fr-draggable\" contenteditable=\"false\" data-original-math=\"\\(\\frac{{{Q2}}}{{{T1}}}\\)\" draggable=\"true\"&gt;\\(\\frac{{{Q2}}}{{{T1}}}\\)&lt;/span&gt; = {{response}}&lt;/p&gt;</t>
  </si>
  <si>
    <t>Q1 = min = 2, max = 9, step = 1
Q2 = min = 2, max = 9, step = 1</t>
  </si>
  <si>
    <t>T1 = {{Q1}}+{{Q2}}
T2 = {{Q1}}-1
T3 = {{Q1}}+1
T4 = {{Q1}}+2
T5 = {{Q1}}+3
T6 = {{Q1}}+4
T7 = {{Q1}}+5
T8 = {{Q1}}+6
T9 = {{Q1}}+7
T10 = {{Q1}}+8
T11 = {{Q1}}+9
T12 = {{T10}}-{{Q2}}
A1 = \\frac{{{T12}}}{{{T1}}}</t>
  </si>
  <si>
    <t>{
    "id": "M4-NyO-59a-E-2",
    "stimulus": "&lt;p&gt;Calcula la siguiente resta con ayuda de la recta numérica.&lt;/p&gt;&lt;div style=\"display:flex; justify-content:center;\"&gt;&lt;div class=\"lemo-fixed-to-responsive\" style=\"max-width: 800px;max-height: 80px;position: relative;width: 100%;display: inline-block;\"&gt;&lt;img src=\"https://blueberry-assets.oneclick.es/M4_NyO_59a_3.png\" alt=\"\" tabindex=\"0\"&gt;&lt;/img&gt;&lt;div class=\"lemo-graphie-container\" style=\"position: absolute;top: 0;left: 0;width: 100%;height: 100%;\"&gt;&lt;div class=\"lemo-graphie\" style=\"position: relative; width: 100%; height: 100%;\"&gt;&lt;span class=\"lemo-graphie-label\" style=\"position: absolute; left: 4.8%; top: 55%;\"&gt;&lt;span class=\"fr-math-v2 fr-draggable\" contenteditable=\"false\" data-original-math=\"\\(\\frac{{{T2}}}{{{T1}}}\\)\" draggable=\"true\"&gt;\\(\\frac{{{T2}}}{{{T1}}}\\)&lt;/span&gt;&lt;/span&gt;&lt;span class=\"lemo-graphie-label\" style=\"position: absolute; left: 13.5%; top: 55%;\"&gt;&lt;span class=\"fr-math-v2 fr-draggable\" contenteditable=\"false\" data-original-math=\"\\(\\frac{{{Q1}}}{{{T1}}}\\)\" draggable=\"true\"&gt;\\(\\frac{{{Q1}}}{{{T1}}}\\)&lt;/span&gt;&lt;/span&gt;&lt;span class=\"lemo-graphie-label\" style=\"position: absolute; left: 22.5%; top: 55%;\"&gt;&lt;span class=\"fr-math-v2 fr-draggable\" contenteditable=\"false\" data-original-math=\"\\(\\frac{{{T3}}}{{{T1}}}\\)\" draggable=\"true\"&gt;\\(\\frac{{{T3}}}{{{T1}}}\\)&lt;/span&gt;&lt;/span&gt;&lt;span class=\"lemo-graphie-label\" style=\"position: absolute; left: 31.4%; top: 55%;\"&gt;&lt;span class=\"fr-math-v2 fr-draggable\" contenteditable=\"false\" data-original-math=\"\\(\\frac{{{T4}}}{{{T1}}}\\)\" draggable=\"true\"&gt;\\(\\frac{{{T4}}}{{{T1}}}\\)&lt;/span&gt;&lt;/span&gt;&lt;span class=\"lemo-graphie-label\" style=\"position: absolute; left: 40.1%; top: 55%;\"&gt;&lt;span class=\"fr-math-v2 fr-draggable\" contenteditable=\"false\" data-original-math=\"\\(\\frac{{{T5}}}{{{T1}}}\\)\" draggable=\"true\"&gt;\\(\\frac{{{T5}}}{{{T1}}}\\)&lt;/span&gt;&lt;/span&gt;&lt;span class=\"lemo-graphie-label\" style=\"position: absolute; left: 49%; top: 55%;\"&gt;&lt;span class=\"fr-math-v2 fr-draggable\" contenteditable=\"false\" data-original-math=\"\\(\\frac{{{T6}}}{{{T1}}}\\)\" draggable=\"true\"&gt;\\(\\frac{{{T6}}}{{{T1}}}\\)&lt;/span&gt;&lt;/span&gt;&lt;span class=\"lemo-graphie-label\" style=\"position: absolute; left: 58%; top: 55%;\"&gt;&lt;span class=\"fr-math-v2 fr-draggable\" contenteditable=\"false\" data-original-math=\"\\(\\frac{{{T7}}}{{{T1}}}\\)\" draggable=\"true\"&gt;\\(\\frac{{{T7}}}{{{T1}}}\\)&lt;/span&gt;&lt;/span&gt;&lt;span class=\"lemo-graphie-label\" style=\"position: absolute; left: 67%; top: 55%;\"&gt;&lt;span class=\"fr-math-v2 fr-draggable\" contenteditable=\"false\" data-original-math=\"\\(\\frac{{{T8}}}{{{T1}}}\\)\" draggable=\"true\"&gt;\\(\\frac{{{T8}}}{{{T1}}}\\)&lt;/span&gt;&lt;/span&gt;&lt;span class=\"lemo-graphie-label\" style=\"position: absolute; left: 75.5%; top: 55%;\"&gt;&lt;span class=\"fr-math-v2 fr-draggable\" contenteditable=\"false\" data-original-math=\"\\(\\frac{{{T9}}}{{{T1}}}\\)\" draggable=\"true\"&gt;\\(\\frac{{{T9}}}{{{T1}}}\\)&lt;/span&gt;&lt;/span&gt;&lt;span class=\"lemo-graphie-label\" style=\"position: absolute; left: 84.5%; top: 55%;\"&gt;&lt;span class=\"fr-math-v2 fr-draggable\" contenteditable=\"false\" data-original-math=\"\\(\\frac{{{T10}}}{{{T1}}}\\)\" draggable=\"true\"&gt;\\(\\frac{{{T10}}}{{{T1}}}\\)&lt;/span&gt;&lt;/span&gt;&lt;span class=\"lemo-graphie-label\" style=\"position: absolute; left: 93%; top: 55%;\"&gt;&lt;span class=\"fr-math-v2 fr-draggable\" contenteditable=\"false\" data-original-math=\"\\(\\frac{{{T11}}}{{{T1}}}\\)\" draggable=\"true\"&gt;\\(\\frac{{{T11}}}{{{T1}}}\\)&lt;/span&gt;&lt;/span&gt;&lt;/div&gt;&lt;/div&gt;&lt;/div&gt;&lt;/div&gt;",
    "template": "&lt;p style=\"text-align: center\"&gt;&lt;span class=\"fr-math-v2 fr-draggable\" contenteditable=\"false\" data-original-math=\"\\(\\frac{{{T10}}}{{{T1}}}\\)\" draggable=\"true\"&gt;\\(\\frac{{{T10}}}{{{T1}}}\\)&lt;/span&gt; − &lt;span class=\"fr-math-v2 fr-draggable\" contenteditable=\"false\" data-original-math=\"\\(\\frac{{{Q2}}}{{{T1}}}\\)\" draggable=\"true\"&gt;\\(\\frac{{{Q2}}}{{{T1}}}\\)&lt;/span&gt; = {{response}}&lt;/p&gt;",
    "hint": "&lt;p&gt;Cuenta {{Q2}} posiciones desde &lt;span class=\"fr-math-v2 fr-draggable\" contenteditable=\"false\" data-original-math=\"\\(\\frac{{{T10}}}{{{T1}}}\\)\" draggable=\"true\"&gt;\\(\\frac{{{T10}}}{{{T1}}}\\)&lt;/span&gt; hacia la izquierda.&lt;/p&gt;",
    "feedback": "&lt;p&gt;Para hacer esta resta con la ayuda de una recta numérica, hay que contar {{Q2}} posiciones desde &lt;span class=\"fr-math-v2 fr-draggable\" contenteditable=\"false\" data-original-math=\"\\(\\frac{{{T10}}}{{{T1}}}\\)\" draggable=\"true\"&gt;\\(\\frac{{{T10}}}{{{T1}}}\\)&lt;/span&gt; hacia la izquierda. Por ejemplo, para esta otra resta:&lt;/p&gt;&lt;p style=\"text-align:center;\"&gt;&lt;span class=\"fr-math-v2 fr-draggable\" contenteditable=\"false\" data-original-math=\"\\(\\frac{9}{5}\\)\" draggable=\"true\"&gt;\\(\\frac{9}{5}\\)&lt;/span&gt; − &lt;span class=\"fr-math-v2 fr-draggable\" contenteditable=\"false\" data-original-math=\"\\(\\frac{3}{5}\\)\" draggable=\"true\"&gt;\\(\\frac{3}{5}\\)&lt;/span&gt; = &lt;span class=\"fr-math-v2 fr-draggable\" contenteditable=\"false\" data-original-math=\"\\(\\frac{6}{5}\\)\" draggable=\"true\"&gt;\\(\\frac{6}{5}\\)&lt;/span&gt;&lt;/p&gt;&lt;div style=\"display:flex; justify-content:center;\"&gt;&lt;img src=\"https://blueberry-assets.oneclick.es/M4_NyO_59a_2.svg\" width=\"300\"&gt;&lt;/img&gt;&lt;/div&gt;",
    "seed": {
        "parameters": [
            {
                "name": "Q1",
                "label": null,
                "min": 2,
                "max": 9,
                "step": 1
            },
            {
                "name": "Q2",
                "label": null,
                "min": 2,
                "max": 9,
                "step": 1
            }
        ],
        "calculated": [
            {
                "name": "T1",
                "label": "{{function}}",
                "function": "{{Q1}}+{{Q2}}",
                "temp": "true"
            },
            {
                "name": "T2",
                "label": "{{function}}",
                "function": "{{Q1}}-1",
                "temp": "true"
            },
            {
                "name": "T3",
                "label": "{{function}}",
                "function": "{{Q1}}+1",
                "temp": "true"
            },
            {
                "name": "T4",
                "label": "{{function}}",
                "function": "{{Q1}}+2",
                "temp": "true"
            },
            {
                "name": "T5",
                "label": "{{function}}",
                "function": "{{Q1}}+3",
                "temp": "true"
            },
            {
                "name": "T6",
                "label": "{{function}}",
                "function": "{{Q1}}+4",
                "temp": "true"
            },
            {
                "name": "T7",
                "label": "{{function}}",
                "function": "{{Q1}}+5",
                "temp": "true"
            },
            {
                "name": "T8",
                "label": "{{function}}",
                "function": "{{Q1}}+6",
                "temp": "true"
            },
            {
                "name": "T9",
                "label": "{{function}}",
                "function": "{{Q1}}+7",
                "temp": "true"
            },
            {
                "name": "T10",
                "label": "{{function}}",
                "function": "{{Q1}}+8",
                "temp": "true"
            },
            {
                "name": "T11",
                "label": "{{function}}",
                "function": "{{Q1}}+9",
                "temp": "true"
            },
            {
                "name": "T12",
                "label": "{{function}}",
                "function": "{{T10}}-{{Q2}}",
                "temp": "true"
            },
            {
                "name": "A1",
                "label": "{{function}}",
                "function": "\\frac{{{T12}}}{{{T1}}}"
            }
        ],
        "uniques": true
    },
    "algorithm": {
        "name": "calculateOperation",
        "params": {
            "method": "equivLiteral",
            "keyboard": "INTERMEDIATE"
        }
    }
}</t>
  </si>
  <si>
    <t>M4-NyO-53a</t>
  </si>
  <si>
    <t>Calcula fracciones equivalentes</t>
  </si>
  <si>
    <t>&lt;p&gt;Selecciona las fracciones equivalentes.&lt;/p&gt;</t>
  </si>
  <si>
    <t>Multiple Choice
*: countIncorrect=2
*: countCorrect=2</t>
  </si>
  <si>
    <t>Q1 = min = 1; max = 9; step = 1
Q2 = min = 1; max = 9; step = 1
Q3 = min = 2; max = 5; step = 1</t>
  </si>
  <si>
    <t>T1 = {{Q1}}+{{Q2}}
T2 = {{Q1}}*{{Q3}}
T3 = ({{Q1}}+{{Q2}})*{{Q3}}
A1=$$FRAC[{{Q1}};{{T1}}]*
A2=$$FRAC[{{T2}};{{T3}}]*
A3=$$FRAC[{{T2}};{{T1}}]
A4=$$FRAC[{{Q1}};{{T3}}]</t>
  </si>
  <si>
    <t>&lt;p&gt;Las fracciones equivalentes representan la misma cantidad.&lt;/p&gt;</t>
  </si>
  <si>
    <t>&lt;p&gt;Para obtener una fracción equivalente, hay que multiplicar o dividir el numerador y el denominador por un mismo número.&lt;/p&gt;&lt;p&gt;En este caso, se ha multiplicado por {{Q3}}:&lt;/p&gt;&lt;p&gt;$$FRAC[{{Q1}};{{T1}}] = $$FRAC[{{T2}};{{T3}}]&lt;/p&gt;</t>
  </si>
  <si>
    <t>{
    "id": "M4-NyO-53a-I-1",
    "stimulus": "&lt;p&gt;Selecciona las fracciones equivalentes.&lt;/p&gt;",
    "hint": "&lt;p&gt;Las fracciones equivalentes representan la misma cantidad.&lt;/p&gt;",
    "feedback": "&lt;p&gt;Para obtener una fracción equivalente, hay que multiplicar o dividir el numerador y el denominador por un mismo número.&lt;/p&gt;&lt;p&gt;En este caso, se ha multiplicado por {{Q3}}:&lt;/p&gt;&lt;p style=\"text-align: center\"&gt;&lt;span class=\"fr-math-v2 fr-draggable\" contenteditable=\"false\" data-original-math=\"\\(\\frac{{{Q1}}}{{{T1}}}\\)\" draggable=\"true\"&gt;\\(\\frac{{{Q1}}}{{{T1}}}\\)&lt;/span&gt; = &lt;span class=\"fr-math-v2 fr-draggable\" contenteditable=\"false\" data-original-math=\"\\(\\frac{{{T2}}}{{{T3}}}\\)\" draggable=\"true\"&gt;\\(\\frac{{{T2}}}{{{T3}}}\\)&lt;/span&gt;&lt;/p&gt;",
    "seed": {
        "parameters": [
            {
                "name": "Q1",
                "label": null,
                "min": 1,
                "max": 9,
                "step": 1
            },
            {
                "name": "Q2",
                "label": null,
                "min": 1,
                "max": 9,
                "step": 1
            },
            {
                "name": "Q3",
                "label": null,
                "min": 2,
                "max": 5,
                "step": 1
            }
        ],
        "calculated": [
            {
                "name": "T1",
                "label": "{{function}}",
                "function": "{{Q1}}+{{Q2}}",
                "temp": true
            },
            {
                "name": "T2",
                "label": "{{function}}",
                "function": "{{Q1}}*{{Q3}}",
                "temp": true
            },
            {
                "name": "T3",
                "label": "{{function}}",
                "function": "({{Q1}}+{{Q2}})*{{Q3}}",
                "temp": true
            },
            {
                "name": "A1",
                "label": "{{function}}",
                "function": "&lt;span class=\"fr-math-v2 fr-draggable\" contenteditable=\"false\" data-original-math=\"\\(\\frac{{{Q1}}}{{{T1}}}\\)\" draggable=\"true\"&gt;\\(\\frac{{{Q1}}}{{{T1}}}\\)&lt;/span&gt;"
            },
            {
                "name": "A2",
                "label": "{{function}}",
                "function": "&lt;span class=\"fr-math-v2 fr-draggable\" contenteditable=\"false\" data-original-math=\"\\(\\frac{{{T2}}}{{{T3}}}\\)\" draggable=\"true\"&gt;\\(\\frac{{{T2}}}{{{T3}}}\\)&lt;/span&gt;"
            },
            {
                "name": "A3",
                "label": "{{function}}",
                "function": "&lt;span class=\"fr-math-v2 fr-draggable\" contenteditable=\"false\" data-original-math=\"\\(\\frac{{{T2}}}{{{T1}}}\\)\" draggable=\"true\"&gt;\\(\\frac{{{T2}}}{{{T1}}}\\)&lt;/span&gt;",
                "incorrect": true
            },
            {
                "name": "A4",
                "label": "{{function}}",
                "function": "&lt;span class=\"fr-math-v2 fr-draggable\" contenteditable=\"false\" data-original-math=\"\\(\\frac{{{Q1}}}{{{T3}}}\\)\" draggable=\"true\"&gt;\\(\\frac{{{Q1}}}{{{T3}}}\\)&lt;/span&gt;",
                "incorrect": true
            }
        ],
        "uniques": true
    },
    "algorithm": {
        "name": "trueFalse",
        "template": "Multiple choice – multiple response",
        "params": {
            "countCorrect": 2,
            "countIncorrect": 2,
            "showCheckIcon": false,
            "columns": 4
        }
    }
}</t>
  </si>
  <si>
    <t>&lt;p&gt;¿Cuál tiene que ser el valor de "?" para construir una fracción equivalente?&lt;/p&gt;</t>
  </si>
  <si>
    <t>&lt;p&gt;$$FRAC[{{Q1}};{{T1}}] = $$FRAC[?;{{T2}}]&lt;/p&gt;&lt;p&gt;? = {{A1}}&lt;/p&gt;</t>
  </si>
  <si>
    <t>T1 = {{Q1}}+{{Q2}}
T2 = ({{Q1}}+{{Q2}})*{{Q3}}
A1 = {{Q1}}*{{Q3}}</t>
  </si>
  <si>
    <t>&lt;p&gt;Para obtener una fracción equivalente, hay que multiplicar o dividir el numerador y el denominador por un mismo número.&lt;/p&gt;&lt;p&gt;En este caso, se ha multiplicado por {{Q3}}:&lt;/p&gt;&lt;p&gt;$$FRAC[{{Q1}};{{T1}}] = $$FRAC[{{A1}};?]&lt;/p&gt;</t>
  </si>
  <si>
    <t>{"id":"M4-NyO-53a-E-1","stimulus":"&lt;p&gt;¿Cuál tiene que ser el valor de \"?\" para construir una fracción equivalente?&lt;/p&gt;&lt;p style=\"text-align: center\"&gt;&lt;span class=\"fr-math-v2 fr-draggable\" contenteditable=\"false\" data-original-math=\"\\(\\frac{{{Q1}}}{{{T1}}}\\)\" draggable=\"true\"&gt;\\(\\frac{{{Q1}}}{{{T1}}}\\)&lt;/span&gt; = &lt;span class=\"fr-math-v2 fr-draggable\" contenteditable=\"false\" data-original-math=\"\\(\\frac{?}{{{T2}}}\\)\" draggable=\"true\"&gt;\\(\\frac{?}{{{T2}}}\\)&lt;/span&gt;&lt;/p&gt;","template":"&lt;p style=\"text-align: center\"&gt;? = {{response}}&lt;/p&gt;","hint":"&lt;p&gt;Las fracciones equivalentes representan la misma cantidad.&lt;/p&gt;","feedback":"&lt;p&gt;Para obtener una fracción equivalente, hay que multiplicar o dividir el numerador y el denominador por un mismo número.&lt;/p&gt;&lt;p&gt;En este caso, se ha multiplicado por {{Q3}}:&lt;/p&gt;&lt;p style=\"text-align: center\"&gt;&lt;span class=\"fr-math-v2 fr-draggable\" contenteditable=\"false\" data-original-math=\"\\(\\frac{{{Q1}}}{{{T1}}}\\)\" draggable=\"true\"&gt;\\(\\frac{{{Q1}}}{{{T1}}}\\)&lt;/span&gt; = &lt;span class=\"fr-math-v2 fr-draggable\" contenteditable=\"false\" data-original-math=\"\\(\\frac{{{A1}}}{{{T2}}}\\)\" draggable=\"true\"&gt;\\(\\frac{{{A1}}}{{{T2}}}\\)&lt;/span&gt;&lt;/p&gt;","seed":{"parameters":[{"name":"Q1","label":null,"min":1,"max":9,"step":1},{"name":"Q2","label":null,"min":1,"max":9,"step":1},{"name":"Q3","label":null,"min":2,"max":5,"step":1}],"calculated":[{"name":"T1","label":"{{function}}","function":"{{Q1}}+{{Q2}}","temp":true},{"name":"T2","label":"{{function}}","function":"({{Q1}}+{{Q2}})*{{Q3}}","temp":true},{"name":"A1","label":"{{function}}","function":"{{Q1}}*{{Q3}}"}],"uniques":true},"algorithm":{"name":"calculateOperation","params":{"method":"equivLiteral","keyboard":"INTERMEDIATE"}}}</t>
  </si>
  <si>
    <t>&lt;p&gt;$$FRAC[{{T2}};{{T3}}] = $$FRAC[{{T1}};?]&lt;/p&gt;&lt;p&gt;? = {{A1}}&lt;/p&gt;</t>
  </si>
  <si>
    <t>T1 = {{Q1}}+{{Q2}}
T2 = ({{Q1}}+{{Q2}})*{{Q3}}
T3 = {{Q1}}*{{Q3}}
A1 = {{Q1}}</t>
  </si>
  <si>
    <t>&lt;p&gt;Para obtener una fracción equivalente, hay que multiplicar o dividir el numerador y el denominador por un mismo número.&lt;/p&gt;&lt;p&gt;En este caso, se ha dividido entre {{Q3}}:&lt;/p&gt;&lt;p&gt;$$FRAC[{{T2}};{{T3}}] = $$FRAC[{{T1}};{{Q1}}]&lt;/p&gt;</t>
  </si>
  <si>
    <t>{"id":"M4-NyO-53a-E-2","stimulus":"&lt;p&gt;¿Cuál tiene que ser el valor de \"?\" para construir una fracción equivalente?&lt;/p&gt;","template":"&lt;p style=\"text-align: center\"&gt;&lt;span class=\"fr-math-v2 fr-draggable\" contenteditable=\"false\" data-original-math=\"\\(\\frac{{{T2}}}{{{T3}}}\\)\" draggable=\"true\"&gt;\\(\\frac{{{T2}}}{{{T3}}}\\)&lt;/span&gt; = &lt;span class=\"fr-math-v2 fr-draggable\" contenteditable=\"false\" data-original-math=\"\\(\\frac{{{T1}}}{?}\\)\" draggable=\"true\"&gt;\\(\\frac{{{T1}}}{?}\\)&lt;/span&gt;&lt;/p&gt;&lt;p style=\"text-align: center\"&gt;? = {{response}}&lt;/p&gt;","hint":"&lt;p&gt;Las fracciones equivalentes representan la misma cantidad.&lt;/p&gt;","feedback":"&lt;p&gt;Para obtener una fracción equivalente, hay que multiplicar o dividir el numerador y el denominador por un mismo número.&lt;/p&gt;&lt;p&gt;En este caso, se ha dividido entre {{Q3}}:&lt;/p&gt;&lt;p style=\"text-align: center\"&gt;&lt;span class=\"fr-math-v2 fr-draggable\" contenteditable=\"false\" data-original-math=\"\\(\\frac{{{T2}}}{{{T3}}}\\)\" draggable=\"true\"&gt;\\(\\frac{{{T2}}}{{{T3}}}\\)&lt;/span&gt; = &lt;span class=\"fr-math-v2 fr-draggable\" contenteditable=\"false\" data-original-math=\"\\(\\frac{{{T1}}}{{{Q1}}}\\)\" draggable=\"true\"&gt;\\(\\frac{{{T1}}}{{{Q1}}}\\)&lt;/span&gt;&lt;/p&gt;","seed":{"parameters":[{"name":"Q1","label":null,"min":1,"max":9,"step":1},{"name":"Q2","label":null,"min":1,"max":9,"step":1},{"name":"Q3","label":null,"min":2,"max":5,"step":1}],"calculated":[{"name":"T1","label":"{{function}}","function":"{{Q1}}+{{Q2}}","temp":true},{"name":"T2","label":"{{function}}","function":"({{Q1}}+{{Q2}})*{{Q3}}","temp":true},{"name":"T3","label":"{{function}}","function":"{{Q1}}*{{Q3}}","temp":true},{"name":"A1","label":"{{function}}","function":"{{Q1}}"}],"uniques":true},"algorithm":{"name":"calculateOperation","params":{"method":"equivLiteral","keyboard":"INTERMEDIATE"}}}</t>
  </si>
  <si>
    <t>&lt;p&gt;Carmela ha llenado de dibujos $$FRAC[{{Q1}};{{T1}}] de las páginas de un cuaderno. ¿Cómo se puede reescribir esa fracción para que su denominador sea {{T2}}?&lt;/p&gt;</t>
  </si>
  <si>
    <t>Q1 = min = 2; max = 9; step = 1
Q2 = min = 1; max = 9; step = 1
Q3 = min = 2; max = 5; step = 1</t>
  </si>
  <si>
    <t>&lt;p&gt;Para obtener una fracción equivalente, hay que multiplicar o dividir el numerador y el denominador por un mismo número.&lt;/p&gt;&lt;p&gt;En este caso, se ha multiplicado por {{Q3}}:&lt;/p&gt;&lt;p&gt;$$FRAC[{{Q1}};{{T1}}] = $$FRAC[{{A1}};{{T2}}]&lt;/p&gt;</t>
  </si>
  <si>
    <t>{"id":"M4-NyO-53a-A-1","stimulus":"&lt;p&gt;Carmela ha llenado de dibujos &lt;span class=\"fr-math-v2 fr-draggable\" contenteditable=\"false\" data-original-math=\"\\(\\frac{{{Q1}}}{{{T1}}}\\)\" draggable=\"true\"&gt;\\(\\frac{{{Q1}}}{{{T1}}}\\)&lt;/span&gt; de las páginas de un cuaderno. ¿Cómo se puede reescribir esa fracción para que su denominador sea {{T2}}?&lt;/p&gt;","template":"&lt;p style=\"text-align: center\"&gt;&lt;span class=\"fr-math-v2 fr-draggable\" contenteditable=\"false\" data-original-math=\"\\(\\frac{{{Q1}}}{{{T1}}}\\)\" draggable=\"true\"&gt;\\(\\frac{{{Q1}}}{{{T1}}}\\)&lt;/span&gt; = &lt;span class=\"fr-math-v2 fr-draggable\" contenteditable=\"false\" data-original-math=\"\\(\\frac{?}{{{T2}}}\\)\" draggable=\"true\"&gt;\\(\\frac{?}{{{T2}}}\\)&lt;/span&gt;&lt;/p&gt;&lt;p style=\"text-align: center\"&gt;? = {{response}}&lt;/p&gt;","hint":"&lt;p&gt;Las fracciones equivalentes representan la misma cantidad.&lt;/p&gt;","feedback":"&lt;p&gt;Para obtener una fracción equivalente, hay que multiplicar o dividir el numerador y el denominador por un mismo número.&lt;/p&gt;&lt;p&gt;En este caso, se ha multiplicado por {{Q3}}:&lt;/p&gt;&lt;p style=\"text-align: center\"&gt;&lt;span class=\"fr-math-v2 fr-draggable\" contenteditable=\"false\" data-original-math=\"\\(\\frac{{{Q1}}}{{{T1}}}\\)\" draggable=\"true\"&gt;\\(\\frac{{{Q1}}}{{{T1}}}\\)&lt;/span&gt; = &lt;span class=\"fr-math-v2 fr-draggable\" contenteditable=\"false\" data-original-math=\"\\(\\frac{{{A1}}}{{{T2}}}\\)\" draggable=\"true\"&gt;\\(\\frac{{{A1}}}{{{T2}}}\\)&lt;/span&gt;&lt;/p&gt;","seed":{"parameters":[{"name":"Q1","label":null,"min":2,"max":9,"step":1},{"name":"Q2","label":null,"min":1,"max":9,"step":1},{"name":"Q3","label":null,"min":2,"max":5,"step":1}],"calculated":[{"name":"T1","label":"{{function}}","function":"{{Q1}}+{{Q2}}","temp":true},{"name":"T2","label":"{{function}}","function":"({{Q1}}+{{Q2}})*{{Q3}}","temp":true},{"name":"A1","label":"{{function}}","function":"{{Q1}}*{{Q3}}"}],"uniques":true},"algorithm":{"name":"calculateOperation","params":{"method":"equivLiteral","keyboard":"INTERMEDIATE"}}}</t>
  </si>
  <si>
    <t>&lt;p&gt;Unos obreros ya han terminado de asfaltar $$FRAC[{{T2}};{{T3}}] de un camino. ¿Cómo se puede reescribir esa fracción para que su denominador sea {{T1}}?&lt;/p&gt;</t>
  </si>
  <si>
    <t>{"id":"M4-NyO-53a-A-2","stimulus":"&lt;p&gt;Unos obreros ya han terminado de asfaltar &lt;span class=\"fr-math-v2 fr-draggable\" contenteditable=\"false\" data-original-math=\"\\(\\frac{{{T3}}}{{{T2}}}\\)\" draggable=\"true\"&gt;\\(\\frac{{{T3}}}{{{T2}}}\\)&lt;/span&gt; de un camino. ¿Cómo se puede reescribir esa fracción para que su denominador sea {{T1}}?&lt;/p&gt;","template":"&lt;p style=\"text-align: center\"&gt;&lt;span class=\"fr-math-v2 fr-draggable\" contenteditable=\"false\" data-original-math=\"\\(\\frac{{{T3}}}{{{T2}}}\\)\" draggable=\"true\"&gt;\\(\\frac{{{T3}}}{{{T2}}}\\)&lt;/span&gt; = &lt;span class=\"fr-math-v2 fr-draggable\" contenteditable=\"false\" data-original-math=\"\\(\\frac{?}{{{T1}}}\\)\" draggable=\"true\"&gt;\\(\\frac{?}{{{T1}}}\\)&lt;/span&gt;&lt;/p&gt;&lt;p style=\"text-align: center\"&gt;? = {{response}}&lt;/p&gt;","hint":"&lt;p&gt;Las fracciones equivalentes representan la misma cantidad.&lt;/p&gt;","feedback":"&lt;p&gt;Para obtener una fracción equivalente, hay que multiplicar o dividir el numerador y el denominador por un mismo número.&lt;/p&gt;&lt;p&gt;En este caso, se ha dividido entre {{Q3}}:&lt;/p&gt;&lt;p style=\"text-align: center\"&gt;&lt;span class=\"fr-math-v2 fr-draggable\" contenteditable=\"false\" data-original-math=\"\\(\\frac{{{T3}}}{{{T2}}}\\)\" draggable=\"true\"&gt;\\(\\frac{{{T3}}}{{{T2}}}\\)&lt;/span&gt; = &lt;span class=\"fr-math-v2 fr-draggable\" contenteditable=\"false\" data-original-math=\"\\(\\frac{{{Q1}}}{{{T1}}}\\)\" draggable=\"true\"&gt;\\(\\frac{{{Q1}}}{{{T1}}}\\)&lt;/span&gt;&lt;/p&gt;","seed":{"parameters":[{"name":"Q1","label":null,"min":1,"max":9,"step":1},{"name":"Q2","label":null,"min":1,"max":9,"step":1},{"name":"Q3","label":null,"min":2,"max":5,"step":1}],"calculated":[{"name":"T1","label":"{{function}}","function":"{{Q1}}+{{Q2}}","temp":true},{"name":"T2","label":"{{function}}","function":"({{Q1}}+{{Q2}})*{{Q3}}","temp":true},{"name":"T3","label":"{{function}}","function":"{{Q1}}*{{Q3}}","temp":true},{"name":"A1","label":"{{function}}","function":"{{Q1}}"}],"uniques":true},"algorithm":{"name":"calculateOperation","params":{"method":"equivLiteral","keyboard":"INTERMEDIATE"}}}</t>
  </si>
  <si>
    <t>&lt;p&gt;Ya han transcurrido $$FRAC[{{Q1}};{{T1}}] de la duración de un partido de baloncesto. ¿Cómo se puede reescribir esa fracción para que su denominador sea {{T2}}?&lt;/p&gt;</t>
  </si>
  <si>
    <t>{"id":"M4-NyO-53a-A-3","stimulus":"&lt;p&gt;Ya han transcurrido &lt;span class=\"fr-math-v2 fr-draggable\" contenteditable=\"false\" data-original-math=\"\\(\\frac{{{Q1}}}{{{T1}}}\\)\" draggable=\"true\"&gt;\\(\\frac{{{Q1}}}{{{T1}}}\\)&lt;/span&gt; de la duración de un partido de baloncesto. ¿Cómo se puede reescribir esa fracción para que su denominador sea {{T2}}?&lt;/p&gt;","template":"&lt;p style=\"text-align: center\"&gt;&lt;span class=\"fr-math-v2 fr-draggable\" contenteditable=\"false\" data-original-math=\"\\(\\frac{{{Q1}}}{{{T1}}}\\)\" draggable=\"true\"&gt;\\(\\frac{{{Q1}}}{{{T1}}}\\)&lt;/span&gt; = &lt;span class=\"fr-math-v2 fr-draggable\" contenteditable=\"false\" data-original-math=\"\\(\\frac{?}{{{T2}}}\\)\" draggable=\"true\"&gt;\\(\\frac{?}{{{T2}}}\\)&lt;/span&gt;&lt;/p&gt;&lt;p style=\"text-align: center\"&gt;? = {{response}}&lt;/p&gt;","hint":"&lt;p&gt;Las fracciones equivalentes representan la misma cantidad.&lt;/p&gt;","feedback":"&lt;p&gt;Para obtener una fracción equivalente, hay que multiplicar o dividir el numerador y el denominador por un mismo número.&lt;/p&gt;&lt;p&gt;En este caso, se ha multiplicado por {{Q3}}:&lt;/p&gt;&lt;p style=\"text-align: center\"&gt;&lt;span class=\"fr-math-v2 fr-draggable\" contenteditable=\"false\" data-original-math=\"\\(\\frac{{{Q1}}}{{{T1}}}\\)\" draggable=\"true\"&gt;\\(\\frac{{{Q1}}}{{{T1}}}\\)&lt;/span&gt; = &lt;span class=\"fr-math-v2 fr-draggable\" contenteditable=\"false\" data-original-math=\"\\(\\frac{{{A1}}}{{{T2}}}\\)\" draggable=\"true\"&gt;\\(\\frac{{{A1}}}{{{T2}}}\\)&lt;/span&gt;&lt;/p&gt;","seed":{"parameters":[{"name":"Q1","label":null,"min":2,"max":9,"step":1},{"name":"Q2","label":null,"min":1,"max":9,"step":1},{"name":"Q3","label":null,"min":2,"max":5,"step":1}],"calculated":[{"name":"T1","label":"{{function}}","function":"{{Q1}}+{{Q2}}","temp":true},{"name":"T2","label":"{{function}}","function":"({{Q1}}+{{Q2}})*{{Q3}}","temp":true},{"name":"A1","label":"{{function}}","function":"{{Q1}}*{{Q3}}"}],"uniques":true},"algorithm":{"name":"calculateOperation","params":{"method":"equivLiteral","keyboard":"INTERMEDIATE"}}}</t>
  </si>
  <si>
    <t>M4-NyO-54a</t>
  </si>
  <si>
    <t>Ordena fracciones con distinto numerador y denominador (num: 1 cifra; den: menor que 12)</t>
  </si>
  <si>
    <t>¿Cuál es la mayor de estas dos fracciones? Selecciónala.
&lt;span class=\"fr-math-v2 fr-draggable\" contenteditable=\"false\" data-original-math=\"\\(\\frac{{{T2}}}{{{T3}}}\\)\" draggable=\"true\"&gt;\\(\\frac{{{T2}}}{{{T3}}}\\)&lt;/span&gt;*
&lt;span class=\"fr-math-v2 fr-draggable\" contenteditable=\"false\" data-original-math=\"\\(\\frac{{{Q1}}}{{{T1}}}\\)\" draggable=\"true\"&gt;\\(\\frac{{{Q1}}}{{{T1}}}\\)&lt;/span&gt;</t>
  </si>
  <si>
    <t>Q1 = min = 1; max = 5; step = 1
Q2 = min = 1; max = 5; step = 1
Q3 = min = 1; max = 5; step = 1</t>
  </si>
  <si>
    <t>T1 = {{Q1}}+{{Q2}}
T2 = {{Q1}}+{{Q3}}
T3 = {{Q1}}+{{Q2}}+{{Q3}}
T8 = {{Q1}}*math.lcm({{T1}}, {{T3}})/{{T1}}
T9 = {{T2}}*math.lcm({{T1}}, {{T3}})/{{T3}}
T10 = math.lcm({{T1}}, {{T3}})
T11 = math.lcm({{T1}}, {{T3}})/{{T1}}
T12 = math.lcm({{T1}}, {{T3}})/{{T3}}</t>
  </si>
  <si>
    <t>Para poder comparar estas fracciones, escríbelas con el mismo denominador.</t>
  </si>
  <si>
    <t>&lt;p&gt;Para poder comparar estas fracciones, hay que escribirlas con el mismo denominador:&lt;/p&gt;&lt;table style=\"width: 50%; margin-left: calc(25%); margin-right: calc(25%);\"&gt;&lt;tbody&gt;&lt;tr&gt;&lt;td style=\"width: 50%; text-align: center; border:none\"&gt;&lt;p style=\"text-align: center;\"&gt;&lt;span class=\"fr-math-v2 fr-draggable\" contenteditable=\"false\" data-original-math=\"\\(\\frac{{{Q1}}}{{{T1}}}\\)\" draggable=\"true\"&gt;\\(\\frac{{{Q1}}}{{{T1}}}\\)&lt;/span&gt; = &lt;span class=\"fr-math-v2 fr-draggable\" contenteditable=\"false\" data-original-math=\"\\(\\frac{{{Q1}}\\ × \\ {{T11}}}{{{T1}}\\ × \\ {{T11}}}\\)\" draggable=\"true\"&gt;\\(\\frac{{{Q1}}\\ × \\ {{T11}}}{{{T1}}\\ × \\ {{T11}}}\\)&lt;/span&gt; = &lt;span class=\"fr-math-v2 fr-draggable\" contenteditable=\"false\" data-original-math=\"\\(\\frac{{{T8}}}{{{T10}}}\\)\" draggable=\"true\"&gt;\\(\\frac{{{T8}}}{{{T10}}}\\)&lt;/span&gt;&lt;/p&gt;&lt;/td&gt;&lt;td style=\"width: 50%; text-align: center; border:none\"&gt;&lt;p style=\"text-align: center;\"&gt;&lt;span class=\"fr-math-v2 fr-draggable\" contenteditable=\"false\" data-original-math=\"\\(\\frac{{{T2}}}{{{T3}}}\\)\" draggable=\"true\"&gt;\\(\\frac{{{T2}}}{{{T3}}}\\)&lt;/span&gt; = &lt;span class=\"fr-math-v2 fr-draggable\" contenteditable=\"false\" data-original-math=\"\\(\\frac{{{T2}}\\ × \\ {{T12}}}{{{T3}}\\ × \\ {{T12}}}\\)\" draggable=\"true\"&gt;\\(\\frac{{{T2}}\\ × \\ {{T12}}}{{{T3}}\\ × \\ {{T12}}}\\)&lt;/span&gt; = &lt;span class=\"fr-math-v2 fr-draggable\" contenteditable=\"false\" data-original-math=\"\\(\\frac{{{T9}}}{{{T10}}}\\)\" draggable=\"true\"&gt;\\(\\frac{{{T9}}}{{{T10}}}\\)&lt;/span&gt;&lt;/p&gt;&lt;/td&gt;&lt;/tr&gt;&lt;tr&gt;&lt;/tbody&gt;&lt;/table&gt;</t>
  </si>
  <si>
    <t>{"id":"M4-NyO-54a-I-1","stimulus":"&lt;p&gt;¿Cuál es la mayor de estas dos fracciones? Selecciónala.&lt;/p&gt;","hint":"Para poder comparar estas fracciones, escríbelas con el mismo denominador.","feedback":"&lt;p&gt;Para poder comparar estas fracciones, hay que escribirlas con el mismo denominador:&lt;/p&gt;&lt;table style=\"width: 50%; margin-left: calc(25%); margin-right: calc(25%);\"&gt;&lt;tbody&gt;&lt;tr&gt;&lt;td style=\"width: 50%; text-align: center; border:none\"&gt;&lt;p style=\"text-align: center;\"&gt;&lt;span class=\"fr-math-v2 fr-draggable\" contenteditable=\"false\" data-original-math=\"\\(\\frac{{{Q1}}}{{{T1}}}\\)\" draggable=\"true\"&gt;\\(\\frac{{{Q1}}}{{{T1}}}\\)&lt;/span&gt; = &lt;span class=\"fr-math-v2 fr-draggable\" contenteditable=\"false\" data-original-math=\"\\(\\frac{{{Q1}}\\ × \\ {{T11}}}{{{T1}}\\ × \\ {{T11}}}\\)\" draggable=\"true\"&gt;\\(\\frac{{{Q1}}\\ × \\ {{T11}}}{{{T1}}\\ × \\ {{T11}}}\\)&lt;/span&gt; = &lt;span class=\"fr-math-v2 fr-draggable\" contenteditable=\"false\" data-original-math=\"\\(\\frac{{{T8}}}{{{T10}}}\\)\" draggable=\"true\"&gt;\\(\\frac{{{T8}}}{{{T10}}}\\)&lt;/span&gt;&lt;/p&gt;&lt;/td&gt;&lt;td style=\"width: 50%; text-align: center; border:none\"&gt;&lt;p style=\"text-align: center;\"&gt;&lt;span class=\"fr-math-v2 fr-draggable\" contenteditable=\"false\" data-original-math=\"\\(\\frac{{{T2}}}{{{T3}}}\\)\" draggable=\"true\"&gt;\\(\\frac{{{T2}}}{{{T3}}}\\)&lt;/span&gt; = &lt;span class=\"fr-math-v2 fr-draggable\" contenteditable=\"false\" data-original-math=\"\\(\\frac{{{T2}}\\ × \\ {{T12}}}{{{T3}}\\ × \\ {{T12}}}\\)\" draggable=\"true\"&gt;\\(\\frac{{{T2}}\\ × \\ {{T12}}}{{{T3}}\\ × \\ {{T12}}}\\)&lt;/span&gt; = &lt;span class=\"fr-math-v2 fr-draggable\" contenteditable=\"false\" data-original-math=\"\\(\\frac{{{T9}}}{{{T10}}}\\)\" draggable=\"true\"&gt;\\(\\frac{{{T9}}}{{{T10}}}\\)&lt;/span&gt;&lt;/p&gt;&lt;/td&gt;&lt;/tr&gt;&lt;tr&gt;&lt;/tbody&gt;&lt;/table&gt;","seed":{"parameters":[{"name":"Q1","label":null,"min":1,"max":5,"step":1},{"name":"Q2","label":null,"min":1,"max":5,"step":1},{"name":"Q3","label":null,"min":1,"max":5,"step":1}],"calculated":[{"name":"T1","label":"{{function}}","function":"{{Q1}}+{{Q2}}","temp":"true"},{"name":"T2","label":"{{function}}","function":"{{Q1}}+{{Q3}}","temp":"true"},{"name":"T3","label":"{{function}}","function":"{{Q1}}+{{Q2}}+{{Q3}}","temp":"true"},{"name":"A1","label":"&lt;span class=\"fr-math-v2 fr-draggable\" contenteditable=\"false\" data-original-math=\"\\(\\frac{{{T2}}}{{{T3}}}\\)\" draggable=\"true\"&gt;\\(\\frac{{{T2}}}{{{T3}}}\\)&lt;/span&gt;","function":""},{"name":"A2","label":"&lt;span class=\"fr-math-v2 fr-draggable\" contenteditable=\"false\" data-original-math=\"\\(\\frac{{{Q1}}}{{{T1}}}\\)\" draggable=\"true\"&gt;\\(\\frac{{{Q1}}}{{{T1}}}\\)&lt;/span&gt;","function":"","incorrect":true},{"name":"T8","label":"{{function}}","function":"{{Q1}}*math.lcm({{T1}}, {{T3}})/{{T1}}","temp":true},{"name":"T9","label":"{{function}}","function":"{{T2}}*math.lcm({{T1}}, {{T3}})/{{T3}}","temp":true},{"name":"T10","label":"{{function}}","function":"math.lcm({{T1}}, {{T3}})","temp":true},{"name":"T11","label":"{{function}}","function":"math.lcm({{T1}}, {{T3}})/{{T1}}","temp":true},{"name":"T12","label":"{{function}}","function":"math.lcm({{T1}}, {{T3}})/{{T3}}","temp":true}],"uniques":true},"algorithm":{"name":"trueFalse","template":"Multiple choice – multiple response","params":{"countCorrect":1,"countIncorrect":1,"showCheckIcon":false,"columns":2}}}</t>
  </si>
  <si>
    <t>¿Cuál es la relación entre estas dos fracciones? Elige el signo correcto.</t>
  </si>
  <si>
    <t>{{Q1}}/{{T1}} {{group1}} {{Q3}}/{{T2}}</t>
  </si>
  <si>
    <t>Q1 = min = 1; max = 6; step = 1
Q2 = min = 1; max = 6; step = 1
Q3 = min = 1; max = 6; step = 1
Q4 = min = 1; max = 6; step = 1</t>
  </si>
  <si>
    <t>T1 = {{Q1}}+{{Q2}}
T2 = {{Q3}}+{{Q4}}
T3 = Lemonlib.round({{Q1}}/{{T1}}, 2)
T4 = Lemonlib.round({{Q3}}/{{T2}}, 2)
T5 = ({{T3}} == {{T4}}) ? '=' : ({{T3}} &lt; {{T4}}) ? '&lt;' : '&gt;'
T6 = ({{T3}} == {{T4}}) ? '&gt;' : ({{T3}} &lt; {{T4}}) ? '=' : '&lt;'
T7 = ({{T3}} == {{T4}}) ? '&lt;' : ({{T3}} &lt; {{T4}}) ? '&gt;' : '='
group1 = T5*, T6, T7
T8 = {{Q1}}*math.lcm({{T1}}, {{T2}})/{{T1}}
T9 = {{Q3}}*math.lcm({{T1}}, {{T2}})/{{T2}}
T10 = math.lcm({{T1}}, {{T2}})
T11 = math.lcm({{T1}}, {{T2}})/{{T1}}
T12 = math.lcm({{T1}}, {{T2}})/{{T2}}</t>
  </si>
  <si>
    <t>&lt;p&gt;Para poder comparar estas fracciones, hay que escribirlas con el mismo denominador:&lt;/p&gt;&lt;table style=\"width: 50%; margin-left: calc(25%); margin-right: calc(25%);\"&gt;&lt;tbody&gt;&lt;tr&gt;&lt;td style=\"width: 50%; text-align: center; border:none\"&gt;&lt;p style=\"text-align: center;\"&gt;&lt;span class=\"fr-math-v2 fr-draggable\" contenteditable=\"false\" data-original-math=\"\\(\\frac{{{Q1}}}{{{T1}}}\\)\" draggable=\"true\"&gt;\\(\\frac{{{Q1}}}{{{T1}}}\\)&lt;/span&gt; = &lt;span class=\"fr-math-v2 fr-draggable\" contenteditable=\"false\" data-original-math=\"\\(\\frac{{{Q1}}\\ × \\ {{T11}}}{{{T1}}\\ × \\ {{T11}}}\\)\" draggable=\"true\"&gt;\\(\\frac{{{Q1}}\\ × \\ {{T11}}}{{{T1}}\\ × \\ {{T11}}}\\)&lt;/span&gt; = &lt;span class=\"fr-math-v2 fr-draggable\" contenteditable=\"false\" data-original-math=\"\\(\\frac{{{T8}}}{{{T10}}}\\)\" draggable=\"true\"&gt;\\(\\frac{{{T8}}}{{{T10}}}\\)&lt;/span&gt;&lt;/p&gt;&lt;/td&gt;&lt;td style=\"width: 50%; text-align: center; border:none\"&gt;&lt;p style=\"text-align: center;\"&gt;&lt;span class=\"fr-math-v2 fr-draggable\" contenteditable=\"false\" data-original-math=\"\\(\\frac{{{Q3}}}{{{T2}}}\\)\" draggable=\"true\"&gt;\\(\\frac{{{Q3}}}{{{T2}}}\\)&lt;/span&gt; = &lt;span class=\"fr-math-v2 fr-draggable\" contenteditable=\"false\" data-original-math=\"\\(\\frac{{{Q3}}\\ × \\ {{T12}}}{{{T2}}\\ × \\ {{T12}}}\\)\" draggable=\"true\"&gt;\\(\\frac{{{Q3}}\\ × \\ {{T12}}}{{{T2}}\\ × \\ {{T12}}}\\)&lt;/span&gt; = &lt;span class=\"fr-math-v2 fr-draggable\" contenteditable=\"false\" data-original-math=\"\\(\\frac{{{T9}}}{{{T10}}}\\)\" draggable=\"true\"&gt;\\(\\frac{{{T9}}}{{{T10}}}\\)&lt;/span&gt;&lt;/p&gt;&lt;/td&gt;&lt;/tr&gt;&lt;tr&gt;&lt;/tbody&gt;&lt;/table&gt;</t>
  </si>
  <si>
    <t>{"id":"M4-NyO-54a-E-1","stimulus":"&lt;p&gt;¿Cuál es la relación entre estas dos fracciones? Elige el signo correcto.&lt;/p&gt;","template":"&lt;p style=\"text-align: center;\"&gt;&lt;span class=\"fr-math-v2 fr-draggable\" contenteditable=\"false\" data-original-math=\"\\(\\frac{{{Q1}}}{{{T1}}}\\)\" draggable=\"true\"&gt;\\(\\frac{{{Q1}}}{{{T1}}}\\)&lt;/span&gt; {{response}} &lt;span class=\"fr-math-v2 fr-draggable\" contenteditable=\"false\" data-original-math=\"\\(\\frac{{{Q3}}}{{{T2}}}\\)\" draggable=\"true\"&gt;\\(\\frac{{{Q3}}}{{{T2}}}\\)&lt;/span&gt;&lt;/p&gt;","hint":"Para poder comparar estas fracciones, escríbelas con el mismo denominador.","feedback":"&lt;p&gt;Para poder comparar estas fracciones, hay que escribirlas con el mismo denominador:&lt;/p&gt;&lt;table style=\"width: 50%; margin-left: calc(25%); margin-right: calc(25%);\"&gt;&lt;tbody&gt;&lt;tr&gt;&lt;td style=\"width: 50%; text-align: center; border:none\"&gt;&lt;p style=\"text-align: center;\"&gt;&lt;span class=\"fr-math-v2 fr-draggable\" contenteditable=\"false\" data-original-math=\"\\(\\frac{{{Q1}}}{{{T1}}}\\)\" draggable=\"true\"&gt;\\(\\frac{{{Q1}}}{{{T1}}}\\)&lt;/span&gt; = &lt;span class=\"fr-math-v2 fr-draggable\" contenteditable=\"false\" data-original-math=\"\\(\\frac{{{Q1}}\\ × \\ {{T11}}}{{{T1}}\\ × \\ {{T11}}}\\)\" draggable=\"true\"&gt;\\(\\frac{{{Q1}}\\ × \\ {{T11}}}{{{T1}}\\ × \\ {{T11}}}\\)&lt;/span&gt; = &lt;span class=\"fr-math-v2 fr-draggable\" contenteditable=\"false\" data-original-math=\"\\(\\frac{{{T8}}}{{{T10}}}\\)\" draggable=\"true\"&gt;\\(\\frac{{{T8}}}{{{T10}}}\\)&lt;/span&gt;&lt;/p&gt;&lt;/td&gt;&lt;td style=\"width: 50%; text-align: center; border:none\"&gt;&lt;p style=\"text-align: center;\"&gt;&lt;span class=\"fr-math-v2 fr-draggable\" contenteditable=\"false\" data-original-math=\"\\(\\frac{{{Q3}}}{{{T2}}}\\)\" draggable=\"true\"&gt;\\(\\frac{{{Q3}}}{{{T2}}}\\)&lt;/span&gt; = &lt;span class=\"fr-math-v2 fr-draggable\" contenteditable=\"false\" data-original-math=\"\\(\\frac{{{Q3}}\\ × \\ {{T12}}}{{{T2}}\\ × \\ {{T12}}}\\)\" draggable=\"true\"&gt;\\(\\frac{{{Q3}}\\ × \\ {{T12}}}{{{T2}}\\ × \\ {{T12}}}\\)&lt;/span&gt; = &lt;span class=\"fr-math-v2 fr-draggable\" contenteditable=\"false\" data-original-math=\"\\(\\frac{{{T9}}}{{{T10}}}\\)\" draggable=\"true\"&gt;\\(\\frac{{{T9}}}{{{T10}}}\\)&lt;/span&gt;&lt;/p&gt;&lt;/td&gt;&lt;/tr&gt;&lt;tr&gt;&lt;/tbody&gt;&lt;/table&gt;","seed":{"parameters":[{"name":"Q1","label":null,"min":1,"max":6,"step":1},{"name":"Q2","label":null,"min":1,"max":6,"step":1},{"name":"Q3","label":null,"min":1,"max":6,"step":1},{"name":"Q4","label":null,"min":1,"max":6,"step":1}],"calculated":[{"name":"T1","label":"{{function}}","function":"{{Q1}}+{{Q2}}","temp":true},{"name":"T2","label":"{{function}}","function":"{{Q1}}+{{Q4}}","temp":true},{"name":"T3","label":"{{function}}","function":"Lemonlib.round({{Q1}}/{{T1}}, 2)","temp":true},{"name":"T4","label":"{{function}}","function":"Lemonlib.round({{Q3}}/{{T2}}, 2)","temp":true},{"name":"T5","label":"{{function}}","function":"({{T3}} == {{T4}}) ? '=' : ({{T3}} &lt; {{T4}}) ? '&lt;' : '&gt;'","group":1},{"name":"T6","label":"{{function}}","function":"({{T3}} == {{T4}}) ? '&gt;' : ({{T3}} &lt; {{T4}}) ? '=' : '&lt;'","group":1,"incorrect":true},{"name":"T7","label":"{{function}}","function":"({{T3}} == {{T4}}) ? '&lt;' : ({{T3}} &lt; {{T4}}) ? '&gt;' : '='","group":1,"incorrect":true},{"name":"T8","label":"{{function}}","function":"{{Q1}}*math.lcm({{T1}}, {{T2}})/{{T1}}","temp":true},{"name":"T9","label":"{{function}}","function":"{{Q3}}*math.lcm({{T1}}, {{T2}})/{{T2}}","temp":true},{"name":"T10","label":"{{function}}","function":"math.lcm({{T1}}, {{T2}})","temp":true},{"name":"T11","label":"{{function}}","function":"math.lcm({{T1}}, {{T2}})/{{T1}}","temp":true},{"name":"T12","label":"{{function}}","function":"math.lcm({{T1}}, {{T2}})/{{T2}}","temp":true}],"uniques":true},"algorithm":{"name":"groupResponses","template":"Cloze with drop down"}}</t>
  </si>
  <si>
    <t>Ángeles tiene &lt;span class=\"fr-math-v2 fr-draggable\" contenteditable=\"false\" data-original-math=\"\\(\\frac{{{Q1}}}{{{T1}}}\\)\" draggable=\"true\"&gt;\\(\\frac{{{Q1}}}{{{T1}}}\\)&lt;/span&gt; de los libros de una colección, mientras que Íñigo ha completado &lt;span class=\"fr-math-v2 fr-draggable\" contenteditable=\"false\" data-original-math=\"\\(\\frac{{{Q3}}}{{{T2}}}\\)\" draggable=\"true\"&gt;\\(\\frac{{{Q3}}}{{{T2}}}\\)&lt;/span&gt; de la misma colección. ¿Quién de los dos tiene más libros? Elige el signo correcto.</t>
  </si>
  <si>
    <t>Q1 = min = 1; max = 3; step = 1
Q2 = min = 1; max = 6; step = 1
Q3 = min = 1; max = 3; step = 1
Q4 = min = 1; max = 6; step = 1</t>
  </si>
  <si>
    <t>T1 = {{Q1}}+{{Q2}}
T2 = {{Q3}}+{{Q4}}
T3 = Lemonlib.round({{Q1}}/{{T1}}, 2)
T4 = Lemonlib.round({{Q3}}/{{T2}}, 2)
T5 = ({{T3}} == {{T4}}) ? '=' : ({{T3}} &lt; {{T4}}) ? '&lt;' : '&gt;'
T6 = ({{T3}} == {{T4}}) ? '&gt;' : ({{T3}} &lt; {{T4}}) ? '=' : '&lt;'
T7 = ({{T3}} == {{T4}}) ? '&lt;' : ({{T3}} &lt; {{T4}}) ? '&gt;' : '='
group1 = T5*, T6, T7
T8 = {{Q1}}*math.lcm({{T1}}, {{T2}})/{{T1}}
T9 = {{Q3}}*math.lcm({{T1}}, {{T2}})/{{T2}}
T10 = math.lcm({{T1}}, {{T2}})
T11 = math.lcm({{T1}}, {{T2}})/{{T1}}
T12 = math.lcm({{T1}}, {{T2}})/{{T2}}</t>
  </si>
  <si>
    <t>{"id":"M4-NyO-54a-A-1","stimulus":"&lt;p&gt;Ángeles tiene &lt;span class=\"fr-math-v2 fr-draggable\" contenteditable=\"false\" data-original-math=\"\\(\\frac{{{Q1}}}{{{T1}}}\\)\" draggable=\"true\"&gt;\\(\\frac{{{Q1}}}{{{T1}}}\\)&lt;/span&gt; de los libros de una colección, mientras que Íñigo ha completado &lt;span class=\"fr-math-v2 fr-draggable\" contenteditable=\"false\" data-original-math=\"\\(\\frac{{{Q3}}}{{{T2}}}\\)\" draggable=\"true\"&gt;\\(\\frac{{{Q3}}}{{{T2}}}\\)&lt;/span&gt; de la misma colección. ¿Quién de los dos tiene más libros? Elige el signo correcto.&lt;/p&gt;","template":"&lt;p style=\"text-align: center;\"&gt;&lt;span class=\"fr-math-v2 fr-draggable\" contenteditable=\"false\" data-original-math=\"\\(\\frac{{{Q1}}}{{{T1}}}\\)\" draggable=\"true\"&gt;\\(\\frac{{{Q1}}}{{{T1}}}\\)&lt;/span&gt; {{response}} &lt;span class=\"fr-math-v2 fr-draggable\" contenteditable=\"false\" data-original-math=\"\\(\\frac{{{Q3}}}{{{T2}}}\\)\" draggable=\"true\"&gt;\\(\\frac{{{Q3}}}{{{T2}}}\\)&lt;/span&gt;&lt;/p&gt;","hint":"Para poder comparar estas fracciones, escríbelas con el mismo denominador.","feedback":"&lt;p&gt;Para poder comparar estas fracciones, hay que escribirlas con el mismo denominador:&lt;/p&gt;&lt;table style=\"width: 50%; margin-left: calc(25%); margin-right: calc(25%);\"&gt;&lt;tbody&gt;&lt;tr&gt;&lt;td style=\"width: 50%; text-align: center; border:none\"&gt;&lt;p style=\"text-align: center;\"&gt;&lt;span class=\"fr-math-v2 fr-draggable\" contenteditable=\"false\" data-original-math=\"\\(\\frac{{{Q1}}}{{{T1}}}\\)\" draggable=\"true\"&gt;\\(\\frac{{{Q1}}}{{{T1}}}\\)&lt;/span&gt; = &lt;span class=\"fr-math-v2 fr-draggable\" contenteditable=\"false\" data-original-math=\"\\(\\frac{{{Q1}}\\ × \\ {{T11}}}{{{T1}}\\ × \\ {{T11}}}\\)\" draggable=\"true\"&gt;\\(\\frac{{{Q1}}\\ × \\ {{T11}}}{{{T1}}\\ × \\ {{T11}}}\\)&lt;/span&gt; = &lt;span class=\"fr-math-v2 fr-draggable\" contenteditable=\"false\" data-original-math=\"\\(\\frac{{{T8}}}{{{T10}}}\\)\" draggable=\"true\"&gt;\\(\\frac{{{T8}}}{{{T10}}}\\)&lt;/span&gt;&lt;/p&gt;&lt;/td&gt;&lt;td style=\"width: 50%; text-align: center; border:none\"&gt;&lt;p style=\"text-align: center;\"&gt;&lt;span class=\"fr-math-v2 fr-draggable\" contenteditable=\"false\" data-original-math=\"\\(\\frac{{{Q3}}}{{{T2}}}\\)\" draggable=\"true\"&gt;\\(\\frac{{{Q3}}}{{{T2}}}\\)&lt;/span&gt; = &lt;span class=\"fr-math-v2 fr-draggable\" contenteditable=\"false\" data-original-math=\"\\(\\frac{{{Q3}}\\ × \\ {{T12}}}{{{T2}}\\ × \\ {{T12}}}\\)\" draggable=\"true\"&gt;\\(\\frac{{{Q3}}\\ × \\ {{T12}}}{{{T2}}\\ × \\ {{T12}}}\\)&lt;/span&gt; = &lt;span class=\"fr-math-v2 fr-draggable\" contenteditable=\"false\" data-original-math=\"\\(\\frac{{{T9}}}{{{T10}}}\\)\" draggable=\"true\"&gt;\\(\\frac{{{T9}}}{{{T10}}}\\)&lt;/span&gt;&lt;/p&gt;&lt;/td&gt;&lt;/tr&gt;&lt;tr&gt;&lt;/tbody&gt;&lt;/table&gt;","seed":{"parameters":[{"name":"Q1","label":null,"min":1,"max":3,"step":1},{"name":"Q2","label":null,"min":1,"max":6,"step":1},{"name":"Q3","label":null,"min":1,"max":3,"step":1},{"name":"Q4","label":null,"min":1,"max":6,"step":1}],"calculated":[{"name":"T1","label":"{{function}}","function":"{{Q1}}+{{Q2}}","temp":true},{"name":"T2","label":"{{function}}","function":"{{Q1}}+{{Q4}}","temp":true},{"name":"T3","label":"{{function}}","function":"Lemonlib.round({{Q1}}/{{T1}}, 2)","temp":true},{"name":"T4","label":"{{function}}","function":"Lemonlib.round({{Q3}}/{{T2}}, 2)","temp":true},{"name":"T5","label":"{{function}}","function":"({{T3}} == {{T4}}) ? '=' : ({{T3}} &lt; {{T4}}) ? '&lt;' : '&gt;'","group":1},{"name":"T6","label":"{{function}}","function":"({{T3}} == {{T4}}) ? '&gt;' : ({{T3}} &lt; {{T4}}) ? '=' : '&lt;'","group":1,"incorrect":true},{"name":"T7","label":"{{function}}","function":"({{T3}} == {{T4}}) ? '&lt;' : ({{T3}} &lt; {{T4}}) ? '&gt;' : '='","group":1,"incorrect":true},{"name":"T8","label":"{{function}}","function":"{{Q1}}*math.lcm({{T1}}, {{T2}})/{{T1}}","temp":true},{"name":"T9","label":"{{function}}","function":"{{Q3}}*math.lcm({{T1}}, {{T2}})/{{T2}}","temp":true},{"name":"T10","label":"{{function}}","function":"math.lcm({{T1}}, {{T2}})","temp":true},{"name":"T11","label":"{{function}}","function":"math.lcm({{T1}}, {{T2}})/{{T1}}","temp":true},{"name":"T12","label":"{{function}}","function":"math.lcm({{T1}}, {{T2}})/{{T2}}","temp":true}],"uniques":true},"algorithm":{"name":"groupResponses","template":"Cloze with drop down"}}</t>
  </si>
  <si>
    <t>Unos minutos después de comenzar una carrera, el coche rojo había completado &lt;span class=\"fr-math-v2 fr-draggable\" contenteditable=\"false\" data-original-math=\"\\(\\frac{{{Q1}}}{{{T1}}}\\)\" draggable=\"true\"&gt;\\(\\frac{{{Q1}}}{{{T1}}}\\)&lt;/span&gt; del recorrido y el coche amarillo, &lt;span class=\"fr-math-v2 fr-draggable\" contenteditable=\"false\" data-original-math=\"\\(\\frac{{{Q3}}}{{{T2}}}\\)\" draggable=\"true\"&gt;\\(\\frac{{{Q3}}}{{{T2}}}\\)&lt;/span&gt;. ¿Qué coche iba ganando en ese momento? Elige el signo correcto.</t>
  </si>
  <si>
    <t>{"id":"M4-NyO-54a-A-2","stimulus":"Unos minutos después de comenzar una carrera, el coche rojo había completado &lt;span class=\"fr-math-v2 fr-draggable\" contenteditable=\"false\" data-original-math=\"\\(\\frac{{{Q1}}}{{{T1}}}\\)\" draggable=\"true\"&gt;\\(\\frac{{{Q1}}}{{{T1}}}\\)&lt;/span&gt; del recorrido y el coche amarillo, &lt;span class=\"fr-math-v2 fr-draggable\" contenteditable=\"false\" data-original-math=\"\\(\\frac{{{Q3}}}{{{T2}}}\\)\" draggable=\"true\"&gt;\\(\\frac{{{Q3}}}{{{T2}}}\\)&lt;/span&gt;. ¿Qué coche iba ganando en ese momento? Elige el signo correcto.","template":"&lt;p style=\"text-align: center;\"&gt;&lt;span class=\"fr-math-v2 fr-draggable\" contenteditable=\"false\" data-original-math=\"\\(\\frac{{{Q1}}}{{{T1}}}\\)\" draggable=\"true\"&gt;\\(\\frac{{{Q1}}}{{{T1}}}\\)&lt;/span&gt; {{response}} &lt;span class=\"fr-math-v2 fr-draggable\" contenteditable=\"false\" data-original-math=\"\\(\\frac{{{Q3}}}{{{T2}}}\\)\" draggable=\"true\"&gt;\\(\\frac{{{Q3}}}{{{T2}}}\\)&lt;/span&gt;&lt;/p&gt;","hint":"Para poder comparar estas fracciones, escríbelas con el mismo denominador.","feedback":"&lt;p&gt;Para poder comparar estas fracciones, hay que escribirlas con el mismo denominador:&lt;/p&gt;&lt;table style=\"width: 50%; margin-left: calc(25%); margin-right: calc(25%);\"&gt;&lt;tbody&gt;&lt;tr&gt;&lt;td style=\"width: 50%; text-align: center; border:none\"&gt;&lt;p style=\"text-align: center;\"&gt;&lt;span class=\"fr-math-v2 fr-draggable\" contenteditable=\"false\" data-original-math=\"\\(\\frac{{{Q1}}}{{{T1}}}\\)\" draggable=\"true\"&gt;\\(\\frac{{{Q1}}}{{{T1}}}\\)&lt;/span&gt; = &lt;span class=\"fr-math-v2 fr-draggable\" contenteditable=\"false\" data-original-math=\"\\(\\frac{{{Q1}}\\ × \\ {{T11}}}{{{T1}}\\ × \\ {{T11}}}\\)\" draggable=\"true\"&gt;\\(\\frac{{{Q1}}\\ × \\ {{T11}}}{{{T1}}\\ × \\ {{T11}}}\\)&lt;/span&gt; = &lt;span class=\"fr-math-v2 fr-draggable\" contenteditable=\"false\" data-original-math=\"\\(\\frac{{{T8}}}{{{T10}}}\\)\" draggable=\"true\"&gt;\\(\\frac{{{T8}}}{{{T10}}}\\)&lt;/span&gt;&lt;/p&gt;&lt;/td&gt;&lt;td style=\"width: 50%; text-align: center; border:none\"&gt;&lt;p style=\"text-align: center;\"&gt;&lt;span class=\"fr-math-v2 fr-draggable\" contenteditable=\"false\" data-original-math=\"\\(\\frac{{{Q3}}}{{{T2}}}\\)\" draggable=\"true\"&gt;\\(\\frac{{{Q3}}}{{{T2}}}\\)&lt;/span&gt; = &lt;span class=\"fr-math-v2 fr-draggable\" contenteditable=\"false\" data-original-math=\"\\(\\frac{{{Q3}}\\ × \\ {{T12}}}{{{T2}}\\ × \\ {{T12}}}\\)\" draggable=\"true\"&gt;\\(\\frac{{{Q3}}\\ × \\ {{T12}}}{{{T2}}\\ × \\ {{T12}}}\\)&lt;/span&gt; = &lt;span class=\"fr-math-v2 fr-draggable\" contenteditable=\"false\" data-original-math=\"\\(\\frac{{{T9}}}{{{T10}}}\\)\" draggable=\"true\"&gt;\\(\\frac{{{T9}}}{{{T10}}}\\)&lt;/span&gt;&lt;/p&gt;&lt;/td&gt;&lt;/tr&gt;&lt;tr&gt;&lt;/tbody&gt;&lt;/table&gt;","seed":{"parameters":[{"name":"Q1","label":null,"min":1,"max":3,"step":1},{"name":"Q2","label":null,"min":1,"max":6,"step":1},{"name":"Q3","label":null,"min":1,"max":3,"step":1},{"name":"Q4","label":null,"min":1,"max":6,"step":1}],"calculated":[{"name":"T1","label":"{{function}}","function":"{{Q1}}+{{Q2}}","temp":true},{"name":"T2","label":"{{function}}","function":"{{Q1}}+{{Q4}}","temp":true},{"name":"T3","label":"{{function}}","function":"Lemonlib.round({{Q1}}/{{T1}}, 2)","temp":true},{"name":"T4","label":"{{function}}","function":"Lemonlib.round({{Q3}}/{{T2}}, 2)","temp":true},{"name":"T5","label":"{{function}}","function":"({{T3}} == {{T4}}) ? '=' : ({{T3}} &lt; {{T4}}) ? '&lt;' : '&gt;'","group":1},{"name":"T6","label":"{{function}}","function":"({{T3}} == {{T4}}) ? '&gt;' : ({{T3}} &lt; {{T4}}) ? '=' : '&lt;'","group":1,"incorrect":true},{"name":"T7","label":"{{function}}","function":"({{T3}} == {{T4}}) ? '&lt;' : ({{T3}} &lt; {{T4}}) ? '&gt;' : '='","group":1,"incorrect":true},{"name":"T8","label":"{{function}}","function":"{{Q1}}*math.lcm({{T1}}, {{T2}})/{{T1}}","temp":true},{"name":"T9","label":"{{function}}","function":"{{Q3}}*math.lcm({{T1}}, {{T2}})/{{T2}}","temp":true},{"name":"T10","label":"{{function}}","function":"math.lcm({{T1}}, {{T2}})","temp":true},{"name":"T11","label":"{{function}}","function":"math.lcm({{T1}}, {{T2}})/{{T1}}","temp":true},{"name":"T12","label":"{{function}}","function":"math.lcm({{T1}}, {{T2}})/{{T2}}","temp":true}],"uniques":true},"algorithm":{"name":"groupResponses","template":"Cloze with drop down"}}</t>
  </si>
  <si>
    <t>Las baterías de dos ordenadores portátiles se han gastado de distinta manera. El primero tiene &lt;span class=\"fr-math-v2 fr-draggable\" contenteditable=\"false\" data-original-math=\"\\(\\frac{{{Q1}}}{{{T1}}}\\)\" draggable=\"true\"&gt;\\(\\frac{{{Q1}}}{{{T1}}}\\)&lt;/span&gt; de energía y el segundo, &lt;span class=\"fr-math-v2 fr-draggable\" contenteditable=\"false\" data-original-math=\"\\(\\frac{{{Q3}}}{{{T2}}}\\)\" draggable=\"true\"&gt;\\(\\frac{{{Q3}}}{{{T2}}}\\)&lt;/span&gt;. ¿Cuál tiene menos energía? Elige el signo correcto.</t>
  </si>
  <si>
    <t>{"id":"M4-NyO-54a-A-3","stimulus":"&lt;p&gt;Las baterías de dos ordenadores portátiles se han gastado de distinta manera. El primero tiene &lt;span class=\"fr-math-v2 fr-draggable\" contenteditable=\"false\" data-original-math=\"\\(\\frac{{{Q1}}}{{{T1}}}\\)\" draggable=\"true\"&gt;\\(\\frac{{{Q1}}}{{{T1}}}\\)&lt;/span&gt; de energía y el segundo, &lt;span class=\"fr-math-v2 fr-draggable\" contenteditable=\"false\" data-original-math=\"\\(\\frac{{{Q3}}}{{{T2}}}\\)\" draggable=\"true\"&gt;\\(\\frac{{{Q3}}}{{{T2}}}\\)&lt;/span&gt;. ¿Cuál tiene menos energía? Elige el signo correcto.&lt;/p&gt;","template":"&lt;p style=\"text-align: center;\"&gt;&lt;span class=\"fr-math-v2 fr-draggable\" contenteditable=\"false\" data-original-math=\"\\(\\frac{{{Q1}}}{{{T1}}}\\)\" draggable=\"true\"&gt;\\(\\frac{{{Q1}}}{{{T1}}}\\)&lt;/span&gt; {{response}} &lt;span class=\"fr-math-v2 fr-draggable\" contenteditable=\"false\" data-original-math=\"\\(\\frac{{{Q3}}}{{{T2}}}\\)\" draggable=\"true\"&gt;\\(\\frac{{{Q3}}}{{{T2}}}\\)&lt;/span&gt;&lt;/p&gt;","hint":"Para poder comparar estas fracciones, escríbelas con el mismo denominador.","feedback":"&lt;p&gt;Para poder comparar estas fracciones, hay que escribirlas con el mismo denominador:&lt;/p&gt;&lt;table style=\"width: 50%; margin-left: calc(25%); margin-right: calc(25%);\"&gt;&lt;tbody&gt;&lt;tr&gt;&lt;td style=\"width: 50%; text-align: center; border:none\"&gt;&lt;p style=\"text-align: center;\"&gt;&lt;span class=\"fr-math-v2 fr-draggable\" contenteditable=\"false\" data-original-math=\"\\(\\frac{{{Q1}}}{{{T1}}}\\)\" draggable=\"true\"&gt;\\(\\frac{{{Q1}}}{{{T1}}}\\)&lt;/span&gt; = &lt;span class=\"fr-math-v2 fr-draggable\" contenteditable=\"false\" data-original-math=\"\\(\\frac{{{Q1}}\\ × \\ {{T11}}}{{{T1}}\\ × \\ {{T11}}}\\)\" draggable=\"true\"&gt;\\(\\frac{{{Q1}}\\ × \\ {{T11}}}{{{T1}}\\ × \\ {{T11}}}\\)&lt;/span&gt; = &lt;span class=\"fr-math-v2 fr-draggable\" contenteditable=\"false\" data-original-math=\"\\(\\frac{{{T8}}}{{{T10}}}\\)\" draggable=\"true\"&gt;\\(\\frac{{{T8}}}{{{T10}}}\\)&lt;/span&gt;&lt;/p&gt;&lt;/td&gt;&lt;td style=\"width: 50%; text-align: center; border:none\"&gt;&lt;p style=\"text-align: center;\"&gt;&lt;span class=\"fr-math-v2 fr-draggable\" contenteditable=\"false\" data-original-math=\"\\(\\frac{{{Q3}}}{{{T2}}}\\)\" draggable=\"true\"&gt;\\(\\frac{{{Q3}}}{{{T2}}}\\)&lt;/span&gt; = &lt;span class=\"fr-math-v2 fr-draggable\" contenteditable=\"false\" data-original-math=\"\\(\\frac{{{Q3}}\\ × \\ {{T12}}}{{{T2}}\\ × \\ {{T12}}}\\)\" draggable=\"true\"&gt;\\(\\frac{{{Q3}}\\ × \\ {{T12}}}{{{T2}}\\ × \\ {{T12}}}\\)&lt;/span&gt; = &lt;span class=\"fr-math-v2 fr-draggable\" contenteditable=\"false\" data-original-math=\"\\(\\frac{{{T9}}}{{{T10}}}\\)\" draggable=\"true\"&gt;\\(\\frac{{{T9}}}{{{T10}}}\\)&lt;/span&gt;&lt;/p&gt;&lt;/td&gt;&lt;/tr&gt;&lt;tr&gt;&lt;/tbody&gt;&lt;/table&gt;","seed":{"parameters":[{"name":"Q1","label":null,"min":1,"max":3,"step":1},{"name":"Q2","label":null,"min":1,"max":6,"step":1},{"name":"Q3","label":null,"min":1,"max":3,"step":1},{"name":"Q4","label":null,"min":1,"max":6,"step":1}],"calculated":[{"name":"T1","label":"{{function}}","function":"{{Q1}}+{{Q2}}","temp":true},{"name":"T2","label":"{{function}}","function":"{{Q1}}+{{Q4}}","temp":true},{"name":"T3","label":"{{function}}","function":"Lemonlib.round({{Q1}}/{{T1}}, 2)","temp":true},{"name":"T4","label":"{{function}}","function":"Lemonlib.round({{Q3}}/{{T2}}, 2)","temp":true},{"name":"T5","label":"{{function}}","function":"({{T3}} == {{T4}}) ? '=' : ({{T3}} &lt; {{T4}}) ? '&lt;' : '&gt;'","group":1},{"name":"T6","label":"{{function}}","function":"({{T3}} == {{T4}}) ? '&gt;' : ({{T3}} &lt; {{T4}}) ? '=' : '&lt;'","group":1,"incorrect":true},{"name":"T7","label":"{{function}}","function":"({{T3}} == {{T4}}) ? '&lt;' : ({{T3}} &lt; {{T4}}) ? '&gt;' : '='","group":1,"incorrect":true},{"name":"T8","label":"{{function}}","function":"{{Q1}}*math.lcm({{T1}}, {{T2}})/{{T1}}","temp":true},{"name":"T9","label":"{{function}}","function":"{{Q3}}*math.lcm({{T1}}, {{T2}})/{{T2}}","temp":true},{"name":"T10","label":"{{function}}","function":"math.lcm({{T1}}, {{T2}})","temp":true},{"name":"T11","label":"{{function}}","function":"math.lcm({{T1}}, {{T2}})/{{T1}}","temp":true},{"name":"T12","label":"{{function}}","function":"math.lcm({{T1}}, {{T2}})/{{T2}}","temp":true}],"uniques":true},"algorithm":{"name":"groupResponses","template":"Cloze with drop down"}}</t>
  </si>
  <si>
    <t>M4-NyO-55a</t>
  </si>
  <si>
    <t>Suma una fracción con denominador 10 y otra con denominador 100</t>
  </si>
  <si>
    <t>¿Cuál es el resultado de sumar {{Q1}}/100 y {{Q2}}/10? Selecciona la respuesta correcta.
{{T1}}/100*
{{T2}}/100
{{T3}}/100</t>
  </si>
  <si>
    <t>Q1 = min = 1; max = 99; step = 1
Q2 = min = 1; max = 9; step = 1
Q3 = min = 1; max = 99; step = 1
Q4 = min = 1; max = 99; step = 1</t>
  </si>
  <si>
    <t>T1 = {{Q1}}+{{Q2}}*10
T2 = {{Q3}}+{{Q2}}*10
T3 = {{Q4}}+{{Q2}}*10
T4 = {{Q2}}*10</t>
  </si>
  <si>
    <t>Para sumar dos fracciones, las dos tienen que tener el mismo denominador.</t>
  </si>
  <si>
    <t>&lt;p&gt;Para sumar dos fracciones, las dos tienen que tener el mismo denominador. Por eso, construimos esta fracción equivalente:&lt;/p&gt;&lt;p&gt;{{Q2}}/10 = {{T4}}/100&lt;/p&gt;&lt;p&gt;A continuación, se suman las dos fracciones:&lt;/p&gt;&lt;p&gt;{{Q1}}/100 + {{T4}}/100 = {{T1}}/100&lt;/p&gt;</t>
  </si>
  <si>
    <t>{"id":"M4-NyO-55a-I-1","stimulus":"&lt;p&gt;¿Cuál es el resultado de sumar &lt;span class=\"fr-math-v2 fr-draggable\" contenteditable=\"false\" data-original-math=\"\\(\\frac{{{Q1}}}{{{100}}}\\)\" draggable=\"true\"&gt;\\(\\frac{{{Q1}}}{100}\\)&lt;/span&gt; y &lt;span class=\"fr-math-v2 fr-draggable\" contenteditable=\"false\" data-original-math=\"\\(\\frac{{{Q2}}}{10}\\)\" draggable=\"true\"&gt;\\(\\frac{{{Q2}}}{10}\\)&lt;/span&gt;? Selecciona la respuesta correcta.&lt;/p&gt;","hint":"&lt;p&gt;Para sumar dos fracciones, las dos tienen que tener el mismo denominador.&lt;/p&gt;","feedback":"&lt;p&gt;Para sumar dos fracciones, las dos tienen que tener el mismo denominador. Por eso, construimos esta fracción equivalente:&lt;/p&gt;&lt;p style=\"text-align: center\"&gt;&lt;span class=\"fr-math-v2 fr-draggable\" contenteditable=\"false\" data-original-math=\"\\(\\frac{{{Q2}}}{10}\\)\" draggable=\"true\"&gt;\\(\\frac{{{Q2}}}{10}\\)&lt;/span&gt; = &lt;span class=\"fr-math-v2 fr-draggable\" contenteditable=\"false\" data-original-math=\"\\(\\frac{{{T4}}}{100}\\)\" draggable=\"true\"&gt;\\(\\frac{{{T4}}}{100}\\)&lt;/span&gt;&lt;/p&gt;&lt;p&gt;A continuación, se suman las dos fracciones:&lt;/p&gt;&lt;p style=\"text-align: center\"&gt;&lt;span class=\"fr-math-v2 fr-draggable\" contenteditable=\"false\" data-original-math=\"\\(\\frac{{{Q1}}}{100}\\)\" draggable=\"true\"&gt;\\(\\frac{{{Q1}}}{100}\\)&lt;/span&gt; + &lt;span class=\"fr-math-v2 fr-draggable\" contenteditable=\"false\" data-original-math=\"\\(\\frac{{{T4}}}{100}\\)\" draggable=\"true\"&gt;\\(\\frac{{{T4}}}{100}\\)&lt;/span&gt; = &lt;span class=\"fr-math-v2 fr-draggable\" contenteditable=\"false\" data-original-math=\"\\(\\frac{{{T1}}}{100}\\)\" draggable=\"true\"&gt;\\(\\frac{{{T1}}}{100}\\)&lt;/span&gt;&lt;/p&gt;","seed":{"parameters":[{"name":"Q1","label":null,"min":1,"max":99,"step":1},{"name":"Q2","label":null,"min":1,"max":9,"step":1},{"name":"Q3","label":null,"min":1,"max":99,"step":1},{"name":"Q4","label":null,"min":1,"max":99,"step":1}],"calculated":[{"name":"T1","label":"{{function}}","function":"{{Q1}}+{{Q2}}*10","temp":true},{"name":"T2","label":"{{function}}","function":"{{Q3}}+{{Q2}}*10","temp":true},{"name":"T3","label":"{{function}}","function":"{{Q4}}+{{Q2}}*10","temp":true},{"name":"T4","label":"{{function}}","function":"{{Q2}}*10","temp":true},{"name":"A1","label":"&lt;span class=\"fr-math-v2 fr-draggable\" contenteditable=\"false\" data-original-math=\"\\(\\frac{{{T1}}}{100}\\)\" draggable=\"true\"&gt;\\(\\frac{{{T1}}}{100}\\)&lt;/span&gt;","function":""},{"name":"A2","label":"&lt;span class=\"fr-math-v2 fr-draggable\" contenteditable=\"false\" data-original-math=\"\\(\\frac{{{T2}}}{100}\\)\" draggable=\"true\"&gt;\\(\\frac{{{T2}}}{100}\\)&lt;/span&gt;","function":"","incorrect":true},{"name":"A3","label":"&lt;span class=\"fr-math-v2 fr-draggable\" contenteditable=\"false\" data-original-math=\"\\(\\frac{{{T3}}}{100}\\)\" draggable=\"true\"&gt;\\(\\frac{{{T3}}}{100}\\)&lt;/span&gt;","function":"","incorrect":true}],"uniques":true},"algorithm":{"name":"trueFalse","template":"Multiple choice – standard","params":{"countCorrect":1,"countIncorrect":2,"showCheckIcon":false,"columns":3}}}</t>
  </si>
  <si>
    <t>Suma una fracción con denominador 10 y otra con denominador 101</t>
  </si>
  <si>
    <t>Escribe el resultado de esta suma en forma de fracción.</t>
  </si>
  <si>
    <t>{{Q1}}/100 + {{Q2}}/10 = {{A1}}</t>
  </si>
  <si>
    <t>Q1 = min = 1; max = 99; step = 1
Q2 = min = 1; max = 9; step = 1</t>
  </si>
  <si>
    <t>T1 = {{Q1}}+{{Q2}}*10
T2 = {{Q2}}*10
A1 = \\frac{{{T1}}}{100}</t>
  </si>
  <si>
    <t>&lt;p&gt;Para sumar dos fracciones, las dos tienen que tener el mismo denominador. Por eso, construimos esta fracción equivalente:&lt;/p&gt;&lt;p&gt;{{Q2}}/10 = {{T2}}/100&lt;/p&gt;&lt;p&gt;A continuación, se suman las dos fracciones:&lt;/p&gt;&lt;p&gt;{{Q1}}/100 + {{T2}}/100 = {{T1}}/100&lt;/p&gt;</t>
  </si>
  <si>
    <t>{"id":"M4-NyO-55a-E-1","stimulus":"&lt;p&gt;Escribe el resultado de esta suma en forma de fracción.&lt;/p&gt;","template":"&lt;p style=\"text-align: center\"&gt;&lt;span class=\"fr-math-v2 fr-draggable\" contenteditable=\"false\" data-original-math=\"\\(\\frac{{{Q1}}}{100}\\)\" draggable=\"true\"&gt;\\(\\frac{{{Q1}}}{100}\\)&lt;/span&gt; + &lt;span class=\"fr-math-v2 fr-draggable\" contenteditable=\"false\" data-original-math=\"\\(\\frac{{{Q2}}}{10}\\)\" draggable=\"true\"&gt;\\(\\frac{{{Q2}}}{10}\\)&lt;/span&gt; = {{response}}&lt;/p&gt;","hint":"&lt;p&gt;Para sumar dos fracciones, las dos tienen que tener el mismo denominador.&lt;/p&gt;","feedback":"&lt;p&gt;Para sumar dos fracciones, las dos tienen que tener el mismo denominador. Por eso, construimos esta fracción equivalente:&lt;/p&gt;&lt;p style=\"text-align: center\"&gt;&lt;span class=\"fr-math-v2 fr-draggable\" contenteditable=\"false\" data-original-math=\"\\(\\frac{{{Q2}}}{10}\\)\" draggable=\"true\"&gt;\\(\\frac{{{Q2}}}{10}\\)&lt;/span&gt; = &lt;span class=\"fr-math-v2 fr-draggable\" contenteditable=\"false\" data-original-math=\"\\(\\frac{{{T2}}}{100}\\)\" draggable=\"true\"&gt;\\(\\frac{{{T2}}}{100}\\)&lt;/span&gt;&lt;/p&gt;&lt;p&gt;A continuación, se suman las dos fracciones:&lt;/p&gt;&lt;p style=\"text-align: center\"&gt;&lt;span class=\"fr-math-v2 fr-draggable\" contenteditable=\"false\" data-original-math=\"\\(\\frac{{{Q1}}}{100}\\)\" draggable=\"true\"&gt;\\(\\frac{{{Q1}}}{100}\\)&lt;/span&gt; + &lt;span class=\"fr-math-v2 fr-draggable\" contenteditable=\"false\" data-original-math=\"\\(\\frac{{{T2}}}{100}\\)\" draggable=\"true\"&gt;\\(\\frac{{{T2}}}{100}\\)&lt;/span&gt; = &lt;span class=\"fr-math-v2 fr-draggable\" contenteditable=\"false\" data-original-math=\"\\(\\frac{{{T1}}}{100}\\)\" draggable=\"true\"&gt;\\(\\frac{{{T1}}}{100}\\)&lt;/span&gt;&lt;/p&gt;","seed":{"parameters":[{"name":"Q1","label":null,"min":1,"max":99,"step":1},{"name":"Q2","label":null,"min":1,"max":9,"step":1}],"calculated":[{"name":"T1","label":"{{function}}","function":"{{Q1}}+{{Q2}}*10","temp":true},{"name":"T2","label":"{{function}}","function":"{{Q2}}*10","temp":true},{"name":"A1","label":"\\frac{{{T1}}}{100}","function":"\\frac{{{T1}}}{100}"}],"uniques":true},"algorithm":{"name":"calculateOperation","params":{"method":"equivLiteral","keyboard":"INTERMEDIATE"}}}</t>
  </si>
  <si>
    <t>Suma una fracción con denominador 10 y otra con denominador 102</t>
  </si>
  <si>
    <t>{{Q2}}/10 + {{Q1}}/100 = {{A1}}</t>
  </si>
  <si>
    <t>&lt;p&gt;Para sumar dos fracciones, las dos tienen que tener el mismo denominador. Por eso, construimos esta fracción equivalente:&lt;/p&gt;&lt;p&gt;{{Q2}}/10 = {{T2}}/100&lt;/p&gt;&lt;p&gt;A continuación, se suman las dos fracciones:&lt;/p&gt;&lt;p&gt;{{T2}}/100 + {{Q1}}/100 = {{T1}}/100&lt;/p&gt;</t>
  </si>
  <si>
    <t>{"id":"M4-NyO-55a-E-2","stimulus":"&lt;p&gt;Escribe el resultado de esta suma en forma de fracción.&lt;/p&gt;","template":"&lt;p style=\"text-align: center\"&gt;&lt;span class=\"fr-math-v2 fr-draggable\" contenteditable=\"false\" data-original-math=\"\\(\\frac{{{Q2}}}{10}\\)\" draggable=\"true\"&gt;\\(\\frac{{{Q2}}}{10}\\)&lt;/span&gt; + &lt;span class=\"fr-math-v2 fr-draggable\" contenteditable=\"false\" data-original-math=\"\\(\\frac{{{Q1}}}{100}\\)\" draggable=\"true\"&gt;\\(\\frac{{{Q1}}}{100}\\)&lt;/span&gt; = {{response}}&lt;/p&gt;","hint":"&lt;p&gt;Para sumar dos fracciones, las dos tienen que tener el mismo denominador.&lt;/p&gt;","feedback":"&lt;p&gt;Para sumar dos fracciones, las dos tienen que tener el mismo denominador. Por eso, construimos esta fracción equivalente:&lt;/p&gt;&lt;p style=\"text-align: center\"&gt;&lt;span class=\"fr-math-v2 fr-draggable\" contenteditable=\"false\" data-original-math=\"\\(\\frac{{{Q2}}}{10}\\)\" draggable=\"true\"&gt;\\(\\frac{{{Q2}}}{10}\\)&lt;/span&gt; = &lt;span class=\"fr-math-v2 fr-draggable\" contenteditable=\"false\" data-original-math=\"\\(\\frac{{{T2}}}{100}\\)\" draggable=\"true\"&gt;\\(\\frac{{{T2}}}{100}\\)&lt;/span&gt;&lt;/p&gt;&lt;p&gt;A continuación, se suman las dos fracciones:&lt;/p&gt;&lt;p style=\"text-align: center\"&gt;&lt;span class=\"fr-math-v2 fr-draggable\" contenteditable=\"false\" data-original-math=\"\\(\\frac{{{T2}}}{100}\\)\" draggable=\"true\"&gt;\\(\\frac{{{T2}}}{100}\\)&lt;/span&gt; + &lt;span class=\"fr-math-v2 fr-draggable\" contenteditable=\"false\" data-original-math=\"\\(\\frac{{{Q1}}}{100}\\)\" draggable=\"true\"&gt;\\(\\frac{{{Q1}}}{100}\\)&lt;/span&gt; = &lt;span class=\"fr-math-v2 fr-draggable\" contenteditable=\"false\" data-original-math=\"\\(\\frac{{{T1}}}{100}\\)\" draggable=\"true\"&gt;\\(\\frac{{{T1}}}{100}\\)&lt;/span&gt;&lt;/p&gt;","seed":{"parameters":[{"name":"Q1","label":null,"min":1,"max":99,"step":1},{"name":"Q2","label":null,"min":1,"max":9,"step":1}],"calculated":[{"name":"T1","label":"{{function}}","function":"{{Q1}}+{{Q2}}*10","temp":true},{"name":"T2","label":"{{function}}","function":"{{Q2}}*10","temp":true},{"name":"A1","label":"\\frac{{{T1}}}{100}","function":"\\frac{{{T1}}}{100}"}],"uniques":true},"algorithm":{"name":"calculateOperation","params":{"method":"equivLiteral","keyboard":"INTERMEDIATE"}}}</t>
  </si>
  <si>
    <t>&lt;p&gt;De las tartas que tiene a la venta una pastelería, $$FRAC[{{Q1}};100]  son de chocolate y $$FRAC[{{Q2}};10] son de frutas. ¿Qué fracción del total de tartas componen las de chocolate y frutas juntas?&lt;/p&gt;</t>
  </si>
  <si>
    <t>&lt;p&gt;$$FRAC[{{Q1}};100] + $$FRAC[{{Q2}};10] = {{A1}}&lt;/p&gt;</t>
  </si>
  <si>
    <t>Q1 = min = 2; max = 20; step = 1
Q2 = min = 2; max =5; step = 1</t>
  </si>
  <si>
    <t>&lt;p&gt;Para sumar dos fracciones, las dos tienen que tener el mismo denominador.&lt;/p&gt;</t>
  </si>
  <si>
    <t>&lt;p&gt;Para sumar dos fracciones, las dos tienen que tener el mismo denominador. Para ello, se puede construir esta fracción equivalente:&lt;/p&gt;&lt;p&gt;&lt;span class=\"fr-math-v2 fr-draggable\" contenteditab&lt;/p&gt;&lt;p&gt;{{Q2}}/10 = {{T2}}/100&lt;/p&gt;&lt;p&gt;A continuación, se suman las dos fracciones:&lt;/p&gt;&lt;p&gt;{{Q1}}/100 + {{T2}}/100 = {{T1}}/100&lt;/p&gt;</t>
  </si>
  <si>
    <t>{"id":"M4-NyO-55a-A-1","stimulus":"&lt;p&gt;De las tartas que tiene a la venta una pastelería, &lt;span class=\"fr-math-v2 fr-draggable\" contenteditable=\"false\" data-original-math=\"\\(\\frac{{{Q1}}}{100}\\)\" draggable=\"true\"&gt;\\(\\frac{{{Q1}}}{100}\\)&lt;/span&gt; son de chocolate y &lt;span class=\"fr-math-v2 fr-draggable\" contenteditable=\"false\" data-original-math=\"\\(\\frac{{{Q2}}}{10}\\)\" draggable=\"true\"&gt;\\(\\frac{{{Q2}}}{10}\\)&lt;/span&gt; son de frutas. ¿Qué fracción del total de tartas componen las de chocolate y frutas juntas?&lt;/p&gt;","template":"&lt;p style=\"text-align: center\"&gt;&lt;span class=\"fr-math-v2 fr-draggable\" contenteditable=\"false\" data-original-math=\"\\(\\frac{{{Q1}}}{100}\\)\" draggable=\"true\"&gt;\\(\\frac{{{Q1}}}{100}\\)&lt;/span&gt; + &lt;span class=\"fr-math-v2 fr-draggable\" contenteditable=\"false\" data-original-math=\"\\(\\frac{{{Q2}}}{10}\\)\" draggable=\"true\"&gt;\\(\\frac{{{Q2}}}{10}\\)&lt;/span&gt; = {{response}}&lt;/p&gt;","hint":"&lt;p&gt;Para sumar dos fracciones, las dos tienen que tener el mismo denominador.&lt;/p&gt;","feedback":"&lt;p&gt;Para sumar dos fracciones, las dos tienen que tener el mismo denominador. Para ello, se puede construir esta fracción equivalente:&lt;/p&gt;&lt;p style=\"text-align: center\"&gt;&lt;span class=\"fr-math-v2 fr-draggable\" contenteditable=\"false\" data-original-math=\"\\(\\frac{{{Q2}}}{10}\\)\" draggable=\"true\"&gt;\\(\\frac{{{Q2}}}{10}\\)&lt;/span&gt; = &lt;span class=\"fr-math-v2 fr-draggable\" contenteditable=\"false\" data-original-math=\"\\(\\frac{{{T2}}}{100}\\)\" draggable=\"true\"&gt;\\(\\frac{{{T2}}}{100}\\)&lt;/span&gt;&lt;/p&gt;&lt;p&gt;A continuación, se suman las dos fracciones:&lt;/p&gt;&lt;p style=\"text-align: center\"&gt;&lt;span class=\"fr-math-v2 fr-draggable\" contenteditable=\"false\" data-original-math=\"\\(\\frac{{{Q1}}}{100}\\)\" draggable=\"true\"&gt;\\(\\frac{{{Q1}}}{100}\\)&lt;/span&gt; + &lt;span class=\"fr-math-v2 fr-draggable\" contenteditable=\"false\" data-original-math=\"\\(\\frac{{{T2}}}{100}\\)\" draggable=\"true\"&gt;\\(\\frac{{{T2}}}{100}\\)&lt;/span&gt; = &lt;span class=\"fr-math-v2 fr-draggable\" contenteditable=\"false\" data-original-math=\"\\(\\frac{{{T1}}}{100}\\)\" draggable=\"true\"&gt;\\(\\frac{{{T1}}}{100}\\)&lt;/span&gt;&lt;/p&gt;","seed":{"parameters":[{"name":"Q1","label":null,"min":2,"max":20,"step":1},{"name":"Q2","label":null,"min":2,"max":5,"step":1}],"calculated":[{"name":"T1","label":"{{function}}","function":"{{Q1}}+{{Q2}}*10","temp":true},{"name":"T2","label":"{{function}}","function":"{{Q2}}*10","temp":true},{"name":"A1","label":"{{function}}","function":"\\frac{{{T1}}}{100}"}],"uniques":true},"algorithm":{"name":"calculateOperation","params":{"method":"equivLiteral","keyboard":"INTERMEDIATE"}}}</t>
  </si>
  <si>
    <t>Suma una fracción con denominador 10 y otra con denominador 103</t>
  </si>
  <si>
    <t>&lt;p&gt;Dos trabajadores de control de plagas se están encargando de desinfectar un bloque de oficinas. El primero ya ha desinfectado $$FRAC[{{Q2}};10] del edificio y el segundo, $$FRAC[{{Q1}};100]. ¿Cuánto han desinfectado entre los dos hasta este momento?&lt;/p&gt;</t>
  </si>
  <si>
    <t>&lt;p&gt;$$FRAC[{{Q2}};10] + $$FRAC[{{Q1}};100] = {{A1}}&lt;/p&gt;</t>
  </si>
  <si>
    <t>Q1 = min = 2; max = 49; step = 1
Q2 = min = 2; max = 5; step = 1</t>
  </si>
  <si>
    <t>&lt;p&gt;Para sumar dos fracciones, las dos tienen que tener el mismo denominador. Para ello, se puede construir esta fracción equivalente:&lt;/p&gt;&lt;p&gt;&lt;span class=\"fr-math-v2 fr-draggable\" contenteditab&lt;/p&gt;&lt;p&gt;$$FRAC[{{Q2}};10] = $$FRAC[{{T2}};100]&lt;/p&gt;&lt;p&gt;A continuación, se suman las dos fracciones:&lt;/p&gt;&lt;p&gt;$$FRAC[{T2}};100] + $$FRAC[{{Q1}};100] = $$FRAC[{{T1}};100]&lt;/p&gt;</t>
  </si>
  <si>
    <t>{"id":"M4-NyO-55a-A-2","stimulus":"&lt;p&gt;Dos trabajadores de control de plagas se están encargando de desinfectar un bloque de oficinas. El primero ya ha desinfectado &lt;span class=\"fr-math-v2 fr-draggable\" contenteditable=\"false\" data-original-math=\"\\(\\frac{{{Q2}}}{10}\\)\" draggable=\"true\"&gt;\\(\\frac{{{Q2}}}{10}\\)&lt;/span&gt; del edificio y el segundo, &lt;span class=\"fr-math-v2 fr-draggable\" contenteditable=\"false\" data-original-math=\"\\(\\frac{{{Q1}}}{100}\\)\" draggable=\"true\"&gt;\\(\\frac{{{Q1}}}{100}\\)&lt;/span&gt;. ¿Cuánto han desinfectado entre los dos hasta este momento?&lt;/p&gt;","template":"&lt;p style=\"text-align: center\"&gt;&lt;span class=\"fr-math-v2 fr-draggable\" contenteditable=\"false\" data-original-math=\"\\(\\frac{{{Q2}}}{10}\\)\" draggable=\"true\"&gt;\\(\\frac{{{Q2}}}{10}\\)&lt;/span&gt; + &lt;span class=\"fr-math-v2 fr-draggable\" contenteditable=\"false\" data-original-math=\"\\(\\frac{{{Q1}}}{100}\\)\" draggable=\"true\"&gt;\\(\\frac{{{Q1}}}{100}\\)&lt;/span&gt; = {{response}}&lt;/p&gt;","hint":"&lt;p&gt;Para sumar dos fracciones, las dos tienen que tener el mismo denominador.&lt;/p&gt;","feedback":"&lt;p&gt;Para sumar dos fracciones, las dos tienen que tener el mismo denominador. Para ello, se puede construir esta fracción equivalente:&lt;/p&gt;&lt;p style=\"text-align: center\"&gt;&lt;span class=\"fr-math-v2 fr-draggable\" contenteditab:&lt;/p&gt;&lt;p style=\"text-align: center\"&gt;&lt;span class=\"fr-math-v2 fr-draggable\" contenteditable=\"false\" data-original-math=\"\\(\\frac{{{Q2}}}{10}\\)\" draggable=\"true\"&gt;\\(\\frac{{{Q2}}}{10}\\)&lt;/span&gt; = &lt;span class=\"fr-math-v2 fr-draggable\" contenteditable=\"false\" data-original-math=\"\\(\\frac{{{T2}}}{100}\\)\" draggable=\"true\"&gt;\\(\\frac{{{T2}}}{100}\\)&lt;/span&gt;&lt;/p&gt;&lt;p&gt;A continuación, se suman las dos fracciones:&lt;/p&gt;&lt;p style=\"text-align: center\"&gt;&lt;span class=\"fr-math-v2 fr-draggable\" contenteditable=\"false\" data-original-math=\"\\(\\frac{{{T2}}}{100}\\)\" draggable=\"true\"&gt;\\(\\frac{{{T2}}}{100}\\)&lt;/span&gt; + &lt;span class=\"fr-math-v2 fr-draggable\" contenteditable=\"false\" data-original-math=\"\\(\\frac{{{Q1}}}{100}\\)\" draggable=\"true\"&gt;\\(\\frac{{{Q1}}}{100}\\)&lt;/span&gt; = &lt;span class=\"fr-math-v2 fr-draggable\" contenteditable=\"false\" data-original-math=\"\\(\\frac{{{T1}}}{100}\\)\" draggable=\"true\"&gt;\\(\\frac{{{T1}}}{100}\\)&lt;/span&gt;&lt;/p&gt;","seed":{"parameters":[{"name":"Q1","label":null,"min":2,"max":49,"step":1},{"name":"Q2","label":null,"min":2,"max":5,"step":1}],"calculated":[{"name":"T1","label":"{{function}}","function":"{{Q1}}+{{Q2}}*10","temp":true},{"name":"T2","label":"{{function}}","function":"{{Q2}}*10","temp":true},{"name":"A1","label":"{{function}}","function":"\\frac{{{T1}}}{100}"}],"uniques":true},"algorithm":{"name":"calculateOperation","params":{"method":"equivLiteral","keyboard":"INTERMEDIATE"}}}</t>
  </si>
  <si>
    <t>Suma una fracción con denominador 10 y otra con denominador 104</t>
  </si>
  <si>
    <t>&lt;p&gt;Una periodista tiene ocupada $$FRAC[{{Q1}};100] de la memoria de un disco duro con fotografías y $$FRAC[{{Q2}};10] con vídeos. ¿Qué fracción del disco tiene fotografías y vídeos?&lt;/p&gt;</t>
  </si>
  <si>
    <t>&lt;p&gt;{{Q1}}/100 + {{Q2}}/10 = {{A1}}&lt;/p&gt;</t>
  </si>
  <si>
    <t>&lt;p&gt;Para sumar dos fracciones, las dos tienen que tener el mismo denominador. Para ello, se puede construir esta fracción equivalente:&lt;/p&gt;&lt;p&gt;&lt;span class=\"fr-math-v2 fr-draggable\" contenteditab&lt;/p&gt;&lt;p&gt;$$FRAC[{{Q2}};10] = $$FRAC[{{T2}};100]&lt;/p&gt;&lt;p&gt;A continuación, se suman las dos fracciones:&lt;/p&gt;&lt;p&gt;$$FRAC[{{Q1}};100] + $$FRAC[{{T2}};100] = $$FRAC[{{T1}};100]&lt;/p&gt;</t>
  </si>
  <si>
    <t>{"id":"M4-NyO-55a-A-3","stimulus":"&lt;p&gt;Una periodista tiene ocupada &lt;span class=\"fr-math-v2 fr-draggable\" contenteditable=\"false\" data-original-math=\"\\(\\frac{{{Q1}}}{100}\\)\" draggable=\"true\"&gt;\\(\\frac{{{Q1}}}{100}\\)&lt;/span&gt; de la memoria de un disco duro con fotografías y &lt;span class=\"fr-math-v2 fr-draggable\" contenteditable=\"false\" data-original-math=\"\\(\\frac{{{Q2}}}{10}\\)\" draggable=\"true\"&gt;\\(\\frac{{{Q2}}}{10}\\)&lt;/span&gt; con vídeos. ¿Qué fracción del disco tiene fotografías y vídeos?&lt;/p&gt;","template":"&lt;p style=\"text-align: center\"&gt;&lt;span class=\"fr-math-v2 fr-draggable\" contenteditable=\"false\" data-original-math=\"\\(\\frac{{{Q1}}}{100}\\)\" draggable=\"true\"&gt;\\(\\frac{{{Q1}}}{100}\\)&lt;/span&gt; + &lt;span class=\"fr-math-v2 fr-draggable\" contenteditable=\"false\" data-original-math=\"\\(\\frac{{{Q2}}}{10}\\)\" draggable=\"true\"&gt;\\(\\frac{{{Q2}}}{10}\\)&lt;/span&gt; = {{response}}&lt;/p&gt;","hint":"&lt;p&gt;Para sumar dos fracciones, las dos tienen que tener el mismo denominador.&lt;/p&gt;","feedback":"&lt;p&gt;Para sumar dos fracciones, las dos tienen que tener el mismo denominador. Para ello, se puede construir esta fracción equivalente:&lt;/p&gt;&lt;p style=\"text-align: center\"&gt;&lt;span class=\"fr-math-v2 fr-draggable\" contenteditab&lt;/p&gt;&lt;p style=\"text-align: center\"&gt;&lt;span class=\"fr-math-v2 fr-draggable\" contenteditable=\"false\" data-original-math=\"\\(\\frac{{{Q2}}}{10}\\)\" draggable=\"true\"&gt;\\(\\frac{{{Q2}}}{10}\\)&lt;/span&gt; = &lt;span class=\"fr-math-v2 fr-draggable\" contenteditable=\"false\" data-original-math=\"\\(\\frac{{{T2}}}{100}\\)\" draggable=\"true\"&gt;\\(\\frac{{{T2}}}{100}\\)&lt;/span&gt;&lt;/p&gt;&lt;p&gt;A continuación, se suman las dos fracciones:&lt;/p&gt;&lt;p style=\"text-align: center\"&gt;&lt;span class=\"fr-math-v2 fr-draggable\" contenteditable=\"false\" data-original-math=\"\\(\\frac{{{Q1}}}{100}\\)\" draggable=\"true\"&gt;\\(\\frac{{{Q1}}}{100}\\)&lt;/span&gt; + &lt;span class=\"fr-math-v2 fr-draggable\" contenteditable=\"false\" data-original-math=\"\\(\\frac{{{T2}}}{100}\\)\" draggable=\"true\"&gt;\\(\\frac{{{T2}}}{100}\\)&lt;/span&gt; = &lt;span class=\"fr-math-v2 fr-draggable\" contenteditable=\"false\" data-original-math=\"\\(\\frac{{{T1}}}{100}\\)\" draggable=\"true\"&gt;\\(\\frac{{{T1}}}{100}\\)&lt;/span&gt;&lt;/p&gt;","seed":{"parameters":[{"name":"Q1","label":null,"min":2,"max":49,"step":1},{"name":"Q2","label":null,"min":2,"max":5,"step":1}],"calculated":[{"name":"T1","label":"{{function}}","function":"{{Q1}}+{{Q2}}*10","temp":true},{"name":"T2","label":"{{function}}","function":"{{Q2}}*10","temp":true},{"name":"A1","label":"{{function}}","function":"\\frac{{{T1}}}{100}"}],"uniques":true},"algorithm":{"name":"calculateOperation","params":{"method":"equivLiteral","keyboard":"INTERMEDIATE"}}}</t>
  </si>
  <si>
    <t>M4-NyO-56a</t>
  </si>
  <si>
    <t>Multiplica una fracción por un número entero</t>
  </si>
  <si>
    <t>&lt;p&gt;¿Cuál es el resultado de esta multiplicación? Selecciona la respuesta correcta.&lt;/p&gt;&lt;p&gt;&lt;span class=\"fr-math-v2 fr-draggable\" contenteditable=\"false\" data-original-math=\"\\(\\frac{{{Q1}}}{{{T2}}}\\)\" draggable=\"true\"&gt;\\(\\frac{{{Q1}}}{{{T2}}}\\)&lt;/span&gt; × {{T1}} = {{response}}&lt;/p&gt;</t>
  </si>
  <si>
    <t>Q1 = min = 1; max = 5; step = 1
Q2 = min = 1; max = 5; step = 1
Q3 = min = 2; max = 5; step = 1
Q4 = list = [-3, -2, -1, 1, 2, 3]
Q5 = list = [-3, -2, -1, 1, 2, 3]</t>
  </si>
  <si>
    <t xml:space="preserve">
T1 = ({{Q1}}+{{Q2}})*{{Q3}}
T2 = {{Q1}}+{{Q2}}
A1 = {{Q1}}*{{Q3}}
A2 = {{Q1}}*{{Q3}}+{{Q4}}
A3 = {{Q1}}*{{Q3}}+{{Q5}}</t>
  </si>
  <si>
    <t>Divide el número entre el denominador y multiplica el resultado por el numerador.</t>
  </si>
  <si>
    <t>&lt;p&gt;Para calcular la fracción de un número, hay que dividir el número entre el denominador y multiplicar el resultado por el numerador:&lt;/p&gt;&lt;p&gt;{{T1}} : {{T2}} = {{Q3}}&lt;/p&gt;&lt;p&gt;{{Q3}} × {{Q1}} = {{A1}}&lt;/p&gt;</t>
  </si>
  <si>
    <t>{"id":"M4-NyO-56a-I-1","stimulus":"&lt;p&gt;Calcula esta multiplicación.&lt;/p&gt;","template":"&lt;p style=\"text-align: center\"&gt;&lt;span class=\"fr-math-v2 fr-draggable\" contenteditable=\"false\" data-original-math=\"\\(\\frac{{{Q1}}}{{{T2}}}\\)\" draggable=\"true\"&gt;\\(\\frac{{{Q1}}}{{{T2}}}\\)&lt;/span&gt; × {{T1}} = {{response}}&lt;/p&gt;","hint":"Divide el número entre el denominador y multiplica el resultado por el numerador.","feedback":"&lt;p&gt;Para calcular la fracción de un número, hay que dividir el número entre el denominador y multiplicar el resultado por el numerador:&lt;/p&gt;&lt;p style=\"text-align: center\"&gt;{{T1}} : {{T2}} = {{Q3}}&lt;/p&gt;&lt;p style=\"text-align: center\"&gt;{{Q3}} × {{Q1}} = {{A1}}&lt;/p&gt;","seed":{"parameters":[{"name":"Q1","label":null,"min":1,"max":5,"step":1},{"name":"Q2","label":null,"min":1,"max":5,"step":1},{"name":"Q3","label":null,"min":2,"max":5,"step":1}],"calculated":[{"name":"T1","label":"{{function}}","function":"({{Q1}}+{{Q2}})*{{Q3}}","temp":"true"},{"name":"T2","label":"{{function}}","function":"{{Q1}}+{{Q2}}","temp":"true"},{"name":"A1","label":"{{function}}","function":"{{Q1}}*{{Q3}}"}],"uniques":true},"algorithm":{"name":"calculateOperation","params":{"method":"equivLiteral","keyboard":"INTERMEDIATE"}}}</t>
  </si>
  <si>
    <t>&lt;p&gt;Calcula esta multiplicación.&lt;/p&gt;</t>
  </si>
  <si>
    <t>&lt;p&gt;&lt;span class=\"fr-math-v2 fr-draggable\" contenteditable=\"false\" data-original-math=\"\\(\\frac{{{Q1}}}{{{T2}}}\\)\" draggable=\"true\"&gt;\\(\\frac{{{Q1}}}{{{T2}}}\\)&lt;/span&gt; × {{T1}} = {{response}}&lt;/p&gt;</t>
  </si>
  <si>
    <t>Q1 = min = 1; max = 5; step = 1
Q2 = min = 1; max = 5; step = 1
Q3 = min = 2; max = 5; step = 1</t>
  </si>
  <si>
    <t xml:space="preserve">
T1 = ({{Q1}}+{{Q2}})*{{Q3}}
T2 = {{Q1}}+{{Q2}}
A1={{Q1}}*{{Q3}}</t>
  </si>
  <si>
    <t>{"id":"M4-NyO-56a-E-1","stimulus":"&lt;p&gt;Calcula esta multiplicación.&lt;/p&gt;","template":"&lt;p style=\"text-align: center\"&gt;&lt;span class=\"fr-math-v2 fr-draggable\" contenteditable=\"false\" data-original-math=\"\\(\\frac{{{Q1}}}{{{T2}}}\\)\" draggable=\"true\"&gt;\\(\\frac{{{Q1}}}{{{T2}}}\\)&lt;/span&gt; × {{T1}} = {{response}}&lt;/p&gt;","hint":"&lt;p&gt;Divide el número entre el denominador y multiplica el resultado por el numerador.&lt;/p&gt;","feedback":"&lt;p&gt;Para calcular la fracción de un número, hay que dividir el número entre el denominador y multiplicar el resultado por el numerador:&lt;/p&gt;&lt;p style=\"text-align: center\"&gt;{{T1}} : {{T2}} = {{Q3}}&lt;/p&gt;&lt;p style=\"text-align: center\"&gt;{{Q3}} × {{Q1}} = {{A1}}&lt;/p&gt;","seed":{"parameters":[{"name":"Q1","label":null,"list":[1,2,3,4,5]},{"name":"Q2","label":null,"list":[1,2,3,4,5]},{"name":"Q3","label":null,"list":[2,3,4,5]}],"calculated":[{"name":"T1","label":"{{function}}","function":"({{Q1}}+{{Q2}})*{{Q3}}","temp":true},{"name":"T2","label":"{{function}}","function":"{{Q1}}+{{Q2}}","temp":true},{"name":"A1","label":"{{function}}","function":"{{Q1}}*{{Q3}}"}],"uniques":true},"algorithm":{"name":"calculateOperation","params":{"method":"equivLiteral","keyboard":"INTERMEDIATE"}}}</t>
  </si>
  <si>
    <t>A Cecila le han dado {{T1}} botellas con &lt;span class=\"fr-math-v2 fr-draggable\" contenteditable=\"false\" data-original-math=\"\\(\\frac{{{Q1}}}{{{T2}}}\\)\" draggable=\"true\"&gt;\\(\\frac{{{Q1}}}{{{T2}}}\\)&lt;/span&gt; l de agua en cada una. ¿Cuántos litros tiene en total?</t>
  </si>
  <si>
    <t>{{response}} l.</t>
  </si>
  <si>
    <t>&lt;p&gt;Para calcular la fracción de un número, hay que dividir el número entre el denominador y multiplicar el resultado por el numerador:&lt;/p&gt;&lt;p&gt;&lt;span class=\"fr-math-v2 fr-draggable\" contenteditable=\"false\" data-original-math=\"\\(\\frac{{{Q1}}}{{{T2}}}\\)\" draggable=\"true\"&gt;\\(\\frac{{{Q1}}}{{{T2}}}\\)&lt;/span&gt; × {{T1}} = ?&lt;/p&gt;&lt;p&gt;{{T1}} : {{T2}} = {{Q3}}&lt;/p&gt;&lt;p&gt;{{Q3}} × {{Q1}} = {{A1}} l&lt;/p&gt;</t>
  </si>
  <si>
    <t>{"id":"M4-NyO-56a-A-1","stimulus":"&lt;p&gt;A Cecilia le han dado {{T1}} botellas con &lt;span class=\"fr-math-v2 fr-draggable\" contenteditable=\"false\" data-original-math=\"\\(\\frac{{{Q1}}}{{{T2}}}\\)\" draggable=\"true\"&gt;\\(\\frac{{{Q1}}}{{{T2}}}\\)&lt;/span&gt; l de agua en cada una. ¿Cuántos litros tiene en total?&lt;/p&gt;","template":"&lt;p&gt;{{response}} l.&lt;/p&gt;","hint":"&lt;p&gt;Divide el número entre el denominador y multiplica el resultado por el numerador.&lt;/p&gt;","feedback":"&lt;p&gt;Para calcular la fracción de un número, hay que dividir el número entre el denominador y multiplicar el resultado por el numerador:&lt;/p&gt;&lt;p style=\"text-align: center\"&gt;&lt;span class=\"fr-math-v2 fr-draggable\" contenteditable=\"false\" data-original-math=\"\\(\\frac{{{Q1}}}{{{T2}}}\\)\" draggable=\"true\"&gt;\\(\\frac{{{Q1}}}{{{T2}}}\\)&lt;/span&gt; × {{T1}} = ?&lt;/p&gt;&lt;p style=\"text-align: center\"&gt;{{T1}} : {{T2}} = {{Q3}}&lt;/p&gt;&lt;p style=\"text-align: center\"&gt;{{Q3}} × {{Q1}} = {{A1}} l&lt;/p&gt;","seed":{"parameters":[{"name":"Q1","label":null,"list":[1,2,3,4,5]},{"name":"Q2","label":null,"list":[1,2,3,4,5]},{"name":"Q3","label":null,"list":[2,3,4,5]}],"calculated":[{"name":"T1","label":"{{function}}","function":"({{Q1}}+{{Q2}})*{{Q3}}","temp":true},{"name":"T2","label":"{{function}}","function":"{{Q1}}+{{Q2}}","temp":true},{"name":"A1","label":"{{function}}","function":"{{Q1}}*{{Q3}}"}],"uniques":true},"algorithm":{"name":"calculateOperation","params":{"method":"equivLiteral","keyboard":"INTERMEDIATE"}}}</t>
  </si>
  <si>
    <t>Un artista está trabajando con {{T1}} botes de pintura que pesan &lt;span class=\"fr-math-v2 fr-draggable\" contenteditable=\"false\" data-original-math=\"\\(\\frac{{{Q1}}}{{{T2}}}\\)\" draggable=\"true\"&gt;\\(\\frac{{{Q1}}}{{{T2}}}\\)&lt;/span&gt; kg cada uno. ¿Cuánta pintura tiene en total?</t>
  </si>
  <si>
    <t>{{response}} kg.</t>
  </si>
  <si>
    <t>&lt;p&gt;Para calcular la fracción de un número, hay que dividir el número entre el denominador y multiplicar el resultado por el numerador:&lt;/p&gt;&lt;p&gt;&lt;span class=\"fr-math-v2 fr-draggable\" contenteditable=\"false\" data-original-math=\"\\(\\frac{{{Q1}}}{{{T2}}}\\)\" draggable=\"true\"&gt;\\(\\frac{{{Q1}}}{{{T2}}}\\)&lt;/span&gt; × {{T1}} = ?&lt;/p&gt;&lt;p&gt;{{T1}} : {{T2}} = {{Q3}}&lt;/p&gt;&lt;p&gt;{{Q3}} × {{Q1}} = {{A1}} kg&lt;/p&gt;</t>
  </si>
  <si>
    <t>{"id":"M4-NyO-56a-A-2","stimulus":"&lt;p&gt;Un artista está trabajando con {{T1}} botes de pintura que pesan &lt;span class=\"fr-math-v2 fr-draggable\" contenteditable=\"false\" data-original-math=\"\\(\\frac{{{Q1}}}{{{T2}}}\\)\" draggable=\"true\"&gt;\\(\\frac{{{Q1}}}{{{T2}}}\\)&lt;/span&gt; kg cada uno. ¿Cuánta pintura tiene en total?&lt;/p&gt;","template":"&lt;p&gt;{{response}} kg.&lt;/p&gt;","hint":"&lt;p&gt;Divide el número entre el denominador y multiplica el resultado por el numerador.&lt;/p&gt;","feedback":"&lt;p&gt;Para calcular la fracción de un número, hay que dividir el número entre el denominador y multiplicar el resultado por el numerador:&lt;/p&gt;&lt;p style=\"text-align: center\"&gt;&lt;span class=\"fr-math-v2 fr-draggable\" contenteditable=\"false\" data-original-math=\"\\(\\frac{{{Q1}}}{{{T2}}}\\)\" draggable=\"true\"&gt;\\(\\frac{{{Q1}}}{{{T2}}}\\)&lt;/span&gt; × {{T1}} = ?&lt;/p&gt;&lt;p style=\"text-align: center\"&gt;{{T1}} : {{T2}} = {{Q3}}&lt;/p&gt;&lt;p style=\"text-align: center\"&gt;{{Q3}} × {{Q1}} = {{A1}} kg&lt;/p&gt;","seed":{"parameters":[{"name":"Q1","label":null,"list":[1,2,3,4,5]},{"name":"Q2","label":null,"list":[1,2,3,4,5]},{"name":"Q3","label":null,"list":[2,3,4,5]}],"calculated":[{"name":"T1","label":"{{function}}","function":"({{Q1}}+{{Q2}})*{{Q3}}","temp":true},{"name":"T2","label":"{{function}}","function":"{{Q1}}+{{Q2}}","temp":true},{"name":"A1","label":"{{function}}","function":"{{Q1}}*{{Q3}}"}],"uniques":true},"algorithm":{"name":"calculateOperation","params":{"method":"equivLiteral","keyboard":"INTERMEDIATE"}}}</t>
  </si>
  <si>
    <t>Para tejer varios jerséis, Marina ha comprado {{T1}} ovillos, cada uno con &lt;span class=\"fr-math-v2 fr-draggable\" contenteditable=\"false\" data-original-math=\"\\(\\frac{{{Q1}}}{{{T2}}}\\)\" draggable=\"true\"&gt;\\(\\frac{{{Q1}}}{{{T2}}}\\)&lt;/span&gt; km de lana. ¿Cuántos kilómetros son en total?</t>
  </si>
  <si>
    <t>{{response}} km.</t>
  </si>
  <si>
    <t>&lt;p&gt;Para calcular la fracción de un número, hay que dividir el número entre el denominador y multiplicar el resultado por el numerador:&lt;/p&gt;&lt;p&gt;&lt;span class=\"fr-math-v2 fr-draggable\" contenteditable=\"false\" data-original-math=\"\\(\\frac{{{Q1}}}{{{T2}}}\\)\" draggable=\"true\"&gt;\\(\\frac{{{Q1}}}{{{T2}}}\\)&lt;/span&gt; × {{T1}} = ?&lt;/p&gt;&lt;p&gt;{{T1}} : {{T2}} = {{Q3}}&lt;/p&gt;&lt;p&gt;{{Q3}} × {{Q1}} = {{A1}} km&lt;/p&gt;</t>
  </si>
  <si>
    <t>{"id":"M4-NyO-56a-A-3","stimulus":"&lt;p&gt;Para tejer varios jerséis, Marina ha comprado {{T1}} ovillos, cada uno con &lt;span class=\"fr-math-v2 fr-draggable\" contenteditable=\"false\" data-original-math=\"\\(\\frac{{{Q1}}}{{{T2}}}\\)\" draggable=\"true\"&gt;\\(\\frac{{{Q1}}}{{{T2}}}\\)&lt;/span&gt; km de lana. ¿Cuántos kilómetros son en total?&lt;/p&gt;","template":"&lt;p&gt;{{response}} km.&lt;/p&gt;","hint":"&lt;p&gt;Divide el número entre el denominador y multiplica el resultado por el numerador.&lt;/p&gt;","feedback":"&lt;p&gt;Para calcular la fracción de un número, hay que dividir el número entre el denominador y multiplicar el resultado por el numerador:&lt;/p&gt;&lt;p style=\"text-align: center\"&gt;&lt;span class=\"fr-math-v2 fr-draggable\" contenteditable=\"false\" data-original-math=\"\\(\\frac{{{Q1}}}{{{T2}}}\\)\" draggable=\"true\"&gt;\\(\\frac{{{Q1}}}{{{T2}}}\\)&lt;/span&gt; × {{T1}} = ?&lt;/p&gt;&lt;p style=\"text-align: center\"&gt;{{T1}} : {{T2}} = {{Q3}}&lt;/p&gt;&lt;p style=\"text-align: center\"&gt;{{Q3}} × {{Q1}} = {{A1}} km&lt;/p&gt;","seed":{"parameters":[{"name":"Q1","label":null,"list":[1,2,3,4,5]},{"name":"Q2","label":null,"list":[1,2,3,4,5]},{"name":"Q3","label":null,"list":[2,3,4,5]}],"calculated":[{"name":"T1","label":"{{function}}","function":"({{Q1}}+{{Q2}})*{{Q3}}","temp":true},{"name":"T2","label":"{{function}}","function":"{{Q1}}+{{Q2}}","temp":true},{"name":"A1","label":"{{function}}","function":"{{Q1}}*{{Q3}}"}],"uniques":true},"algorithm":{"name":"calculateOperation","params":{"method":"equivLiteral","keyboard":"INTERMEDIATE"}}}</t>
  </si>
  <si>
    <t>M4-NyO-27a</t>
  </si>
  <si>
    <t>Calcula la fracción de una cantidad (núm. de 2 cifras)</t>
  </si>
  <si>
    <t>Escoge la respuesta correcta.</t>
  </si>
  <si>
    <t>{{Q1}}/{{T2}} de {{T1}} = {{group1}}</t>
  </si>
  <si>
    <t>Q1= Min= 1; Max= 6; Step= 1
Q2= Min= 1; Max= 6; Step= 1
Q3= Min= 2; Max= 9 ; Step= 1
Q4= Min= 1; Max= 6 ; Step= 1
Q5= Min= 1; Max= 6 ; Step= 1</t>
  </si>
  <si>
    <t xml:space="preserve">
T1 = ({{Q1}}+{{Q2}})*{{Q3}}
T2 = {{Q1}}+{{Q2}}
A1={{Q1}}*{{Q3}}
A2={{Q4}}*{{Q3}}
A3={{Q5}}*{{Q3}}</t>
  </si>
  <si>
    <t>{"id":"M4-NyO-27a-I-1","stimulus":"&lt;p&gt;Escoge la respuesta correcta.&lt;/p&gt;","template":"&lt;p style=\"text-align: center\"&gt;&lt;span class=\"fr-math-v2 fr-draggable\" contenteditable=\"false\" data-original-math=\"\\(\\frac{{{Q1}}}{{{T2}}}\\)\" draggable=\"true\"&gt;\\(\\frac{{{Q1}}}{{{T2}}}\\)&lt;/span&gt; de {{T1}} = {{response}}&lt;/p&gt;","hint":"&lt;p&gt;Divide el número entre el denominador y multiplica el resultado por el numerador.&lt;/p&gt;","feedback":"&lt;p&gt;Para calcular la fracción de un número, hay que dividir el número entre el denominador y multiplicar el resultado por el numerador:&lt;/p&gt;&lt;p style=\"text-align: center\"&gt;{{T1}} : {{T2}} = {{Q3}}&lt;/p&gt;&lt;p style=\"text-align: center\"&gt;{{Q3}} × {{Q1}} = {{A1}}&lt;/p&gt;","seed":{"parameters":[{"name":"Q1","label":null,"min":1,"max":6,"step":1},{"name":"Q2","label":null,"min":1,"max":6,"step":1},{"name":"Q3","label":null,"min":1,"max":9,"step":1},{"name":"Q4","label":null,"min":1,"max":6,"step":1},{"name":"Q5","label":null,"min":1,"max":6,"step":1}],"calculated":[{"name":"T1","label":"{{function}}","function":"({{Q1}}+{{Q2}})*{{Q3}}","temp":true},{"name":"T2","label":"{{function}}","function":"{{Q1}}+{{Q2}}","temp":true},{"name":"A1","label":"{{function}}","function":"{{Q1}}*{{Q3}}","group":1},{"name":"A2","label":"{{function}}","function":"{{Q4}}*{{Q3}}","group":1,"incorrect":true},{"name":"A3","label":"{{function}}","function":"{{Q5}}*{{Q3}}","group":1,"incorrect":true}],"uniques":true},"algorithm":{"name":"groupResponses","template":"Cloze with drop down"}}</t>
  </si>
  <si>
    <t>Calcula el valor de {{Q1}}/{{T2}} de {{T1}}.</t>
  </si>
  <si>
    <t>{{Q1}}/{{T2}} de {{T1}} = {{A1}}</t>
  </si>
  <si>
    <t>Q1= Min= 1; Max= 6; Step= 1
Q2= Min= 1; Max= 6; Step= 1
Q3= Min= 2; Max= 9 ; Step= 1</t>
  </si>
  <si>
    <t xml:space="preserve">
T1 = ({{Q1}}+{{Q2}})*{{Q3}}
T2 = {{Q1}}+{{Q2}}
A1={{Q1}}*{{Q3}}
</t>
  </si>
  <si>
    <t>{"id":"M4-NyO-27a-E-1","stimulus":"&lt;p&gt;Calcula el valor de &lt;span class=\"fr-math-v2 fr-draggable\" contenteditable=\"false\" data-original-math=\"\\(\\frac{{{Q1}}}{{{T2}}}\\)\" draggable=\"true\"&gt;\\(\\frac{{{Q1}}}{{{T2}}}\\)&lt;/span&gt; de {{T1}}.&lt;/p&gt;","template":"&lt;p style=\"text-align: center\"&gt;&lt;span class=\"fr-math-v2 fr-draggable\" contenteditable=\"false\" data-original-math=\"\\(\\frac{{{Q1}}}{{{T2}}}\\)\" draggable=\"true\"&gt;\\(\\frac{{{Q1}}}{{{T2}}}\\)&lt;/span&gt; de {{T1}} = {{response}}&lt;/p&gt;","hint":"&lt;p&gt;Divide el número entre el denominador y multiplica el resultado por el numerador.&lt;/p&gt;","feedback":"&lt;p&gt;Para calcular la fracción de un número, hay que dividir el número entre el denominador y multiplicar el resultado por el numerador:&lt;/p&gt;&lt;p style=\"text-align: center\"&gt;{{T1}} : {{T2}} = {{Q3}}&lt;/p&gt;&lt;p style=\"text-align: center\"&gt;{{Q3}} × {{Q1}} = {{A1}}&lt;/p&gt;","seed":{"parameters":[{"name":"Q1","label":null,"min":1,"max":6,"step":1},{"name":"Q2","label":null,"min":1,"max":6,"step":1},{"name":"Q3","label":null,"min":2,"max":9,"step":1}],"calculated":[{"name":"T1","label":"{{function}}","function":"({{Q1}}+{{Q2}})*{{Q3}}","temp":true},{"name":"T2","label":"{{function}}","function":"{{Q1}}+{{Q2}}","temp":true},{"name":"A1","label":"{{function}}","function":"{{Q1}}*{{Q3}}"}],"uniques":true},"algorithm":{"name":"calculateOperation","params":{"method":"equivLiteral","keyboard":"NUMERICAL"}}}</t>
  </si>
  <si>
    <t>Alejandra ha terminado {{Q1}}/{{T2}} de un cuento de {{T1}} páginas. ¿Cuántas páginas lleva leídas?</t>
  </si>
  <si>
    <t>Ha leído {{A1}} páginas.</t>
  </si>
  <si>
    <t>Q1= Min= 3; Max= 6; Step= 1
Q2= Min= 3; Max= 6; Step= 1
Q3= Min= 2; Max= 9 ; Step= 1</t>
  </si>
  <si>
    <t>{"id":"M4-NyO-27a-A-1","stimulus":"&lt;p&gt;Alejandra ha terminado &lt;span class=\"fr-math-v2 fr-draggable\" contenteditable=\"false\" data-original-math=\"\\(\\frac{{{Q1}}}{{{T2}}}\\)\" draggable=\"true\"&gt;\\(\\frac{{{Q1}}}{{{T2}}}\\)&lt;/span&gt; de un cuento de {{T1}} páginas. ¿Cuántas páginas lleva leídas?&lt;/p&gt;","template":"&lt;p&gt;Ha leído {{response}} páginas.&lt;/p&gt;","hint":"&lt;p&gt;Divide el número entre el denominador y multiplica el resultado por el numerador.&lt;/p&gt;","feedback":"&lt;p&gt;Para calcular la fracción de un número, hay que dividir el número entre el denominador y multiplicar el resultado por el numerador:&lt;/p&gt;&lt;p style=\"text-align: center\"&gt;{{T1}} : {{T2}} = {{Q3}}&lt;/p&gt;&lt;p style=\"text-align: center\"&gt;{{Q3}} × {{Q1}} = {{A1}}&lt;/p&gt;","seed":{"parameters":[{"name":"Q1","label":null,"min":3,"max":6,"step":1},{"name":"Q2","label":null,"min":3,"max":6,"step":1},{"name":"Q3","label":null,"min":2,"max":9,"step":1}],"calculated":[{"name":"T1","label":"{{function}}","function":"({{Q1}}+{{Q2}})*{{Q3}}","temp":true},{"name":"T2","label":"{{function}}","function":"{{Q1}}+{{Q2}}","temp":true},{"name":"A1","label":"{{function}}","function":"{{Q1}}*{{Q3}}"}],"uniques":true},"algorithm":{"name":"calculateOperation","params":{"method":"equivLiteral","keyboard":"NUMERICAL"}}}</t>
  </si>
  <si>
    <t>Arantxa ha pegado en su álbum de cromos {{Q1}}/{{T2}} de los {{T1}} cromos de la colección. ¿Cuántos ha pegado?</t>
  </si>
  <si>
    <t>Ha pegado {{A1}} cromos.</t>
  </si>
  <si>
    <t>{"id":"M4-NyO-27a-A-2","stimulus":"&lt;p&gt;Arantxa ha pegado en su álbum de cromos &lt;span class=\"fr-math-v2 fr-draggable\" contenteditable=\"false\" data-original-math=\"\\(\\frac{{{Q1}}}{{{T2}}}\\)\" draggable=\"true\"&gt;\\(\\frac{{{Q1}}}{{{T2}}}\\)&lt;/span&gt; de los {{T1}} cromos de la colección. ¿Cuántos ha pegado?&lt;/p&gt;","template":"&lt;p&gt;Ha pegado {{response}} cromos.&lt;/p&gt;","hint":"&lt;p&gt;Divide el número entre el denominador y multiplica el resultado por el numerador.&lt;/p&gt;","feedback":"&lt;p&gt;Para calcular la fracción de un número, hay que dividir el número entre el denominador y multiplicar el resultado por el numerador:&lt;/p&gt;&lt;p style=\"text-align: center\"&gt;{{T1}} : {{T2}} = {{Q3}}&lt;/p&gt;&lt;p style=\"text-align: center\"&gt;{{Q3}} × {{Q1}} = {{A1}}&lt;/p&gt;","seed":{"parameters":[{"name":"Q1","label":null,"min":3,"max":6,"step":1},{"name":"Q2","label":null,"min":3,"max":6,"step":1},{"name":"Q3","label":null,"min":2,"max":9,"step":1}],"calculated":[{"name":"T1","label":"{{function}}","function":"({{Q1}}+{{Q2}})*{{Q3}}","temp":true},{"name":"T2","label":"{{function}}","function":"{{Q1}}+{{Q2}}","temp":true},{"name":"A1","label":"{{function}}","function":"{{Q1}}*{{Q3}}"}],"uniques":true},"algorithm":{"name":"calculateOperation","params":{"method":"equivLiteral","keyboard":"NUMERICAL"}}}</t>
  </si>
  <si>
    <t>Nico y su madre están haciendo un viaje de {{T1}} km. Si ya han hecho {{Q1}}/{{T2}} del recorrido, ¿cuántos kilómetros llevan ya?</t>
  </si>
  <si>
    <t>Llevan recorridos {{A1}} km.</t>
  </si>
  <si>
    <t>{"id":"M4-NyO-27a-A-3","stimulus":"&lt;p&gt;Nico y su madre están haciendo un viaje de {{T1}} km. Si ya han hecho &lt;span class=\"fr-math-v2 fr-draggable\" contenteditable=\"false\" data-original-math=\"\\(\\frac{{{Q1}}}{{{T2}}}\\)\" draggable=\"true\"&gt;\\(\\frac{{{Q1}}}{{{T2}}}\\)&lt;/span&gt; del recorrido, ¿cuántos kilómetros llevan ya?&lt;/p&gt;","template":"&lt;p&gt;Llevan recorridos {{response}} km.&lt;/p&gt;","hint":"&lt;p&gt;Divide el número entre el denominador y multiplica el resultado por el numerador.&lt;/p&gt;","feedback":"&lt;p&gt;Para calcular la fracción de un número, hay que dividir el número entre el denominador y multiplicar el resultado por el numerador:&lt;/p&gt;&lt;p style=\"text-align: center\"&gt;{{T1}} : {{T2}} = {{Q3}}&lt;/p&gt;&lt;p style=\"text-align: center\"&gt;{{Q3}} × {{Q1}} = {{A1}}&lt;/p&gt;","seed":{"parameters":[{"name":"Q1","label":null,"min":3,"max":6,"step":1},{"name":"Q2","label":null,"min":3,"max":6,"step":1},{"name":"Q3","label":null,"min":2,"max":9,"step":1}],"calculated":[{"name":"T1","label":"{{function}}","function":"({{Q1}}+{{Q2}})*{{Q3}}","temp":true},{"name":"T2","label":"{{function}}","function":"{{Q1}}+{{Q2}}","temp":true},{"name":"A1","label":"{{function}}","function":"{{Q1}}*{{Q3}}"}],"uniques":true},"algorithm":{"name":"calculateOperation","params":{"method":"equivLiteral","keyboard":"NUMERICAL"}}}</t>
  </si>
  <si>
    <t>M4-NyO-28a</t>
  </si>
  <si>
    <t>Clasifica fracciones propias, impropias e iguales que la unidad (numer. y denom. de 1 o 2 cifras)</t>
  </si>
  <si>
    <t>Selecciona la fracción propia.
{{Q1}}/{{T1}}*
{{T2}}/{{Q4}}
{{Q5}}/{{Q5}}</t>
  </si>
  <si>
    <t>Q1-Q5= min = 1; max = 9</t>
  </si>
  <si>
    <t>T1 = {{Q1}}+{{Q2}}
T2 = {{Q3}}+{{Q4}}</t>
  </si>
  <si>
    <t>Las fracciones propias son menores que la unidad.</t>
  </si>
  <si>
    <t>&lt;p&gt;En las fracciones propias el numerador es menor que el denominador. Su valor es menor que la unidad: {{Q1}}/{{T1}} &lt; 1.&lt;/p&gt;</t>
  </si>
  <si>
    <t>{"id":"M4-NyO-28a-I-1","stimulus":"&lt;p&gt;Selecciona la fracción propia.&lt;/p&gt;","hint":"&lt;p&gt;Las fracciones propias son menores que la unidad.&lt;/p&gt;","feedback":"&lt;p&gt;En las fracciones propias el numerador es menor que el denominador. Su valor es menor que la unidad: &lt;span class=\"fr-math-v2 fr-draggable\" contenteditable=\"false\" data-original-math=\"\\(\\frac{{{Q1}}}{{{T1}}}\\)\" draggable=\"true\"&gt;\\(\\frac{{{Q1}}}{{{T1}}}\\)&lt;/span&gt; &lt; 1.&lt;/p&gt;","seed":{"parameters":[{"name":"Q1","label":null,"min":1,"max":9,"step":1},{"name":"Q2","label":null,"min":1,"max":9,"step":1},{"name":"Q3","label":null,"min":1,"max":9,"step":1},{"name":"Q4","label":null,"min":1,"max":9,"step":1},{"name":"Q5","label":null,"min":1,"max":9,"step":1}],"calculated":[{"name":"T1","label":"{{function}}","function":"{{Q1}}+{{Q2}}","temp":true},{"name":"T2","label":"{{function}}","function":"{{Q3}}+{{Q4}}","temp":true},{"name":"A1","label":"&lt;span class=\"fr-math-v2 fr-draggable\" contenteditable=\"false\" data-original-math=\"\\(\\frac{{{Q1}}}{{{T1}}}\\)\" draggable=\"true\"&gt;\\(\\frac{{{Q1}}}{{{T1}}}\\)&lt;/span&gt;","function":"","incorrect":false},{"name":"A2","label":"&lt;span class=\"fr-math-v2 fr-draggable\" contenteditable=\"false\" data-original-math=\"\\(\\frac{{{T2}}}{{{Q4}}}\\)\" draggable=\"true\"&gt;\\(\\frac{{{T2}}}{{{Q4}}}\\)&lt;/span&gt;","function":"","incorrect":true},{"name":"A3","label":"&lt;span class=\"fr-math-v2 fr-draggable\" contenteditable=\"false\" data-original-math=\"\\(\\frac{{{Q5}}}{{{Q5}}}\\)\" draggable=\"true\"&gt;\\(\\frac{{{Q5}}}{{{Q5}}}\\)&lt;/span&gt;","function":"","incorrect":true}],"uniques":true},"algorithm":{"name":"trueFalse","template":"Multiple choice – standard","params":{"countCorrect":1,"countIncorrect":2,"showCheckIcon":false,"columns":3}}}</t>
  </si>
  <si>
    <t>Selecciona la fracción impropia.
{{Q1}}/{{T1}}
{{T2}}/{{Q4}}*
{{Q5}}/{{Q5}}</t>
  </si>
  <si>
    <t>Las fracciones impropias son mayores que la unidad.</t>
  </si>
  <si>
    <t>&lt;p&gt;En las fracciones impropias el numerador es mayor que el denominador. Su valor es mayor que la unidad: {{T2}}/{{Q4}} &gt; 1.&lt;/p&gt;</t>
  </si>
  <si>
    <t>{"id":"M4-NyO-28a-E-1","stimulus":"&lt;p&gt;Selecciona la fracción impropia.&lt;/p&gt;","hint":"&lt;p&gt;Las fracciones impropias son mayores que la unidad.&lt;/p&gt;","feedback":"&lt;p&gt;En las fracciones impropias el numerador es mayor que el denominador. Su valor es mayor que la unidad: &lt;span class=\"fr-math-v2 fr-draggable\" contenteditable=\"false\" data-original-math=\"\\(\\frac{{{T2}}}{{{Q4}}}\\)\" draggable=\"true\"&gt;\\(\\frac{{{T2}}}{{{Q4}}}\\)&lt;/span&gt; &gt; 1&lt;/p&gt;","seed":{"parameters":[{"name":"Q1","label":null,"min":1,"max":9,"step":1},{"name":"Q2","label":null,"min":1,"max":9,"step":1},{"name":"Q3","label":null,"min":1,"max":9,"step":1},{"name":"Q4","label":null,"min":1,"max":9,"step":1},{"name":"Q5","label":null,"min":1,"max":9,"step":1}],"calculated":[{"name":"T1","label":"{{function}}","function":"{{Q1}}+{{Q2}}","temp":true},{"name":"T2","label":"{{function}}","function":"{{Q3}}+{{Q4}}","temp":true},{"name":"A1","label":"&lt;span class=\"fr-math-v2 fr-draggable\" contenteditable=\"false\" data-original-math=\"\\(\\frac{{{Q1}}}{{{T1}}}\\)\" draggable=\"true\"&gt;\\(\\frac{{{Q1}}}{{{T1}}}\\)&lt;/span&gt;","function":"","incorrect":true},{"name":"A2","label":"&lt;span class=\"fr-math-v2 fr-draggable\" contenteditable=\"false\" data-original-math=\"\\(\\frac{{{T2}}}{{{Q4}}}\\)\" draggable=\"true\"&gt;\\(\\frac{{{T2}}}{{{Q4}}}\\)&lt;/span&gt;","function":"","incorrect":false},{"name":"A3","label":"&lt;span class=\"fr-math-v2 fr-draggable\" contenteditable=\"false\" data-original-math=\"\\(\\frac{{{Q5}}}{{{Q5}}}\\)\" draggable=\"true\"&gt;\\(\\frac{{{Q5}}}{{{Q5}}}\\)&lt;/span&gt;","function":"","incorrect":true}],"uniques":true},"algorithm":{"name":"trueFalse","template":"Multiple choice – standard","params":{"countCorrect":1,"countIncorrect":2,"showCheckIcon":false,"columns":3}}}</t>
  </si>
  <si>
    <t>M4-NyO-28b</t>
  </si>
  <si>
    <t>Expresa fracciones impropias como números mixtos y viceversa (numer. y denom. de 1 o 2 cifras)</t>
  </si>
  <si>
    <t>¿A qué número mixto equivale esta fracción? Selecciona la opción correcta.
{{T1}}/{{Q1}}
A1=1 {{Q2}}/{{Q1}}*
A2=1 {{Q1}}/{{Q2}}
A3={{Q1}} 1/{{Q2}}</t>
  </si>
  <si>
    <t>Q1= min = 1; max = 9; step = 1
Q2= min = 1; max = 9; step = 1</t>
  </si>
  <si>
    <t>T1 = {{Q1}}+{{Q2}}</t>
  </si>
  <si>
    <t>Un número mixto es una manera numérica de representar una fracción mayor que la unidad (fracción impropia).</t>
  </si>
  <si>
    <t>&lt;p&gt;Un número mixto es una manera numérica de representar una fracción mayor que la unidad (fracción impropia).&lt;/p&gt;</t>
  </si>
  <si>
    <t>{"id":"M4-NyO-28b-I-1","stimulus":"&lt;p&gt;¿A qué número mixto equivale esta fracción? Selecciona la opción correcta.&lt;/p&gt;&lt;p&gt;&lt;span class=\"fr-math-v2 fr-draggable\" contenteditable=\"false\" data-original-math=\"\\(\\frac{{{T1}}}{{{Q1}}}\\)\" draggable=\"true\"&gt;\\(\\frac{{{T1}}}{{{Q1}}}\\)&lt;/span&gt;&lt;/p&gt;","hint":"&lt;p&gt;Un número mixto es una manera numérica de representar una fracción mayor que la unidad (fracción impropia).&lt;/p&gt;","feedback":"&lt;p&gt;Un número mixto es una manera numérica de representar una fracción mayor que la unidad (fracción impropia).&lt;/p&gt;","seed":{"parameters":[{"name":"Q1","label":null,"min":1,"max":9,"step":1},{"name":"Q2","label":null,"min":1,"max":9,"step":1}],"calculated":[{"name":"T1","label":"{{function}}","function":"{{Q1}}+{{Q2}}","temp":true},{"name":"A1","label":"1 &lt;span class=\"fr-math-v2 fr-draggable\" contenteditable=\"false\" data-original-math=\"\\(\\frac{{{Q2}}}{{{Q1}}}\\)\" draggable=\"true\"&gt;\\(\\frac{{{Q2}}}{{{Q1}}}\\)&lt;/span&gt;","function":"","incorrect":false},{"name":"A2","label":"1 &lt;span class=\"fr-math-v2 fr-draggable\" contenteditable=\"false\" data-original-math=\"\\(\\frac{{{Q1}}}{{{Q2}}}\\)\" draggable=\"true\"&gt;\\(\\frac{{{Q1}}}{{{Q2}}}\\)&lt;/span&gt;","function":"","incorrect":true},{"name":"A3","label":"{{Q1}} &lt;span class=\"fr-math-v2 fr-draggable\" contenteditable=\"false\" data-original-math=\"\\(\\frac{{{1}}}{{{Q2}}}\\)\" draggable=\"true\"&gt;\\(\\frac{{{1}}}{{{Q2}}}\\)&lt;/span&gt;","function":"","incorrect":true}],"uniques":true},"algorithm":{"name":"trueFalse","template":"Multiple choice – standard","params":{"countCorrect":1,"countIncorrect":2,"showCheckIcon":false,"columns":3}}}</t>
  </si>
  <si>
    <t>¿A qué fracción equivale el siguiente número mixto? Selecciona la opción correcta.
1 {{Q2}}/{{Q1}}
A1={{T1}}/{{Q1}}*
A2={{Q1}}/{{T1}}
A3={{Q1}}/{{Q2}}</t>
  </si>
  <si>
    <t>{"id":"M4-NyO-28b-I-2","stimulus":"&lt;p&gt;¿A qué fracción equivale el siguiente número mixto? Selecciona la opción correcta.&lt;/p&gt;&lt;p style=\"text-align: center\"&gt;1 &lt;span class=\"fr-math-v2 fr-draggable\" contenteditable=\"false\" data-original-math=\"\\(\\frac{{{Q2}}}{{{Q1}}}\\)\" draggable=\"true\"&gt;\\(\\frac{{{Q2}}}{{{Q1}}}\\)&lt;/span&gt;&lt;/p&gt;","hint":"&lt;p&gt;Un número mixto es una manera numérica de representar una fracción mayor que la unidad (fracción impropia).&lt;/p&gt;","feedback":"&lt;p&gt;Un número mixto es una manera numérica de representar una fracción mayor que la unidad (fracción impropia).&lt;/p&gt;","seed":{"parameters":[{"name":"Q1","label":null,"min":1,"max":9,"step":1},{"name":"Q2","label":null,"min":1,"max":9,"step":1}],"calculated":[{"name":"T1","label":"{{function}}","function":"{{Q1}}+{{Q2}}","temp":true},{"name":"A1","label":"&lt;span class=\"fr-math-v2 fr-draggable\" contenteditable=\"false\" data-original-math=\"\\(\\frac{{{T1}}}{{{Q1}}}\\)\" draggable=\"true\"&gt;\\(\\frac{{{T1}}}{{{Q1}}}\\)&lt;/span&gt;","function":"","incorrect":false},{"name":"A2","label":"&lt;span class=\"fr-math-v2 fr-draggable\" contenteditable=\"false\" data-original-math=\"\\(\\frac{{{Q1}}}{{{T1}}}\\)\" draggable=\"true\"&gt;\\(\\frac{{{Q1}}}{{{T1}}}\\)&lt;/span&gt;","function":"","incorrect":true},{"name":"A3","label":"&lt;span class=\"fr-math-v2 fr-draggable\" contenteditable=\"false\" data-original-math=\"\\(\\frac{{{Q1}}}{{{Q2}}}\\)\" draggable=\"true\"&gt;\\(\\frac{{{Q1}}}{{{Q2}}}\\)&lt;/span&gt;","function":"","incorrect":true}],"uniques":true},"algorithm":{"name":"trueFalse","template":"Multiple choice – standard","params":{"countCorrect":1,"countIncorrect":2,"showCheckIcon":false,"columns":3}}}</t>
  </si>
  <si>
    <t>Escribe este número mixto como fracción.</t>
  </si>
  <si>
    <t>{{Q1}} {{Q2}}/{{Q3}} = {{A1}}</t>
  </si>
  <si>
    <t>Q1= min = 1; max = 4; step = 1
Q2= min = 1; max = 4; step = 1
Q3= min = 5; max = 10; step = 1</t>
  </si>
  <si>
    <t>T1 = {{Q3}}*{{Q1}}+{{Q2}}
A1 = {{T1}}/{{Q3}})</t>
  </si>
  <si>
    <t>{"id":"M4-NyO-28b-E-1","stimulus":"&lt;p&gt;Escribe este número mixto como fracción.&lt;/p&gt;","template":"&lt;p style=\"text-align: center\"&gt;{{Q1}}&lt;span class=\"fr-math-v2 fr-draggable\" contenteditable=\"false\" data-original-math=\"\\(\\frac{{{Q2}}}{{{Q3}}}\\)\" draggable=\"true\"&gt;\\(\\frac{{{Q2}}}{{{Q3}}}\\)&lt;/span&gt; = {{response}}&lt;/p&gt;","hint":"&lt;p&gt;Un número mixto es una manera numérica de representar una fracción mayor que la unidad (fracción impropia).&lt;/p&gt;","feedback":"&lt;p&gt;Un número mixto es una manera numérica de representar una fracción mayor que la unidad (fracción impropia).&lt;/p&gt;","seed":{"parameters":[{"name":"Q1","label":null,"list":[1,2,3,4]},{"name":"Q2","label":null,"list":[1,2,3,4]},{"name":"Q3","label":null,"list":[5,6,7,8,9,10]}],"calculated":[{"name":"T1","label":"{{function}}","function":"{{Q3}}*{{Q1}}+{{Q2}}","temp":true},{"name":"A2","label":"\\frac{{{T1}}}{{{Q3}}}","function":"\\frac{{{T1}}}{{{Q3}}}"}],"uniques":true},"algorithm":{"name":"calculateOperation","params":{"method":"equivLiteral","keyboard":"INTERMEDIATE"}}}</t>
  </si>
  <si>
    <t>Escribe esta fracción impropia como número mixto.</t>
  </si>
  <si>
    <t>{{T1}}/{{Q3}} = {{A1}} {{A2}}</t>
  </si>
  <si>
    <t>T1 = {{Q3}}*{{Q1}}+{{Q2}}
A1 = {{Q1}}
A2 = {{Q2}}/{{Q3}}</t>
  </si>
  <si>
    <t>{"id":"M4-NyO-28b-E-2","stimulus":"&lt;p&gt;Escribe esta fracción impropia como número mixto.&lt;/p&gt;","template":"&lt;p style=\"text-align: center\"&gt;&lt;span class=\"fr-math-v2 fr-draggable\" contenteditable=\"false\" data-original-math=\"\\(\\frac{{{T1}}}{{{Q3}}}\\)\" draggable=\"true\"&gt;\\(\\frac{{{T1}}}{{{Q3}}}\\)&lt;/span&gt; = {{response}} {{response}}&lt;/p&gt;","hint":"&lt;p&gt;Un número mixto es una manera numérica de representar una fracción mayor que la unidad (fracción impropia).&lt;/p&gt;","feedback":"&lt;p&gt;Un número mixto es una manera numérica de representar una fracción mayor que la unidad (fracción impropia).&lt;/p&gt;","seed":{"parameters":[{"name":"Q1","label":null,"list":[1,2,3,4]},{"name":"Q2","label":null,"list":[1,2,3,4]},{"name":"Q3","label":null,"list":[5,6,7,8,9,10]}],"calculated":[{"name":"T1","label":"{{function}}","function":"{{Q3}}*{{Q1}}+{{Q2}}","temp":true},{"name":"A1","label":"{{function}}","function":"{{Q1}}"},{"name":"A2","label":"\\frac{{{Q2}}}{{{Q3}}}","function":"\\frac{{{Q2}}}{{{Q3}}}"}],"uniques":true},"algorithm":{"name":"calculateOperation","params":{"method":"equivLiteral","keyboard":"INTERMEDIATE"}}}</t>
  </si>
  <si>
    <t>Elsa necesita {{Q1}} {{Q2}}/{{Q3}} litros de pintura para pintar su habitación. Escribe este número mixto como fracción.</t>
  </si>
  <si>
    <t>Elsa necesita {{A1}} litros de pintura.</t>
  </si>
  <si>
    <t>T1 = {{Q1}}*{{Q3}} + {{Q2}}
A1 = {{T1}/{{Q3}}</t>
  </si>
  <si>
    <t>{"id":"M4-NyO-28b-A-1","stimulus":"&lt;p&gt;Elsa necesita {{Q1}}&lt;span class=\"fr-math-v2 fr-draggable\" contenteditable=\"false\" data-original-math=\"\\(\\frac{{{Q2}}}{{{Q3}}}\\)\" draggable=\"true\"&gt;\\(\\frac{{{Q2}}}{{{Q3}}}\\)&lt;/span&gt; litros de pintura para pintar su habitación. Escribe este número mixto como fracción.&lt;/p&gt;","template":"&lt;p&gt;Elsa necesita {{response}} litros de pintura.&lt;/p&gt;","hint":"&lt;p&gt;Un número mixto es una manera numérica de representar una fracción mayor que la unidad (fracción impropia).&lt;/p&gt;","feedback":"&lt;p&gt;Un número mixto es una manera numérica de representar una fracción mayor que la unidad (fracción impropia).&lt;/p&gt;","seed":{"parameters":[{"name":"Q1","label":null,"list":[1,2,3,4]},{"name":"Q2","label":null,"list":[1,2,3,4]},{"name":"Q3","label":null,"list":[5,6,7,8,9,10]}],"calculated":[{"name":"T1","label":"{{function}}","function":"{{Q1}}*{{Q3}} + {{Q2}}","temp":true},{"name":"A1","label":"\\frac{{{T1}}}{{{Q3}}}","function":"\\frac{{{T1}}}{{{Q3}}}"}],"uniques":true},"algorithm":{"name":"calculateOperation","params":{"method":"equivLiteral","keyboard":"INTERMEDIATE"}}}</t>
  </si>
  <si>
    <t>Un atleta ha recorrido {{T1}}/{{Q3}} km en una carrera. Transforma esta fracción en número mixto.</t>
  </si>
  <si>
    <t>El atleta ha recorrido {{A1}} {{A2}} km</t>
  </si>
  <si>
    <t>{"id":"M4-NyO-28b-A-2","stimulus":"&lt;p&gt;Un atleta ha recorrido &lt;span class=\"fr-math-v2 fr-draggable\" contenteditable=\"false\" data-original-math=\"\\(\\frac{{{T1}}}{{{Q3}}}\\)\" draggable=\"true\"&gt;\\(\\frac{{{T1}}}{{{Q3}}}\\)&lt;/span&gt; km en una carrera. Transforma esta fracción en número mixto.&lt;/p&gt;","template":"&lt;p&gt;El atleta ha recorrido {{response}} {{response}} km&lt;/p&gt;","hint":"&lt;p&gt;Un número mixto es una manera numérica de representar una fracción mayor que la unidad (fracción impropia).&lt;/p&gt;","feedback":"&lt;p&gt;Un número mixto es una manera numérica de representar una fracción mayor que la unidad (fracción impropia).&lt;/p&gt;","seed":{"parameters":[{"name":"Q1","label":null,"list":[1,2,3,4]},{"name":"Q2","label":null,"list":[1,2,3,4]},{"name":"Q3","label":null,"list":[5,6,7,8,9,10]}],"calculated":[{"name":"T1","label":"{{function}}","function":"{{Q1}}*{{Q3}} + {{Q2}}","temp":true},{"name":"A1","label":"{{function}}","function":"{{Q1}}"},{"name":"A2","label":"\\frac{{{Q2}}}{{{Q3}}}","function":"\\frac{{{Q2}}}{{{Q3}}}"}],"uniques":true},"algorithm":{"name":"calculateOperation","params":{"method":"equivLiteral","keyboard":"INTERMEDIATE"}}}</t>
  </si>
  <si>
    <t>Alba tiene {{T1}}/{{Q3}} € en su hucha. Transforma esta fracción en número mixto.</t>
  </si>
  <si>
    <t>Alba tiene {{A1}} {{A2}} € en su hucha.</t>
  </si>
  <si>
    <t>{"id":"M4-NyO-28b-A-3","stimulus":"&lt;p&gt;Alba tiene &lt;span class=\"fr-math-v2 fr-draggable\" contenteditable=\"false\" data-original-math=\"\\(\\frac{{{T1}}}{{{Q3}}}\\)\" draggable=\"true\"&gt;\\(\\frac{{{T1}}}{{{Q3}}}\\)&lt;/span&gt; € en su hucha. Transforma esta fracción en número mixto.&lt;/p&gt;","template":"&lt;p&gt;Alba tiene {{response}} {{response}} € en su hucha.&lt;/p&gt;","hint":"&lt;p&gt;Un número mixto es una manera numérica de representar una fracción mayor que la unidad (fracción impropia).&lt;/p&gt;","feedback":"&lt;p&gt;Un número mixto es una manera numérica de representar una fracción mayor que la unidad (fracción impropia).&lt;/p&gt;","seed":{"parameters":[{"name":"Q1","label":null,"list":[1,2,3,4]},{"name":"Q2","label":null,"list":[1,2,3,4]},{"name":"Q3","label":null,"list":[5,6,7,8,9,10]}],"calculated":[{"name":"T1","label":"{{function}}","function":"{{Q1}}*{{Q3}} + {{Q2}}","temp":true},{"name":"A1","label":"{{function}}","function":"{{Q1}}"},{"name":"A2","label":"\\frac{{{Q2}}}{{{Q3}}}","function":"\\frac{{{Q2}}}{{{Q3}}}"}],"uniques":true},"algorithm":{"name":"calculateOperation","params":{"method":"equivLiteral","keyboard":"INTERMEDIATE"}}}</t>
  </si>
  <si>
    <t>M4-NyO-28c</t>
  </si>
  <si>
    <t>Asocia una fracción impropia con su representación gráfica y viceversa  (un dígito en numerador y hasta el número doce en el denominador)</t>
  </si>
  <si>
    <t>¿Qué fracción representan estas figuras?
1 {{Q1}}/{{T1}}*
1 {{Q1}}/{{T1}}
1 {{Q3}}/{{T2}}
2 {{Q1}}/{{T1}}</t>
  </si>
  <si>
    <t>T1 = {{Q1}}+{{Q2}}
T2 = {{Q1}}+{{Q3}}
T3 = 2*{{Q1}}+{{Q2}}</t>
  </si>
  <si>
    <t>Un número mixto es una forma de representar una fracción impropia.</t>
  </si>
  <si>
    <t>&lt;p&gt;Un número mixto es una forma de representar una fracción impropia.&lt;/p&gt;&lt;p&gt;&lt;span class=\"fr-math-v2 fr-draggable\" contenteditable=\"false\" data-original-math=\"\\(\\frac{{{T3}}}{{{T1}}}\\)\" draggable=\"true\"&gt;\\(\\frac{{{T3}}}{{{T1}}}\\)&lt;/span&gt; = 1 &lt;span class=\"fr-math-v2 fr-draggable\" contenteditable=\"false\" data-original-math=\"\\(\\frac{{{Q1}}}{{{T1}}}\\)\" draggable=\"true\"&gt;\\(\\frac{{{Q1}}}{{{T1}}}\\)&lt;/span&gt;&lt;/p&gt;</t>
  </si>
  <si>
    <t>{"id":"M4-NyO-28c-I-1","stimulus":"&lt;p&gt;¿Qué fracción representan estas figuras?&lt;/p&gt;&lt;table style=\"width: 90%; margin-left: calc(5%); margin-right: calc(5%); background: none !important;\"&gt;&lt;tbody&gt;&lt;tr&gt;&lt;td style=\"width: 50%; text-align: center; border:none; background: none !important;\"&gt;&lt;div class=\"fr-fractional-shape\" data-fraction={\"type\":\"RECTANGLE\",\"divisions\":{{T1}},\"fill\":{{T1}}}&gt;&lt;/div&gt;&lt;/td&gt;&lt;td style=\"width: 50%; text-align: center; border:none; background: none !important;\"&gt;&lt;div class=\"fr-fractional-shape\" data-fraction={\"type\":\"RECTANGLE\",\"divisions\":{{T1}},\"fill\":{{Q1}}}&gt;&lt;/div&gt;&lt;/td&gt;&lt;/tr&gt;&lt;/tbody&gt;&lt;/table&gt;","hint":"&lt;p&gt;Un número mixto es una forma de representar una fracción impropia.&lt;/p&gt;","feedback":"&lt;p&gt;Un número mixto es una forma de representar una fracción impropia.&lt;/p&gt;&lt;p&gt;&lt;span class=\"fr-math-v2 fr-draggable\" contenteditable=\"false\" data-original-math=\"\\(\\frac{{{T3}}}{{{T1}}}\\)\" draggable=\"true\"&gt;\\(\\frac{{{T3}}}{{{T1}}}\\)&lt;/span&gt; = 1 &lt;span class=\"fr-math-v2 fr-draggable\" contenteditable=\"false\" data-original-math=\"\\(\\frac{{{Q1}}}{{{T1}}}\\)\" draggable=\"true\"&gt;\\(\\frac{{{Q1}}}{{{T1}}}\\)&lt;/span&gt;&lt;/p&gt;","seed":{"parameters":[{"name":"Q1","label":null,"min":1,"max":5,"step":1},{"name":"Q2","label":null,"min":1,"max":5,"step":1},{"name":"Q3","label":null,"min":1,"max":5,"step":1}],"calculated":[{"name":"T1","label":"{{function}}","function":"{{Q1}}+{{Q2}}","temp":true},{"name":"T2","label":"{{function}}","function":"{{Q1}}+{{Q3}}","temp":true},{"name":"T3","label":"{{function}}","function":"2*{{Q1}}+{{Q2}}","temp":true},{"name":"A1","label":"1 &lt;span class=\"fr-math-v2 fr-draggable\" contenteditable=\"false\" data-original-math=\"\\(\\frac{{{Q1}}}{{{T1}}}\\)\" draggable=\"true\"&gt;\\(\\frac{{{Q1}}}{{{T1}}}\\)&lt;/span&gt;","function":""},{"name":"A2","label":"1 &lt;span class=\"fr-math-v2 fr-draggable\" contenteditable=\"false\" data-original-math=\"\\(\\frac{{{Q3}}}{{{T1}}}\\)\" draggable=\"true\"&gt;\\(\\frac{{{Q3}}}{{{T1}}}\\)&lt;/span&gt;","function":"","incorrect":true},{"name":"A3","label":"1 &lt;span class=\"fr-math-v2 fr-draggable\" contenteditable=\"false\" data-original-math=\"\\(\\frac{{{Q1}}}{{{T2}}}\\)\" draggable=\"true\"&gt;\\(\\frac{{{Q1}}}{{{T2}}}\\)&lt;/span&gt;","function":"","incorrect":true},{"name":"A3","label":"2 &lt;span class=\"fr-math-v2 fr-draggable\" contenteditable=\"false\" data-original-math=\"\\(\\frac{{{Q1}}}{{{T1}}}\\)\" draggable=\"true\"&gt;\\(\\frac{{{Q1}}}{{{T1}}}\\)&lt;/span&gt;","function":"","incorrect":true}],"uniques":true},"algorithm":{"name":"trueFalse","template":"Multiple choice – standard","params":{"countCorrect":1,"countIncorrect":2,"showCheckIcon":false,"columns":3}}}</t>
  </si>
  <si>
    <t>¿Qué fracción representan estas figuras?
1 {{Q1}}/6*
1 {{Q1}}/5
1 {{Q3}}/6
2 {{Q1}}/6</t>
  </si>
  <si>
    <t>Q1 = min = 1; max = 5; step = 1
Q2 = min = 1; max = 5; step = 1</t>
  </si>
  <si>
    <t>T1 = {{Q1}}+6</t>
  </si>
  <si>
    <t>&lt;p&gt;Un número mixto es una forma de representar una fracción impropia.&lt;/p&gt;&lt;p&gt;&lt;span class=\"fr-math-v2 fr-draggable\" contenteditable=\"false\" data-original-math=\"\\(\\frac{{{T1}}}{6}\\)\" draggable=\"true\"&gt;\\(\\frac{{{T3}}}{6}\\)&lt;/span&gt; = 1 &lt;span class=\"fr-math-v2 fr-draggable\" contenteditable=\"false\" data-original-math=\"\\(\\frac{{{Q1}}}{6}\\)\" draggable=\"true\"&gt;\\(\\frac{{{Q1}}}{6}\\)&lt;/span&gt;&lt;/p&gt;</t>
  </si>
  <si>
    <t>{"id":"M4-NyO-28c-I-2","stimulus":"&lt;p&gt;¿Qué fracción representan estas figuras?&lt;/p&gt;&lt;table style=\"width: 90%; margin-left: calc(5%); margin-right: calc(5%); background: none !important;\"&gt;&lt;tbody&gt;&lt;tr&gt;&lt;td style=\"width: 50%; text-align: center; border:none; background: none !important;\"&gt;&lt;div class=\"fr-fractional-shape\" data-fraction={\"type\":\"HEXAGON\",\"divisions\":6,\"fill\":6}&gt;&lt;/div&gt;&lt;/td&gt;&lt;td style=\"width: 50%; text-align: center; border:none; background: none !important;\"&gt;&lt;div class=\"fr-fractional-shape\" data-fraction={\"type\":\"HEXAGON\",\"divisions\":6,\"fill\":{{Q1}}}&gt;&lt;/div&gt;&lt;/td&gt;&lt;/tr&gt;&lt;/tbody&gt;&lt;/table&gt;","hint":"&lt;p&gt;Un número mixto es una forma de representar una fracción impropia.&lt;/p&gt;","feedback":"&lt;p&gt;Un número mixto es una forma de representar una fracción impropia.&lt;/p&gt;&lt;p&gt;&lt;span class=\"fr-math-v2 fr-draggable\" contenteditable=\"false\" data-original-math=\"\\(\\frac{{{T1}}}{6}\\)\" draggable=\"true\"&gt;\\(\\frac{{{T1}}}{6}\\)&lt;/span&gt; = 1 &lt;span class=\"fr-math-v2 fr-draggable\" contenteditable=\"false\" data-original-math=\"\\(\\frac{{{Q1}}}{6}\\)\" draggable=\"true\"&gt;\\(\\frac{{{Q1}}}{6}\\)&lt;/span&gt;&lt;/p&gt;","seed":{"parameters":[{"name":"Q1","label":null,"min":1,"max":5,"step":1},{"name":"Q2","label":null,"min":1,"max":5,"step":1}],"calculated":[{"name":"T1","label":"{{function}}","function":"{{Q1}}+6","temp":true},{"name":"A1","label":"1 &lt;span class=\"fr-math-v2 fr-draggable\" contenteditable=\"false\" data-original-math=\"\\(\\frac{{{Q1}}}{6}\\)\" draggable=\"true\"&gt;\\(\\frac{{{Q1}}}{6}\\)&lt;/span&gt;","function":""},{"name":"A2","label":"1 &lt;span class=\"fr-math-v2 fr-draggable\" contenteditable=\"false\" data-original-math=\"\\(\\frac{{{Q2}}}{6}\\)\" draggable=\"true\"&gt;\\(\\frac{{{Q2}}}{6}\\)&lt;/span&gt;","function":"","incorrect":true},{"name":"A3","label":"1 &lt;span class=\"fr-math-v2 fr-draggable\" contenteditable=\"false\" data-original-math=\"\\(\\frac{{{Q1}}}{5}\\)\" draggable=\"true\"&gt;\\(\\frac{{{Q1}}}{5}\\)&lt;/span&gt;","function":"","incorrect":true},{"name":"A3","label":"2 &lt;span class=\"fr-math-v2 fr-draggable\" contenteditable=\"false\" data-original-math=\"\\(\\frac{{{Q1}}}{6}\\)\" draggable=\"true\"&gt;\\(\\frac{{{Q1}}}{6}\\)&lt;/span&gt;","function":"","incorrect":true}],"uniques":true},"algorithm":{"name":"trueFalse","template":"Multiple choice – standard","params":{"countCorrect":1,"countIncorrect":2,"showCheckIcon":false,"columns":3}}}</t>
  </si>
  <si>
    <t>{"id":"M4-NyO-28c-I-3","stimulus":"&lt;p&gt;¿Qué fracción representan estas figuras?&lt;/p&gt;&lt;table style=\"width: 90%; margin-left: calc(5%); margin-right: calc(5%); background: none !important;\"&gt;&lt;tbody&gt;&lt;tr&gt;&lt;td style=\"width: 50%; text-align: center; border:none; background: none !important;\"&gt;&lt;div class=\"fr-fractional-shape\" data-fraction={\"type\":\"cirCLE\",\"divisions\":{{T1}},\"fill\":{{T1}}}&gt;&lt;/div&gt;&lt;/td&gt;&lt;td style=\"width: 50%; text-align: center; border:none; background: none !important;\"&gt;&lt;div class=\"fr-fractional-shape\" data-fraction={\"type\":\"cirCLE\",\"divisions\":{{T1}},\"fill\":{{Q1}}}&gt;&lt;/div&gt;&lt;/td&gt;&lt;/tr&gt;&lt;/tbody&gt;&lt;/table&gt;","hint":"&lt;p&gt;Un número mixto es una forma de representar una fracción impropia.&lt;/p&gt;","feedback":"&lt;p&gt;Un número mixto es una forma de representar una fracción impropia.&lt;/p&gt;&lt;p&gt;&lt;span class=\"fr-math-v2 fr-draggable\" contenteditable=\"false\" data-original-math=\"\\(\\frac{{{T3}}}{{{T1}}}\\)\" draggable=\"true\"&gt;\\(\\frac{{{T3}}}{{{T1}}}\\)&lt;/span&gt; = 1 &lt;span class=\"fr-math-v2 fr-draggable\" contenteditable=\"false\" data-original-math=\"\\(\\frac{{{Q1}}}{{{T1}}}\\)\" draggable=\"true\"&gt;\\(\\frac{{{Q1}}}{{{T1}}}\\)&lt;/span&gt;&lt;/p&gt;","seed":{"parameters":[{"name":"Q1","label":null,"min":1,"max":5,"step":1},{"name":"Q2","label":null,"min":1,"max":5,"step":1},{"name":"Q3","label":null,"min":1,"max":5,"step":1}],"calculated":[{"name":"T1","label":"","function":"{{Q1}}+{{Q2}}","temp":"true"},{"name":"T2","label":"","function":"{{Q1}}+{{Q3}}","temp":"true"},{"name":"T3","label":"","function":"2*{{Q1}}+{{Q2}}","temp":"true"},{"name":"A1","label":"1 &lt;span class=\"fr-math-v2 fr-draggable\" contenteditable=\"false\" data-original-math=\"\\(\\frac{{{Q1}}}{{{T1}}}\\)\" draggable=\"true\"&gt;\\(\\frac{{{Q1}}}{{{T1}}}\\)&lt;/span&gt;","function":""},{"name":"A2","label":"1 &lt;span class=\"fr-math-v2 fr-draggable\" contenteditable=\"false\" data-original-math=\"\\(\\frac{{{Q2}}}{{{T1}}}\\)\" draggable=\"true\"&gt;\\(\\frac{{{Q2}}}{{{T1}}}\\)&lt;/span&gt;","function":"","incorrect":true},{"name":"A3","label":"1 &lt;span class=\"fr-math-v2 fr-draggable\" contenteditable=\"false\" data-original-math=\"\\(\\frac{{{Q1}}}{{{T2}}}\\)\" draggable=\"true\"&gt;\\(\\frac{{{Q1}}}{{{T2}}}\\)&lt;/span&gt;","function":"","incorrect":true},{"name":"A3","label":"2 &lt;span class=\"fr-math-v2 fr-draggable\" contenteditable=\"false\" data-original-math=\"\\(\\frac{{{Q1}}}{{{T1}}}\\)\" draggable=\"true\"&gt;\\(\\frac{{{Q1}}}{{{T1}}}\\)&lt;/span&gt;","function":"","incorrect":true}],"uniques":true},"algorithm":{"name":"trueFalse","template":"Multiple choice – standard","params":{"countCorrect":1,"countIncorrect":2,"showCheckIcon":false,"columns":3}}}</t>
  </si>
  <si>
    <t>M4-NyO-57a</t>
  </si>
  <si>
    <t>Escribe una fracción con un denominador 10 o 100 como un número decimal</t>
  </si>
  <si>
    <t>Selecciona cómo se escribe esta fracción como número decimal.</t>
  </si>
  <si>
    <t>&lt;span class=\"fr-math-v2 fr-draggable\" contenteditable=\"false\" data-original-math=\"\\(\\frac{{{Q1}}}{{{Q2}}}\\)\" draggable=\"true\"&gt;\\(\\frac{{{Q1}}}{{{Q2}}}\\)&lt;/span&gt; = {{group1}}</t>
  </si>
  <si>
    <t>Q1 = min = 10; max = 99; step = 1
Q2 = list = 10, 100, 1000
Q3 = list = 10, 100, 1000
Q4 = list = 10, 100, 1000</t>
  </si>
  <si>
    <t>group1= A1*, A2, A3
A1 = Lemonlib.round({{Q1}}/{{Q2}}, 3)
A2 = Lemonlib.round({{Q1}}/{{Q3}}, 3)
A3 = Lemonlib.round({{Q1}}/{{Q4}}, 3)</t>
  </si>
  <si>
    <t>&lt;p&gt;Para expresar una fracción como número decimal, tienes que escribir el numerador y separarle desde la derecha tantos decimales como ceros hay en el denominador después de la unidad.&lt;/p&gt;</t>
  </si>
  <si>
    <t>&lt;p&gt;Para expresar una fracción como número decimal, hay que escribir el numerador y separarle desde la derecha tantos decimales como ceros hay en el denominador después de la unidad.&lt;/p&gt;</t>
  </si>
  <si>
    <t>{
    "id": "M4-NyO-57a-I-1",
    "stimulus": "&lt;p&gt;Selecciona cómo se escribe esta fracción como número decimal.&lt;/p&gt;",
    "template": "&lt;p style=\"text-align: center\"&gt;&lt;span class=\"fr-math-v2 fr-draggable\" contenteditable=\"false\" data-original-math=\"\\(\\frac{{{Q1}}}{{{Q2}}}\\)\" draggable=\"true\"&gt;\\(\\frac{{{Q1}}}{{{Q2}}}\\)&lt;/span&gt; = {{response}}&lt;/p&gt;",
    "hint": "&lt;p&gt;Escribe el numerador y separa con una coma, desde la derecha, tantos decimales como ceros hay en el denominador.&lt;/p&gt;",
    "feedback": "&lt;p&gt;Para expresar como decimal una fracción cuyo denominador sea la unidad seguida de ceros, primero hay que escribir el numerador. Después, se separa con una coma, desde la derecha, tantos decimales como ceros hay en el denominador.&lt;/p&gt;",
    "seed": {
        "parameters": [
            {
                "name": "Q1",
                "label": null,
                "min": 10,
                "max": 99,
                "step": 10
            },
            {
                "name": "Q2",
                "label": null,
                "list": [
                    10,
                    100,
                    1000
                ]
            },
            {
                "name": "Q3",
                "label": null,
                "list": [
                    10,
                    100,
                    1000
                ]
            },
            {
                "name": "Q4",
                "label": null,
                "list": [
                    10,
                    100,
                    1000
                ]
            }
        ],
        "calculated": [
            {
                "name": "A1",
                "label": "{{function}}",
                "function": "Lemonlib.round({{Q1}}/{{Q2}},3)",
                "group": 1
            },
            {
                "name": "A2",
                "label": "{{function}}",
                "function": "Lemonlib.round({{Q1}}/{{Q3}},3)",
                "group": 1,
                "incorrect": true
            },
            {
                "name": "A3",
                "label": "{{function}}",
                "function": "Lemonlib.round({{Q1}}/{{Q4}},3)",
                "group": 1,
                "incorrect": true
            }
        ],
        "uniques": true
    },
    "algorithm": {
        "name": "groupResponses",
        "template": "Cloze with drop down"
    }
}</t>
  </si>
  <si>
    <t>Escribe el número decimal al que equivale esta fracción.</t>
  </si>
  <si>
    <t>&lt;span class=\"fr-math-v2 fr-draggable\" contenteditable=\"false\" data-original-math=\"\\(\\frac{{{Q1}}}{{{Q2}}}\\)\" draggable=\"true\"&gt;\\(\\frac{{{Q1}}}{{{Q2}}}\\)&lt;/span&gt; = {{A1}}</t>
  </si>
  <si>
    <t>Q1 = min = 10; max = 99; step = 1
Q2 = list = 10, 100, 1000</t>
  </si>
  <si>
    <t>A1 = Lemonlib.round({{Q1}}/{{Q2}}, 3)</t>
  </si>
  <si>
    <t>{
    "id": "M4-NyO-57a-E-1",
    "stimulus": "&lt;p&gt;Escribe el número decimal al que equivale esta fracción.&lt;/p&gt;",
    "template": "&lt;p style=\"text-align: center\"&gt;&lt;span class=\"fr-math-v2 fr-draggable\" contenteditable=\"false\" data-original-math=\"\\(\\frac{{{Q1}}}{{{Q2}}}\\)\" draggable=\"true\"&gt;\\(\\frac{{{Q1}}}{{{Q2}}}\\)&lt;/span&gt; = {{response}}&lt;/p&gt;",
    "hint": "&lt;p&gt;Escribe el numerador y separa con una coma, desde la derecha, tantos decimales como ceros hay en el denominador.&lt;/p&gt;",
    "feedback": "&lt;p&gt;Para expresar como decimal una fracción cuyo denominador sea la unidad seguida de ceros, primero hay que escribir el numerador. Después, se separa con una coma, desde la derecha, tantos decimales como ceros hay en el denominador.&lt;/p&gt;",
    "seed": {
        "parameters": [
            {
                "name": "Q1",
                "label": null,
                "min": 10,
                "max": 99,
                "step": 1
            },
            {
                "name": "Q2",
                "label": null,
                "list": [
                    10,
                    100,
                    1000
                ]
            }
        ],
        "calculated": [
            {
                "name": "A1",
                "label": "{{function}}",
                "function": "Lemonlib.round({{Q1}}/{{Q2}}, 3)"
            }
        ],
        "uniques": true
    },
    "algorithm": {
        "name": "calculateOperation",
        "params": {
            "method": "equivLiteral",
            "keyboard": "INTERMEDIATE"
        }
    }
}</t>
  </si>
  <si>
    <t>M4-NyO-57b</t>
  </si>
  <si>
    <t xml:space="preserve">Escribe un número decimal como una fracción con un denominador 10 o 100 </t>
  </si>
  <si>
    <t>Arrastra cada fracción con su número decimal correspondiente.</t>
  </si>
  <si>
    <t>{{T1}} = {{A1}}
{{T2}} = {{A2}}</t>
  </si>
  <si>
    <t>Q1 = min = 11; max = 99; step = 2
Q2 = list = 10, 100, 1000
Q3 = list = 10, 100, 1000
Q4 = list = 10, 100, 1000</t>
  </si>
  <si>
    <t>T1 = Lemonlib.round({{Q1}}/{{Q2}}, 3)
T2 = Lemonlib.round({{Q1}}/{{Q3}}, 3)
A1 = &lt;span class=\"fr-math-v2 fr-draggable\" contenteditable=\"false\" data-original-math=\"\\(\\frac{{{Q1}}}{{{Q2}}}\\)\" draggable=\"true\"&gt;\\(\\frac{{{Q1}}}{{{Q2}}}\\)&lt;/span&gt;
A2 = &lt;span class=\"fr-math-v2 fr-draggable\" contenteditable=\"false\" data-original-math=\"\\(\\frac{{{Q1}}}{{{Q3}}}\\)\" draggable=\"true\"&gt;\\(\\frac{{{Q1}}}{{{Q3}}}\\)&lt;/span&gt;
A3 = &lt;span class=\"fr-math-v2 fr-draggable\" contenteditable=\"false\" data-original-math=\"\\(\\frac{{{Q1}}}{{{Q4}}}\\)\" draggable=\"true\"&gt;\\(\\frac{{{Q1}}}{{{Q4}}}\\)&lt;/span&gt;</t>
  </si>
  <si>
    <t>&lt;p&gt;Para expresar un número decimal como una fracción, escribe:&lt;/p&gt;&lt;ul&gt;&lt;li&gt;En el numerador, el número sin la coma.&lt;/li&gt;&lt;li&gt;En el denominador, la unidad seguida de tantos ceros como cifras decimales haya en el número.&lt;/li&gt;&lt;/ul&gt;</t>
  </si>
  <si>
    <t>{
    "id": "M4-NyO-57b-I-1",
    "stimulus": "&lt;p&gt;Arrastra cada fracción con su número decimal correspondiente.&lt;/p&gt;",
    "template": "&lt;p style=\"text-align: center\"&gt;{{T1}} = {{response}}&lt;/p&gt;&lt;p style=\"text-align: center\"&gt;{{T2}} = {{response}}&lt;/p&gt;",
    "hint": "&lt;p&gt;Para expresar un número decimal como una fracción, se escriben:&lt;/p&gt;&lt;ul&gt;&lt;li&gt;En el numerador, el número original sin el punto decimal.&lt;/li&gt;&lt;li&gt;En el denominador, la unidad (1) seguida de tantos ceros como cifras decimales haya en el número original.&lt;/li&gt;&lt;/ul&gt;",
    "feedback": "&lt;p&gt;Para expresar un número decimal como una fracción, se escriben:&lt;/p&gt;&lt;ul&gt;&lt;li&gt;En el numerador, el número original sin el punto decimal.&lt;/li&gt;&lt;li&gt;En el denominador, la unidad (1) seguida de tantos ceros como cifras decimales haya en el número original.&lt;/li&gt;&lt;/ul&gt;",
    "seed": {
        "parameters": [
            {
                "name": "Q1",
                "label": null,
                "min": 11,
                "max": 99,
                "step": 2
            },
            {
                "name": "Q2",
                "label": null,
                "list": [
                    10,
                    100,
                    1000
                ]
            },
            {
                "name": "Q3",
                "label": null,
                "list": [
                    10,
                    100,
                    1000
                ]
            },
            {
                "name": "Q4",
                "label": null,
                "list": [
                    10,
                    100,
                    1000
                ]
            }
        ],
        "calculated": [
            {
                "name": "T1",
                "label": "{{function}}",
                "function": "Lemonlib.round({{Q1}}/{{Q2}}, 3)",
                "temp": true
            },
            {
                "name": "T2",
                "label": "{{function}}",
                "function": "Lemonlib.round({{Q1}}/{{Q3}}, 3)",
                "temp": true
            },
            {
                "name": "A1",
                "label": "&lt;span class=\"fr-math-v2 fr-draggable\" contenteditable=\"false\" data-original-math=\"\\(\\frac{{{Q1}}}{{{Q2}}}\\)\" draggable=\"true\"&gt;\\(\\frac{{{Q1}}}{{{Q2}}}\\)&lt;/span&gt;",
                "function": ""
            },
            {
                "name": "A2",
                "label": "&lt;span class=\"fr-math-v2 fr-draggable\" contenteditable=\"false\" data-original-math=\"\\(\\frac{{{Q1}}}{{{Q3}}}\\)\" draggable=\"true\"&gt;\\(\\frac{{{Q1}}}{{{Q3}}}\\)&lt;/span&gt;",
                "function": ""
            },
            {
                "name": "A3",
                "label": "&lt;span class=\"fr-math-v2 fr-draggable\" contenteditable=\"false\" data-original-math=\"\\(\\frac{{{Q1}}}{{{Q4}}}\\)\" draggable=\"true\"&gt;\\(\\frac{{{Q1}}}{{{Q4}}}\\)&lt;/span&gt;",
                "function": "",
                "incorrect": true
            }
        ],
        "uniques": true
    },
    "algorithm": {
        "name": "calculateOperation",
        "template": "Cloze with drag &amp; drop",
        "params": {
            "keyboard": "INTERMEDIATE"
        }
    }
}</t>
  </si>
  <si>
    <t>Escribe un número decimal como una fracción con un denominador 10 o 101</t>
  </si>
  <si>
    <t>Escribe este número decimal en forma de fracción.</t>
  </si>
  <si>
    <t>Q1 = min = 11; max = 99; step = 2
Q2 = list = 10, 100, 1000
EquivSymbolic</t>
  </si>
  <si>
    <t>T1 = Lemonlib.round({{Q1}}/{{Q2}}, 3)
A1 = &lt;span class=\"fr-math-v2 fr-draggable\" contenteditable=\"false\" data-original-math=\"\\(\\frac{{{Q1}}}{{{Q2}}}\\)\" draggable=\"true\"&gt;\\(\\frac{{{Q1}}}{{{Q2}}}\\)&lt;/span&gt;</t>
  </si>
  <si>
    <t>{"id":"M4-NyO-57b-E-1","stimulus":"&lt;p&gt;Escribe este número decimal en forma de fracción.&lt;/p&gt;","template":"&lt;p style=\"text-align: center\"&gt;{{T1}} = {{response}}&lt;/p&gt;","hint":"&lt;p&gt;Para expresar un número decimal como una fracción, escribe:&lt;/p&gt;&lt;ul&gt;&lt;li&gt;En el numerador, el número sin el signo decimal.&lt;/li&gt;&lt;li&gt;En el denominador, la unidad seguida de tantos ceros como cifras decimales haya en el número.&lt;/li&gt;&lt;/ul&gt;","feedback":"&lt;p&gt;Para expresar un número decimal como una fracción, escribe:&lt;/p&gt;&lt;ul&gt;&lt;li&gt;En el numerador, el número sin el signo decimal.&lt;/li&gt;&lt;li&gt;En el denominador, la unidad seguida de tantos ceros como cifras decimales haya en el número.&lt;/li&gt;&lt;/ul&gt;","seed":{"parameters":[{"name":"Q1","label":null,"min":11,"max":99,"step":2},{"name":"Q2","label":null,"list":[10,100,1000]}],"calculated":[{"name":"T1","label":"{{function}}","function":"Lemonlib.round({{Q1}}/{{Q2}}, 3)","temp":true},{"name":"A1","label":"\\frac{{{Q1}}}{{{Q2}}}","function":"\\frac{{{Q1}}}{{{Q2}}}"}],"uniques":true},"algorithm":{"name":"calculateOperation","params":{"method":"equivSymbolic","keyboard":"INTERMEDIATE"}}}</t>
  </si>
  <si>
    <t>M4-NyO-45a</t>
  </si>
  <si>
    <t>Lee números decimales hasta la centésima (pasa número a texto)</t>
  </si>
  <si>
    <t>¿Cómo se lee este número?</t>
  </si>
  <si>
    <t>{{Q1}}.{{Q4}}: {{group1}} unidades y {{group2}} décimas</t>
  </si>
  <si>
    <t>Q1= Min= 2; Max= 9; Step= 1
Q2= Min= 2; Max= 9; Step= 1
Q3= Min= 2; Max= 9; Step= 1
Q4= Min= 2; Max= 9; Step= 1
Q5= Min= 2; Max= 9; Step= 1
Q6= Min= 2; Max= 9; Step= 1</t>
  </si>
  <si>
    <t>T1 = Lemonlib.numToWords({{Q1}}, 'es')
T2 = Lemonlib.numToWords({{Q2}}, 'es')
T3 = Lemonlib.numToWords({{Q3}}, 'es')
T4 = Lemonlib.numToWords({{Q4}}, 'es')
T5 = Lemonlib.numToWords({{Q5}}, 'es')
T6 = Lemonlib.numToWords({{Q6}}, 'es')
group1 = {{T1}}*, {{T2}}, {{T3}}
group2 = {{T4}}*, {{T5}}, {{T6}}</t>
  </si>
  <si>
    <t>La parte entera de un número decimal se escribe a la izquierda de la coma, mientras que la parte decimal se escribe a la derecha.</t>
  </si>
  <si>
    <t>&lt;p&gt;La parte entera de un número decimal se escribe a la izquierda de la coma, mientras que la parte decimal se escribe a la derecha.&lt;/p&gt;</t>
  </si>
  <si>
    <t>{"id":"M4-NyO-45a-I-1","stimulus":"&lt;p&gt;¿Cómo se lee este número?&lt;/p&gt;","template":"&lt;p&gt;{{Q1}}.{{Q4}}: {{response}} unidades y {{response}} décimas&lt;/p&gt;","hint":"&lt;p&gt;La parte entera de un número decimal se escribe a la izquierda del signo decimal, mientras que la parte decimal se escribe a la derecha.&lt;/p&gt;","feedback":"&lt;p&gt;La parte entera de un número decimal se escribe a la izquierda del signo decimal, mientras que la parte decimal se escribe a la derecha.&lt;/p&gt;","seed":{"parameters":[{"name":"Q1","label":null,"min":2,"max":9,"step":1},{"name":"Q2","label":null,"min":2,"max":9,"step":1},{"name":"Q3","label":null,"min":2,"max":9,"step":1},{"name":"Q4","label":null,"min":2,"max":9,"step":1},{"name":"Q5","label":null,"min":2,"max":9,"step":1},{"name":"Q6","label":null,"min":2,"max":9,"step":1}],"calculated":[{"name":"T1","label":"{{function}}","function":"Lemonlib.numToWords({{Q1}},'es')","temp":true},{"name":"T2","label":"{{function}}","function":"Lemonlib.numToWords({{Q2}},'es')","temp":true},{"name":"T3","label":"{{function}}","function":"Lemonlib.numToWords({{Q3}},'es')","temp":true},{"name":"T4","label":"{{function}}","function":"Lemonlib.numToWords({{Q4}},'es')","temp":true},{"name":"T5","label":"{{function}}","function":"Lemonlib.numToWords({{Q5}},'es')","temp":true},{"name":"T6","label":"{{function}}","function":"Lemonlib.numToWords({{Q6}},'es')","temp":true},{"name":"A1","label":"{{function}}","function":"{{T1}}","group":1},{"name":"A2","label":"{{function}}","function":"{{T2}}","group":1,"incorrect":true},{"name":"A3","label":"{{function}}","function":"{{T3}}","group":1,"incorrect":true},{"name":"A4","label":"{{function}}","function":"{{T4}}","group":2},{"name":"A5","label":"{{function}}","function":"{{T5}}","group":2,"incorrect":true},{"name":"A6","label":"{{function}}","function":"{{T6}}","group":2,"incorrect":true}],"uniques":true},"algorithm":{"name":"groupResponses","template":"Cloze with drop down"}}</t>
  </si>
  <si>
    <t>{{Q1}}.{{Q4}}: {{group1}} unidades y {{group2}} centésimas</t>
  </si>
  <si>
    <t>Q1= Min= 2; Max= 9; Step= 1
Q2= Min= 2; Max= 9; Step= 1
Q3= Min= 2; Max= 9; Step= 1
Q4= Min= 2; Max= 99; Step= 1
Q5= Min= 2; Max= 99; Step= 1
Q6= Min= 2; Max= 99; Step= 1</t>
  </si>
  <si>
    <t>{"id":"M4-NyO-45a-I-2","stimulus":"&lt;p&gt;¿Cómo se lee este número?&lt;/p&gt;","template":"&lt;p&gt;{{Q1}}.{{Q4}}: {{response}} unidades y {{response}} centésimas&lt;/p&gt;","hint":"&lt;p&gt;La parte entera de un número decimal se escribe a la izquierda del signo decimal, mientras que la parte decimal se escribe a la derecha.&lt;/p&gt;","feedback":"&lt;p&gt;La parte entera de un número decimal se escribe a la izquierda del signo decimal, mientras que la parte decimal se escribe a la derecha.&lt;/p&gt;","seed":{"parameters":[{"name":"Q1","label":null,"min":2,"max":9,"step":1},{"name":"Q2","label":null,"min":2,"max":9,"step":1},{"name":"Q3","label":null,"min":2,"max":9,"step":1},{"name":"Q4","label":null,"min":2,"max":99,"step":1},{"name":"Q5","label":null,"min":2,"max":99,"step":1},{"name":"Q6","label":null,"min":2,"max":99,"step":1}],"calculated":[{"name":"T1","label":"{{function}}","function":"Lemonlib.numToWords({{Q1}},'es','female')","temp":true},{"name":"T2","label":"{{function}}","function":"Lemonlib.numToWords({{Q2}},'es','female')","temp":true},{"name":"T3","label":"{{function}}","function":"Lemonlib.numToWords({{Q3}},'es','female')","temp":true},{"name":"T4","label":"{{function}}","function":"Lemonlib.numToWords({{Q4}},'es','female')","temp":true},{"name":"T5","label":"{{function}}","function":"Lemonlib.numToWords({{Q5}},'es','female')","temp":true},{"name":"T6","label":"{{function}}","function":"Lemonlib.numToWords({{Q6}},'es','female')","temp":true},{"name":"A1","label":"{{function}}","function":"{{T1}}","group":1},{"name":"A2","label":"{{function}}","function":"{{T2}}","group":1,"incorrect":true},{"name":"A3","label":"{{function}}","function":"{{T3}}","group":1,"incorrect":true},{"name":"A4","label":"{{function}}","function":"{{T4}}","group":2},{"name":"A5","label":"{{function}}","function":"{{T5}}","group":2,"incorrect":true},{"name":"A6","label":"{{function}}","function":"{{T6}}","group":2,"incorrect":true}],"uniques":true},"algorithm":{"name":"groupResponses","template":"Cloze with drop down"}}</t>
  </si>
  <si>
    <t>¿Cómo se lee este número? Completa el hueco.</t>
  </si>
  <si>
    <t>{{T1}}: {{T2}} unidades y {{T3}} {{A1}}</t>
  </si>
  <si>
    <t>Cloze text</t>
  </si>
  <si>
    <t>Q1= Min= 2; Max= 9; Step= 1
Q2= Min= 2; Max= 9; Step= 1</t>
  </si>
  <si>
    <t xml:space="preserve">T1 = {{Q1}}+{{Q2}}/10
T2 = Lemonlib.numToWords({{Q1}}, 'es')
T3 = Lemonlib.numToWords({{Q2}}, 'es')
A1 = décimas
</t>
  </si>
  <si>
    <t>{"id":"M4-NyO-45a-E-1","stimulus":"&lt;p&gt;¿Cómo se lee este número? Completa el hueco.&lt;/p&gt;","template":"&lt;p&gt;{{T1}}: {{T2}} unidades y {{T3}} {{response}}","hint":"&lt;p&gt;La parte entera de un número decimal se escribe a la izquierda del signo decimal, mientras que la parte decimal se escribe a la derecha.&lt;/p&gt;","feedback":"&lt;p&gt;La parte entera de un número decimal se escribe a la izquierda del signo decimal, mientras que la parte decimal se escribe a la derecha.&lt;/p&gt;","seed":{"parameters":[{"name":"Q1","label":null,"min":2,"max":9,"step":1},{"name":"Q2","label":null,"min":2,"max":9,"step":1}],"calculated":[{"name":"T1","label":"{{function}}","function":"{{Q1}}+{{Q2}}/10","temp":true},{"name":"T2","label":"{{function}}","function":"Lemonlib.numToWords({{Q1}}, 'es')","temp":true},{"name":"T3","label":"{{function}}","function":"Lemonlib.numToWords({{Q2}}, 'es')","temp":true},{"name":"A1","label":"décimas","function":"décimas"}],"uniques":true},"algorithm":{"name":"calculateOperation","template":"Cloze with text"}}</t>
  </si>
  <si>
    <t>Q1= Min= 2; Max= 9; Step= 1
Q2= Min= 2; Max= 99; Step= 1</t>
  </si>
  <si>
    <t xml:space="preserve">T1 = {{Q1}}+{{Q2}}/100
T2 = Lemonlib.numToWords({{Q1}}, 'es')
T3 = Lemonlib.numToWords({{Q2}}, 'es')
A1 = centésimas
</t>
  </si>
  <si>
    <t>{"id":"M4-NyO-45a-E-2","stimulus":"&lt;p&gt;¿Cómo se lee este número? Completa el hueco.&lt;/p&gt;","template":"&lt;p&gt;{{T1}}: {{T2}} unidades y {{T3}} {{response}}","hint":"&lt;p&gt;La parte entera de un número decimal se escribe a la izquierda del signo decimal, mientras que la parte decimal se escribe a la derecha.&lt;/p&gt;","feedback":"&lt;p&gt;La parte entera de un número decimal se escribe a la izquierda del signo decimal, mientras que la parte decimal se escribe a la derecha.&lt;/p&gt;","seed":{"parameters":[{"name":"Q1","label":null,"min":2,"max":9,"step":1},{"name":"Q2","label":null,"min":2,"max":99,"step":1}],"calculated":[{"name":"T1","label":"{{function}}","function":"{{Q1}}+{{Q2}}/100","temp":true},{"name":"T2","label":"{{function}}","function":"Lemonlib.numToWords({{Q1}}, 'es')","temp":true},{"name":"T3","label":"{{function}}","function":"Lemonlib.numToWords({{Q2}}, 'es', 'female')","temp":true},{"name":"A1","label":"centésimas","function":"centésimas"}],"uniques":true},"algorithm":{"name":"calculateOperation","template":"Cloze with text"}}</t>
  </si>
  <si>
    <t>M4-NyO-45b</t>
  </si>
  <si>
    <t>Escribe números decimales hasta la centésima (pasa texto a número)</t>
  </si>
  <si>
    <t>Selecciona el número \"{{T1}} unidades y {{T2}} centésimas\".
{{Q1}}.{{Q2}}*
{{Q2}}.{{Q2}}
{{Q3}}.{{Q2}}
{{Q1}}.{{Q4}}
{{Q5}}.{{Q6}}
(se ven 3 opciones, una correcta)</t>
  </si>
  <si>
    <t>Q1= Min = 2; Max = 9; Step= 1
Q2= Min = 10; Max = 99; Step= 1
Q3= Min = 2; Max = 9; Step= 1
Q4= Min = 10; Max = 99; Step= 1
Q5= Min = 2; Max = 9; Step= 1
Q6= Min = 10; Max = 99; Step= 1</t>
  </si>
  <si>
    <t>T1 = Lemonlib.numToWords({{Q1}}
T2 = Lemonlib.numToWords({{Q2}}</t>
  </si>
  <si>
    <t>{
    "id": "M4-NyO-45b-I-1",
    "stimulus": "&lt;p&gt;Selecciona el número \"{{T1}} unidades y {{T2}} centésimas\".&lt;/p&gt;",
    "template": "&lt;p&gt;Este número es {{response}}.&lt;/p&gt;",
    "hint": "&lt;p&gt;La parte entera de un número decimal se escribe a la izquierda del signo decimal, mientras que la parte decimal se escribe a la derecha.&lt;/p&gt;",
    "feedback": "&lt;p&gt;La parte entera de un número decimal se escribe a la izquierda del signo decimal, mientras que la parte decimal se escribe a la derecha.&lt;/p&gt;",
    "seed": {
        "parameters": [
            {
                "name": "Q1",
                "label": null,
                "min": 2,
                "max": 9,
                "step": 1
            },
            {
                "name": "Q2",
                "label": null,
                "min": 10,
                "max": 99,
                "step": 1
            },
            {
                "name": "Q3",
                "label": null,
                "min": 2,
                "max": 9,
                "step": 1
            },
            {
                "name": "Q4",
                "label": null,
                "min": 10,
                "max": 99,
                "step": 1
            },
            {
                "name": "Q5",
                "label": null,
                "min": 2,
                "max": 9,
                "step": 1
            },
            {
                "name": "Q6",
                "label": null,
                "min": 10,
                "max": 99,
                "step": 1
            }
        ],
        "calculated": [
            {
                "name": "T1",
                "label": "{{function}}",
                "function": "Lemonlib.numToWords({{Q1}},'es')",
                "temp": true
            },
            {
                "name": "T2",
                "label": "{{function}}",
                "function": "Lemonlib.numToWords({{Q2}},'es', 'female')",
                "temp": true
            },
            {
                "name": "A1",
                "label": "{{Q1}}.{{Q2}}"
            },
            {
                "name": "A2",
                "label": "{{Q2}}.{{Q2}}",
                "incorrect": true
            },
            {
                "name": "A3",
                "label": "{{Q3}}.{{Q2}}",
                "incorrect": true
            },
            {
                "name": "A4",
                "label": "{{Q1}}.{{Q4}}",
                "incorrect": true
            },
            {
                "name": "A5",
                "label": "{{Q5}}.{{Q6}}",
                "incorrect": true
            }
        ],
        "uniques": true
    },
    "algorithm": {
        "name": "trueFalse",
        "template": "Multiple choice – standard",
        "params": {
            "countCorrect": 1,
            "countIncorrect": 2,
            "showCheckIcon": false,
            "columns": 3
        }
    }
}</t>
  </si>
  <si>
    <t>Escribe el número \"{{T1}} unidades y {{T2}} décimas\".</t>
  </si>
  <si>
    <t>Este número es {{A1}}.</t>
  </si>
  <si>
    <t>T1 = Lemonlib.numToWords({{Q1}}
T2 = Lemonlib.numToWords({{Q2}}
A1 = {{Q1}} + {{Q2}}/10</t>
  </si>
  <si>
    <t>{"id":"M4-NyO-45b-E-1","stimulus":"&lt;p&gt;Escribe el número \"{{T1}} unidades y {{T2}} décimas\".&lt;/p&gt;","template":"&lt;p&gt;Este número es {{response}}.&lt;/p&gt;","hint":"&lt;p&gt;La parte entera de un número decimal se escribe a la izquierda del signo decimal, mientras que la parte decimal se escribe a la derecha.&lt;/p&gt;","feedback":"&lt;p&gt;La parte entera de un número decimal se escribe a la izquierda del signo decimal, mientras que la parte decimal se escribe a la derecha.&lt;/p&gt;","seed":{"parameters":[{"name":"Q1","label":null,"min":2,"max":9,"step":1},{"name":"Q2","label":null,"min":2,"max":9,"step":1}],"calculated":[{"name":"T1","label":"{{function}}","function":"Lemonlib.numToWords({{Q1}},'es')","temp":true},{"name":"T2","label":"{{function}}","function":"Lemonlib.numToWords({{Q2}},'es')","temp":true},{"name":"A1","label":"{{function}}","function":"Lemonlib.round({{Q1}} + {{Q2}}/10,1)"}],"uniques":true},"algorithm":{"name":"calculateOperation","params":{"method":"equivLiteral","keyboard":"INTERMEDIATE"}}}</t>
  </si>
  <si>
    <t>Escribe el número \"{{T1}} unidades y {{T2}} centésimas\".</t>
  </si>
  <si>
    <t>Q1= Min= 1; Max= 9; Step= 1
Q2= Min= 1; Max= 99; Step= 1</t>
  </si>
  <si>
    <t>T1 = Lemonlib.numToWords({{Q1}}
T2 = Lemonlib.numToWords({{Q2}}
A1 = {{Q1}} + {{Q2}}/100</t>
  </si>
  <si>
    <t>{"id":"M4-NyO-45b-E-2","stimulus":"&lt;p&gt;Escribe el número \"{{T1}} unidades y {{T2}} centésimas\".&lt;/p&gt;","template":"&lt;p&gt;Este número es {{response}}.&lt;/p&gt;","hint":"&lt;p&gt;La parte entera de un número decimal se escribe a la izquierda del signo decimal, mientras que la parte decimal se escribe a la derecha.&lt;/p&gt;","feedback":"&lt;p&gt;La parte entera de un número decimal se escribe a la izquierda del signo decimal, mientras que la parte decimal se escribe a la derecha.&lt;/p&gt;","seed":{"parameters":[{"name":"Q1","label":null,"min":2,"max":9,"step":1},{"name":"Q2","label":null,"min":2,"max":99,"step":1}],"calculated":[{"name":"T1","label":"{{function}}","function":"Lemonlib.numToWords({{Q1}},'es')","temp":true},{"name":"T2","label":"{{function}}","function":"Lemonlib.numToWords({{Q2}},'es')","temp":true},{"name":"A1","label":"{{function}}","function":"Lemonlib.round({{Q1}} + {{Q2}}/100,2)"}],"uniques":true},"algorithm":{"name":"calculateOperation","params":{"method":"equivLiteral","keyboard":"INTERMEDIATE"}}}</t>
  </si>
  <si>
    <t>Escribe el número \"{{T1}} unidades y {{T2}} milésimas\".</t>
  </si>
  <si>
    <t>Q1= Min= 1; Max= 9; Step= 1
Q2= Min= 1; Max= 999; Step= 1</t>
  </si>
  <si>
    <t>{"id":"M4-NyO-45b-E-3","stimulus":"&lt;p&gt;Escribe el número \"{{T1}} unidades y {{T2}} milésimas\".&lt;/p&gt;","template":"&lt;p&gt;Este número es {{response}}.&lt;/p&gt;","hint":"&lt;p&gt;La parte entera de un número decimal se escribe a la izquierda del signo decimal, mientras que la parte decimal se escribe a la derecha.&lt;/p&gt;","feedback":"&lt;p&gt;La parte entera de un número decimal se escribe a la izquierda del signo decimal, mientras que la parte decimal se escribe a la derecha.&lt;/p&gt;","seed":{"parameters":[{"name":"Q1","label":null,"min":2,"max":9,"step":1},{"name":"Q2","label":null,"min":2,"max":999,"step":1}],"calculated":[{"name":"T1","label":"{{function}}","function":"Lemonlib.numToWords({{Q1}},'es')","temp":true},{"name":"T2","label":"{{function}}","function":"Lemonlib.numToWords({{Q2}},'es')","temp":true},{"name":"A1","label":"{{function}}","function":"Lemonlib.round({{Q1}} + {{Q2}}/1000,3)"}],"uniques":true},"algorithm":{"name":"calculateOperation","params":{"method":"equivLiteral","keyboard":"INTERMEDIATE"}}}</t>
  </si>
  <si>
    <t>Asier se ha tomado la temperatura y tiene {{T1}} grados y {{T2}} décimas. Escribe el número decimal.</t>
  </si>
  <si>
    <t>Asier tiene {{A1}}° C.</t>
  </si>
  <si>
    <t>Q1= Min= 36; Max= 39; Step= 1
Q2= Min= 2; Max= 9; Step= 1</t>
  </si>
  <si>
    <t>{"id":"M4-NyO-45b-A-1","stimulus":"&lt;p&gt;Asier se ha tomado la temperatura y tiene {{T1}} grados y {{T2}} décimas. Escribe el número decimal.&lt;/p&gt;","template":"&lt;p&gt;Asier tiene {{response}}° C.&lt;/p&gt;","hint":"&lt;p&gt;La parte entera de un número decimal se escribe a la izquierda del signo decimal, mientras que la parte decimal se escribe a la derecha.&lt;/p&gt;","feedback":"&lt;p&gt;La parte entera de un número decimal se escribe a la izquierda del signo decimal, mientras que la parte decimal se escribe a la derecha.&lt;/p&gt;","seed":{"parameters":[{"name":"Q1","label":null,"list":[36,37,38,39]},{"name":"Q2","label":null,"min":2,"max":9,"step":1}],"calculated":[{"name":"T1","label":"{{function}}","function":"Lemonlib.numToWords({{Q1}},'es')","temp":true},{"name":"T2","label":"{{function}}","function":"Lemonlib.numToWords({{Q2}},'es')","temp":true},{"name":"A1","label":"{{function}}","function":"Lemonlib.round({{Q1}} + {{Q2}}/10,1)"}],"uniques":true},"algorithm":{"name":"calculateOperation","params":{"method":"equivLiteral","keyboard":"INTERMEDIATE"}}}</t>
  </si>
  <si>
    <t>Antes de iniciar un viaje, Lucas ha llenado el depósito del coche con {{T1}} litros y {{T2}} décimas de litro. Escribe el número decimal.</t>
  </si>
  <si>
    <t>El depósito contiene {{A1}} l.</t>
  </si>
  <si>
    <t>Q1= Min= 20; Max= 80; Step= 1
Q2= Min= 2; Max= 9; Step= 1</t>
  </si>
  <si>
    <t>T1 = Lemonlib.numToWords({{Q1}}
T2 = Lemonlib.numToWords({{Q2}}
A1 = {{Q1}}+{{Q2}}/10</t>
  </si>
  <si>
    <t>{"id":"M4-NyO-45b-A-2","stimulus":"&lt;p&gt;Antes de iniciar un viaje, Lucas ha llenado el depósito del coche con {{T1}} litros y {{T2}} décimas de litro. Escribe el número decimal.&lt;/p&gt;","template":"&lt;p&gt;El depósito contiene {{response}} l.&lt;/p&gt;","hint":"&lt;p&gt;La parte entera de un número decimal se escribe a la izquierda del signo decimal, mientras que la parte decimal se escribe a la derecha.&lt;/p&gt;","feedback":"&lt;p&gt;La parte entera de un número decimal se escribe a la izquierda del signo decimal, mientras que la parte decimal se escribe a la derecha.&lt;/p&gt;","seed":{"parameters":[{"name":"Q1","label":null,"min":20,"max":80,"step":1},{"name":"Q2","label":null,"min":2,"max":9,"step":1}],"calculated":[{"name":"T1","label":"{{function}}","function":"Lemonlib.numToWords({{Q1}},'es')","temp":true},{"name":"T2","label":"{{function}}","function":"Lemonlib.numToWords({{Q2}},'es')","temp":true},{"name":"A1","label":"{{function}}","function":"Lemonlib.round({{Q1}} + {{Q2}}/10,1)"}],"uniques":true},"algorithm":{"name":"calculateOperation","params":{"method":"equivLiteral","keyboard":"INTERMEDIATE"}}}</t>
  </si>
  <si>
    <t>Durante sus vacaciones, Sergio ha visto que la distancia desde el aeropueto al hotel es de {{T1}} km y {{T2}} centésimas de kilómetro. Escribe el número decimal.</t>
  </si>
  <si>
    <t>Entre ambas localizaciones hay {{A1}} km.</t>
  </si>
  <si>
    <t>Q1= Min= 20; Max= 80; Step= 1
Q2= Min= 2; Max= 99; Step= 1</t>
  </si>
  <si>
    <t>T1 = Lemonlib.numToWords({{Q1}}
T2 = Lemonlib.numToWords({{Q2}}
A1 = {{Q1}}+{{Q2}}/100</t>
  </si>
  <si>
    <t>{"id":"M4-NyO-45b-A-3","stimulus":"&lt;p&gt;Durante sus vacaciones, Sergio ha visto que la distancia desde el aeropueto al hotel es de {{T1}} km y {{T2}} centésimas de kilómetro. Escribe el número decimal.&lt;/p&gt;","template":"&lt;p&gt;Entre ambas localizaciones hay {{response}} km.&lt;/p&gt;","hint":"&lt;p&gt;La parte entera de un número decimal se escribe a la izquierda del signo decimal, mientras que la parte decimal se escribe a la derecha.&lt;/p&gt;","feedback":"&lt;p&gt;La parte entera de un número decimal se escribe a la izquierda del signo decimal, mientras que la parte decimal se escribe a la derecha.&lt;/p&gt;","seed":{"parameters":[{"name":"Q1","label":null,"min":20,"max":80,"step":1},{"name":"Q2","label":null,"min":2,"max":99,"step":1}],"calculated":[{"name":"T1","label":"{{function}}","function":"Lemonlib.numToWords({{Q1}},'es')","temp":true},{"name":"T2","label":"{{function}}","function":"Lemonlib.numToWords({{Q2}},'es', 'female')","temp":true},{"name":"A1","label":"{{function}}","function":"Lemonlib.round({{Q1}} + {{Q2}}/100,2)"}],"uniques":true},"algorithm":{"name":"calculateOperation","params":{"method":"equivLiteral","keyboard":"INTERMEDIATE"}}}</t>
  </si>
  <si>
    <t>M4-NyO-29a</t>
  </si>
  <si>
    <t>Compone y descompone números decimales interpretando el valor de posición de cada una de sus cifras (hasta las milésimas)</t>
  </si>
  <si>
    <t>Indica si estas descomposiciones son correctas o no.
{{T1}} = {{Q1}} unidades + {{Q2}} décimas + {{Q3}} centésimas + {{Q4}} milésimas *
{{T2}} = {{Q5}} unidades + {{Q6}} décimas + {{Q7}} centésimas + {{Q8}} milésimas *
{{T3}} = {{Q3}} unidades + {{Q7}} décimas + {{Q8}} centésimas + {{Q5}} milésimas
{{T4}} = {{Q8}} unidades + {{Q2}} décimas + {{Q7}} centésimas + {{Q1}} milésimas
{{T5}} = {{Q4}} unidades + {{Q6}} décimas + {{Q4}} centésimas + {{Q2}} milésimas
Sí / No
(3 opciones, 1 correctas)</t>
  </si>
  <si>
    <t>Q1-Q8= min = 2; max = 9; step = 1</t>
  </si>
  <si>
    <t>T1 = {{Q1}}+{{Q2}}/10+{{Q3}}/100+{{Q4}}/1000
T2 = {{Q5}}+{{Q6}}/10+{{Q7}}/100+{{Q8}}/1000
T3 = {{Q3}}+{{Q1}}/10+{{Q8}}/100+{{Q5}}/1000
T4 = {{Q8}}+{{Q2}}/10+{{Q7}}/100+{{Q6}}/1000
T5 = {{Q4}}+{{Q6}}/10+{{Q7}}/100+{{Q2}}/1000</t>
  </si>
  <si>
    <t>Un número decimal se puede descomponer como la suma de sus decimales.</t>
  </si>
  <si>
    <t>&lt;p&gt;Un número decimal se puede descomponer como la suma de sus decimales.&lt;/p&gt;
A3 = {{T3}} tiene {{Q9}} décimas.
A4 = {{T4}} tiene {{Q6}} milésimas.
A5 = {{T5}} tiene {{Q7}} centésimas.</t>
  </si>
  <si>
    <t>{"id":"M4-NyO-29a-I-1","stimulus":"&lt;p&gt;Indica si estas descomposiciones son correctas o no.&lt;/p&gt;","hint":"&lt;p&gt;Un número decimal se puede descomponer como la suma de sus decimales.&lt;/p&gt;","feedback":"&lt;p&gt;Un número decimal se puede descomponer como la suma de sus decimales.&lt;/p&gt;","seed":{"parameters":[{"name":"Q1","label":null,"min":2,"max":9,"step":1},{"name":"Q2","label":null,"min":2,"max":9,"step":1},{"name":"Q3","label":null,"min":2,"max":9,"step":1},{"name":"Q4","label":null,"min":2,"max":9,"step":1},{"name":"Q5","label":null,"min":2,"max":9,"step":1},{"name":"Q6","label":null,"min":2,"max":9,"step":1},{"name":"Q7","label":null,"min":2,"max":9,"step":1},{"name":"Q8","label":null,"min":2,"max":9,"step":1}],"calculated":[{"name":"T1","label":"{{function}}","function":"Lemonlib.round({{Q1}}+{{Q2}}/10+{{Q3}}/100+{{Q4}}/1000, 3)","temp":true},{"name":"T2","label":"{{function}}","function":"Lemonlib.round({{Q5}}+{{Q6}}/10+{{Q7}}/100+{{Q8}}/1000, 3)","temp":true},{"name":"T3","label":"{{function}}","function":"Lemonlib.round({{Q3}}+{{Q1}}/10+{{Q8}}/100+{{Q5}}/1000, 3)","temp":true},{"name":"T4","label":"{{function}}","function":"Lemonlib.round({{Q8}}+{{Q2}}/10+{{Q7}}/100+{{Q6}}/1000, 3)","temp":true},{"name":"T5","label":"{{function}}","function":"Lemonlib.round({{Q4}}+{{Q6}}/10+{{Q7}}/100+{{Q2}}/1000, 3)","temp":true},{"name":"A1","label":"{{T1}} = {{Q1}} unidades + {{Q2}} décimas + {{Q3}} centésimas + {{Q4}} milésimas"},{"name":"A2","label":"{{T2}} = {{Q5}} unidades + {{Q6}} décimas + {{Q7}} centésimas + {{Q8}} milésimas"},{"name":"A3","label":"{{T3}} = {{Q3}} unidades + {{Q4}} décimas + {{Q8}} centésimas + {{Q5}} milésimas","incorrect":true,"feedback":"{{T3}} tiene {{Q1}} décimas."},{"name":"A4","label":"{{T4}} = {{Q8}} unidades + {{Q2}} décimas + {{Q7}} centésimas + {{Q1}} milésimas","incorrect":true,"feedback":"{{T4}} tiene {{Q6}} milésimas."},{"name":"A5","label":"{{T5}} = {{Q4}} unidades + {{Q6}} décimas + {{Q4}} centésimas + {{Q2}} milésimas","incorrect":true,"feedback":"{{T5}} tiene {{Q7}} centésimas."}],"uniques":true},"algorithm":{"name":"trueFalse","template":"Choice matrix – inline","params":{"countCorrect":1,"countIncorrect":2,"showCheckIcon":false,"options":["Sí","No"]}}}</t>
  </si>
  <si>
    <t>Escribe los decimales que forman el número {{T1}}.</t>
  </si>
  <si>
    <t>&lt;p&gt;{{T1}} = unidades + décimas + centésimas&lt;/p&gt;&lt;p&gt;{{T1}} = {{A1}} + {{A2}} + {{A3}}&lt;/p&gt;</t>
  </si>
  <si>
    <t>Q1= min = 1; max = 9; step = 1
Q2= min = 1; max = 9; step = 1
Q3= min = 1; max = 9; step = 1</t>
  </si>
  <si>
    <t>T1 = {{Q1}}+{{Q2}}/10+{{Q3}}/100
A1 = {{Q1}}
A2 = {{Q2}} 
A3 = {{Q3}}</t>
  </si>
  <si>
    <t>&lt;p&gt;Un número decimal se puede descomponer como la suma de sus decimales.&lt;/p&gt;</t>
  </si>
  <si>
    <t>{
    "id": "M4-NyO-29a-E-1",
    "stimulus": "&lt;p&gt;Descompón el número {{T1}}.&lt;/p&gt;",
    "template": "&lt;p style=\"text-align: center\"&gt;{{T1}} = {{response}} unidades + {{response}} décimas + {{response}} centésimas&lt;/p&gt;",
    "hint": "&lt;p&gt;Un número decimal se puede descomponer como la suma de sus decimales.&lt;/p&gt;",
    "feedback": "&lt;p&gt;Un número decimal se puede descomponer como la suma de sus decimales.&lt;/p&gt;",
    "seed": {
        "parameters": [
            {
                "name": "Q1",
                "label": null,
                "min": 1,
                "max": 9,
                "step": 1
            },
            {
                "name": "Q2",
                "label": null,
                "min": 1,
                "max": 9,
                "step": 1
            },
            {
                "name": "Q3",
                "label": null,
                "min": 1,
                "max": 9,
                "step": 1
            }
        ],
        "calculated": [
            {
                "name": "T1",
                "label": "{{function}}",
                "function": "Lemonlib.round({{Q1}}+{{Q2}}/10+{{Q3}}/100, 3)",
                "temp": true
            },
            {
                "name": "A1",
                "label": "{{function}}",
                "function": "{{Q1}}"
            },
            {
                "name": "A2",
                "label": "{{function}}",
                "function": "{{Q2}}"
            },
            {
                "name": "A3",
                "label": "{{function}}",
                "function": "{{Q3}}"
            }
        ],
        "uniques": true
    },
    "algorithm": {
        "name": "calculateOperation",
        "params": {
            "method": "equivLiteral",
            "keyboard": "INTERMEDIATE"
        }
    }
}</t>
  </si>
  <si>
    <t>&lt;p&gt;{{T1}} = unidades + décimas + centésimas + milésimas&lt;/p&gt;&lt;p&gt;{{T1}} = {{A1}} + {{A2}} + {{A3}} + {{A4}}&lt;/p&gt;</t>
  </si>
  <si>
    <t>Q1= min = 1; max = 9; step = 1
Q2= min = 1; max = 9; step = 1
Q3= min = 1; max = 9; step = 1
Q4= min = 1; max = 9; step = 1</t>
  </si>
  <si>
    <t>T1 = {{Q1}}+{{Q2}}/10+{{Q3}}/100+{{Q4}}/1000
A1 = {{Q1}}
A2 = {{Q2}} 
A3 = {{Q3}}
A4 = {{Q4}}</t>
  </si>
  <si>
    <t>{"id":"M4-NyO-29a-E-2","stimulus":"&lt;p&gt;Escribe los decimales que forman el número {{T1}}.&lt;/p&gt;","template":"&lt;p style=\"text-align: center\"&gt;{{T1}} = unidades + décimas + centésimas + milésimas&lt;/p&gt;&lt;p style=\"text-align: center\"&gt;{{T1}} = {{response}} + {{response}} + {{response}} + {{response}}&lt;/p&gt;","hint":"&lt;p&gt;Un número decimal se puede descomponer como la suma de sus decimales.&lt;/p&gt;","feedback":"&lt;p&gt;Un número decimal se puede descomponer como la suma de sus decimales.&lt;/p&gt;","seed":{"parameters":[{"name":"Q1","label":null,"min":1,"max":9,"step":1},{"name":"Q2","label":null,"min":1,"max":9,"step":1},{"name":"Q3","label":null,"min":1,"max":9,"step":1},{"name":"Q4","label":null,"min":1,"max":9,"step":1}],"calculated":[{"name":"T1","label":"{{function}}","function":"Lemonlib.round({{Q1}}+{{Q2}}/10+{{Q3}}/100+{{Q4}}/1000, 3)","temp":true},{"name":"A1","label":"{{function}}","function":"{{Q1}}"},{"name":"A2","label":"{{function}}","function":"{{Q2}}"},{"name":"A3","label":"{{function}}","function":"{{Q3}}"},{"name":"A4","label":"{{function}}","function":"{{Q4}}"}],"uniques":true},"algorithm":{"name":"calculateOperation","params":{"method":"equivLiteral","keyboard":"INTERMEDIATE"}}}</t>
  </si>
  <si>
    <t>Los padres de Mateo han comprado {{T1}} kg de fruta en el supermercado. Descompón el número decimal.</t>
  </si>
  <si>
    <t>{"id":"M4-NyO-29a-A-1","stimulus":"&lt;p&gt;Los padres de Mateo han comprado {{T1}} kg de fruta en el supermercado. Descompón el número decimal.&lt;/p&gt;","template":"&lt;p style=\"text-align: center\"&gt;{{T1}} = unidades + décimas + centésimas&lt;/p&gt;&lt;p style=\"text-align: center\"&gt;{{T1}} = {{response}} + {{response}} + {{response}}&lt;/p&gt;","hint":"&lt;p&gt;Un número decimal se puede descomponer como la suma de sus decimales.&lt;/p&gt;","feedback":"&lt;p&gt;Un número decimal se puede descomponer como la suma de sus decimales.&lt;/p&gt;","seed":{"parameters":[{"name":"Q1","label":null,"min":1,"max":9,"step":1},{"name":"Q2","label":null,"min":1,"max":9,"step":1},{"name":"Q3","label":null,"min":1,"max":9,"step":1}],"calculated":[{"name":"T1","label":"{{function}}","function":"Lemonlib.round({{Q1}}+{{Q2}}/10+{{Q3}}/100, 2)","temp":true},{"name":"A1","label":"{{function}}","function":"{{Q1}}"},{"name":"A2","label":"{{function}}","function":"{{Q2}}"},{"name":"A3","label":"{{function}}","function":"{{Q3}}"}],"uniques":true},"algorithm":{"name":"calculateOperation","params":{"method":"equivLiteral","keyboard":"INTERMEDIATE"}}}</t>
  </si>
  <si>
    <t>En su última carrera, Emilio ha corrido {{T1}} km. Descompón el número decimal.</t>
  </si>
  <si>
    <t>{"id":"M4-NyO-29a-A-2","stimulus":"&lt;p&gt;En su última carrera, Emilio ha corrido {{T1}} km. Descompón el número decimal.&lt;/p&gt;","template":"&lt;p style=\"text-align: center\"&gt;{{T1}} = unidades + décimas + centésimas&lt;/p&gt;&lt;p style=\"text-align: center\"&gt;{{T1}} = {{response}} + {{response}} + {{response}}&lt;/p&gt;","hint":"&lt;p&gt;Un número decimal se puede descomponer como la suma de sus decimales.&lt;/p&gt;","feedback":"&lt;p&gt;Un número decimal se puede descomponer como la suma de sus decimales.&lt;/p&gt;","seed":{"parameters":[{"name":"Q1","label":null,"min":1,"max":9,"step":1},{"name":"Q2","label":null,"min":1,"max":9,"step":1},{"name":"Q3","label":null,"min":1,"max":9,"step":1}],"calculated":[{"name":"T1","label":"{{function}}","function":"Lemonlib.round({{Q1}}+{{Q2}}/10+{{Q3}}/100, 2)","temp":true},{"name":"A1","label":"{{function}}","function":"{{Q1}}"},{"name":"A2","label":"{{function}}","function":"{{Q2}}"},{"name":"A3","label":"{{function}}","function":"{{Q3}}"}],"uniques":true},"algorithm":{"name":"calculateOperation","params":{"method":"equivLiteral","keyboard":"INTERMEDIATE"}}}</t>
  </si>
  <si>
    <t>Paula ha pagado {{T1}} € por unos caramelos. Descompón el número decimal.</t>
  </si>
  <si>
    <t>{"id":"M4-NyO-29a-A-3","stimulus":"&lt;p&gt;Paula ha pagado {{T1}} € por unos caramelos. Descompón el número decimal.&lt;/p&gt;","template":"&lt;p style=\"text-align: center\"&gt;{{T1}} = unidades + décimas + centésimas&lt;/p&gt;&lt;p style=\"text-align: center\"&gt;{{T1}} = {{response}} + {{response}} + {{response}}&lt;/p&gt;","hint":"&lt;p&gt;Un número decimal se puede descomponer como la suma de sus decimales.&lt;/p&gt;","feedback":"&lt;p&gt;Un número decimal se puede descomponer como la suma de sus decimales.&lt;/p&gt;","seed":{"parameters":[{"name":"Q1","label":null,"min":1,"max":9,"step":1},{"name":"Q2","label":null,"min":1,"max":9,"step":1},{"name":"Q3","label":null,"min":1,"max":9,"step":1}],"calculated":[{"name":"T1","label":"{{function}}","function":"Lemonlib.round({{Q1}}+{{Q2}}/10+{{Q3}}/100, 2)","temp":true},{"name":"A1","label":"{{function}}","function":"{{Q1}}"},{"name":"A2","label":"{{function}}","function":"{{Q2}}"},{"name":"A3","label":"{{function}}","function":"{{Q3}}"}],"uniques":true},"algorithm":{"name":"calculateOperation","params":{"method":"equivLiteral","keyboard":"INTERMEDIATE"}}}</t>
  </si>
  <si>
    <t>M4-NyO-30a</t>
  </si>
  <si>
    <t>Ordena números decimales (nºs de 1 o 2 cifras enteras y 1 o 2 decimales)</t>
  </si>
  <si>
    <t>Arrastra estos números para que se cumpla la siguiente comparación.</t>
  </si>
  <si>
    <t>{{A1}} &gt; {{A2}}</t>
  </si>
  <si>
    <t>Q1= Min= 1; Max= 9; Step= 1
Q2= Min= 1; Max= 99; Step= 1
Q3= Min= 1; Max= 99; Step= 1</t>
  </si>
  <si>
    <t>T1 = {{Q1}}+{{Q2}}/100
T2 = {{Q1}}+{{Q3}}/100
A1 = math.max({{T1}}, {{T2}})
A2 = math.min({{T1}}, {{T2}})</t>
  </si>
  <si>
    <t>Primero compara las partes enteras de los números y, a continuación, las partes decimales.</t>
  </si>
  <si>
    <t>&lt;p&gt;Cuando la parte entera de dos números decimales es igual, el mayor es aquel cuya parte decimal es mayor.&lt;/p&gt;</t>
  </si>
  <si>
    <t>{"id":"M4-NyO-30a-I-1","stimulus":"&lt;p&gt;Arrastra estos números para que se cumpla la siguiente comparación.&lt;/p&gt;","template":"&lt;div style=\"display:flex; justify-content:center;\"&gt;&lt;p&gt;{{response}} &gt; {{response}}&lt;/p&gt;&lt;/div&gt;","hint":"&lt;p&gt;Primero compara las partes enteras de los números y, a continuación, las partes decimales.&lt;/p&gt;","feedback":"&lt;p&gt;Cuando la parte entera de dos números decimales es igual, el mayor es aquel cuya parte decimal es mayor.&lt;/p&gt;","seed":{"parameters":[{"name":"Q1","label":null,"min":1,"max":9,"step":1},{"name":"Q2","label":null,"min":1,"max":99,"step":1},{"name":"Q3","label":null,"min":1,"max":99,"step":1}],"calculated":[{"name":"T1","label":"{{function}}","function":"Lemonlib.round({{Q1}}+{{Q2}}/100, 2)","temp":true},{"name":"T2","label":"{{function}}","function":"Lemonlib.round({{Q1}}+{{Q3}}/100, 2)","temp":true},{"name":"A1","label":"{{function}}","function":"math.max({{T1}}, {{T2}})"},{"name":"A2","label":"{{function}}","function":"math.min({{T1}}, {{T2}})"}],"uniques":true},"algorithm":{"name":"calculateOperation","template":"Cloze with drag &amp; drop","params":{"keyboard":"INTERMEDIATE"}}}</t>
  </si>
  <si>
    <t>{{A1}} &lt; {{A2}}</t>
  </si>
  <si>
    <t>T1 = {{Q1}}+{{Q2}}/100
T2 = {{Q1}}+{{Q3}}/100
A1 = math.min({{T1}}, {{T2}})
A2 = math.max({{T1}}, {{T2}})</t>
  </si>
  <si>
    <t>{"id":"M4-NyO-30a-I-2","stimulus":"&lt;p&gt;Arrastra estos números para que se cumpla la siguiente comparación.&lt;/p&gt;","template":"&lt;div style=\"display:flex; justify-content:center;\"&gt;&lt;p&gt;{{response}} &lt; {{response}}&lt;/p&gt;&lt;/div&gt;","hint":"&lt;p&gt;Primero compara las partes enteras de los números y, a continuación, las partes decimales.&lt;/p&gt;","feedback":"&lt;p&gt;Cuando la parte entera de dos números decimales es igual, el mayor es aquel cuya parte decimal es mayor.&lt;/p&gt;","seed":{"parameters":[{"name":"Q1","label":null,"min":1,"max":9,"step":1},{"name":"Q2","label":null,"min":1,"max":99,"step":1},{"name":"Q3","label":null,"min":1,"max":99,"step":1}],"calculated":[{"name":"T1","label":"{{function}}","function":"Lemonlib.round({{Q1}}+{{Q2}}/100, 2)","temp":true},{"name":"T2","label":"{{function}}","function":"Lemonlib.round({{Q1}}+{{Q3}}/100, 2)","temp":true},{"name":"A1","label":"{{function}}","function":"math.min({{T1}}, {{T2}})"},{"name":"A2","label":"{{function}}","function":"math.max({{T1}}, {{T2}})"}],"uniques":true},"algorithm":{"name":"calculateOperation","template":"Cloze with drag &amp; drop","params":{"keyboard":"INTERMEDIATE"}}}</t>
  </si>
  <si>
    <t xml:space="preserve">Ordena los siguientes números de mayor a menor.
{{T1}}
{{T2}}
{{T3}}
</t>
  </si>
  <si>
    <t>Q1= Min= 1; Max= 9; Step= 1
Q2= Min= 1; Max= 9; Step= 1
Q3= Min= 1; Max= 99; Step= 1
Q4= Min= 1; Max= 99; Step= 1</t>
  </si>
  <si>
    <t>Ordenar según valores de T1, T2 y T3
T1={{Q1}}+{{Q2}}/10
T2={{Q1}}+{{Q3}}/100
T3={{Q1}}+{{Q4}}/100</t>
  </si>
  <si>
    <t>{"id":"M4-NyO-30a-E-1","stimulus":"&lt;p&gt;Arrastra y ordena los siguientes números de mayor a menor.&lt;/p&gt;","template":"&lt;p style=\"text-align:center;\"&gt;{{response}} &gt; {{response}} &gt; {{response}}&lt;/p&gt;","hint":"&lt;p&gt;Primero compara las partes enteras de los números y, a continuación, las partes decimales.&lt;/p&gt;","feedback":"&lt;p&gt;Cuando la parte entera de dos números decimales es igual, el mayor es aquel cuya parte decimal es mayor.&lt;/p&gt;","seed":{"parameters":[{"name":"Q1","label":null,"min":1,"max":9,"step":1},{"name":"Q2","label":null,"min":1,"max":9,"step":1},{"name":"Q3","label":null,"min":1,"max":99,"step":1},{"name":"Q4","label":null,"min":1,"max":99,"step":1}],"calculated":[{"name":"T1","label":"{{function}}","function":"Lemonlib.round({{Q1}}+{{Q2}}/10, 2)","temp":true},{"name":"T2","label":"{{function}}","function":"Lemonlib.round({{Q1}}+{{Q3}}/100, 2)","temp":true},{"name":"T3","label":"{{function}}","function":"Lemonlib.round({{Q1}}+{{Q4}}/100, 2)","temp":true},{"name":"T4","label":"{{function}}","function":"math.min({{T1}}, {{T2}}, {{T3}})","temp":true},{"name":"T5","label":"{{function}}","function":"math.max({{T1}}, {{T2}}, {{T3}})","temp":true},{"name":"T6","label":"{{function}}","function":"Lemonlib.round({{T1}}+{{T2}}+{{T3}}-math.min({{T1}}, {{T2}}, {{T3}})-math.max({{T1}}, {{T2}}, {{T3}}), 2)","temp":true},{"name":"A1","label":"{{function}}","function":"{{T5}}"},{"name":"A2","label":"{{function}}","function":"{{T6}}"},{"name":"A3","label":"{{function}}","function":"{{T4}}"}],"uniques":true},"algorithm":{"name":"calculateOperation","template":"Cloze with drag &amp; drop","params":{"keyboard":"INTERMEDIATE"}}}</t>
  </si>
  <si>
    <t xml:space="preserve">Ordena los siguientes números de menor a mayor.
{{T1}}
{{T2}}
{{T3}}
</t>
  </si>
  <si>
    <t>{"id":"M4-NyO-30a-E-2","stimulus":"&lt;p&gt;Arrastra y ordena los siguientes números de menor a mayor.&lt;/p&gt;","template":"&lt;p style=\"text-align:center;\"&gt;{{response}} &lt; {{response}} &lt; {{response}}&lt;/p&gt;","hint":"&lt;p&gt;Primero compara las partes enteras de los números y, a continuación, las partes decimales.&lt;/p&gt;","feedback":"&lt;p&gt;Cuando la parte entera de dos números decimales es igual, el mayor es aquel cuya parte decimal es mayor.&lt;/p&gt;","seed":{"parameters":[{"name":"Q1","label":null,"min":1,"max":9,"step":1},{"name":"Q2","label":null,"min":1,"max":9,"step":1},{"name":"Q3","label":null,"min":1,"max":99,"step":1},{"name":"Q4","label":null,"min":1,"max":99,"step":1}],"calculated":[{"name":"T1","label":"{{function}}","function":"Lemonlib.round({{Q1}}+{{Q2}}/10, 2)","temp":true},{"name":"T2","label":"{{function}}","function":"Lemonlib.round({{Q1}}+{{Q3}}/100, 2)","temp":true},{"name":"T3","label":"{{function}}","function":"Lemonlib.round({{Q1}}+{{Q4}}/100, 2)","temp":true},{"name":"T4","label":"{{function}}","function":"math.min({{T1}}, {{T2}}, {{T3}})","temp":true},{"name":"T5","label":"{{function}}","function":"math.max({{T1}}, {{T2}}, {{T3}})","temp":true},{"name":"T6","label":"{{function}}","function":"Lemonlib.round({{T1}}+{{T2}}+{{T3}}-math.min({{T1}}, {{T2}}, {{T3}})-math.max({{T1}}, {{T2}}, {{T3}}), 2)","temp":true},{"name":"A1","label":"{{function}}","function":"{{T4}}"},{"name":"A2","label":"{{function}}","function":"{{T6}}"},{"name":"A3","label":"{{function}}","function":"{{T5}}"}],"uniques":true},"algorithm":{"name":"calculateOperation","template":"Cloze with drag &amp; drop","params":{"keyboard":"INTERMEDIATE"}}}</t>
  </si>
  <si>
    <t>En una carrera, Marta ha llegado a la meta en {{T1}} s y Abel, en {{T2}} s. Arrastra sus tiempos a la siguiente comparación.</t>
  </si>
  <si>
    <t>Q1= Min= 1; Max= 9; Step= 1
Q2= Min= 1; Max= 9; Step= 1
Q3= Min= 1; Max= 99; Step= 1</t>
  </si>
  <si>
    <t>T1 = {{Q1}}+{{Q2}}/10
T2 = {{Q1}}+{{Q3}}/100
A1 = math.max({{T1}}, {{T2}})
A2 = math.min({{T1}}, {{T2}})</t>
  </si>
  <si>
    <t>{"id":"M4-NyO-30a-A-1","stimulus":"&lt;p&gt;En una carrera, Marta ha llegado a la meta en {{T1}} s y Abel, en {{T2}} s. Arrastra sus tiempos a la siguiente comparación.&lt;/p&gt;","template":"&lt;div style=\"display:flex; justify-content:center;\"&gt;&lt;p&gt;{{response}} &gt; {{response}}&lt;/p&gt;&lt;/div&gt;","hint":"&lt;p&gt;Primero compara las partes enteras de los números y, a continuación, las partes decimales.&lt;/p&gt;","feedback":"&lt;p&gt;Cuando la parte entera de dos números decimales es igual, el mayor es aquel cuya parte decimal es mayor.&lt;/p&gt;","seed":{"parameters":[{"name":"Q1","label":null,"min":1,"max":9,"step":1},{"name":"Q2","label":null,"min":1,"max":9,"step":1},{"name":"Q3","label":null,"min":1,"max":99,"step":1}],"calculated":[{"name":"T1","label":"{{function}}","function":"Lemonlib.round({{Q1}}+{{Q2}}/10, 2)","temp":true},{"name":"T2","label":"{{function}}","function":"Lemonlib.round({{Q1}}+{{Q3}}/100, 2)","temp":true},{"name":"A1","label":"{{function}}","function":"math.max({{T1}}, {{T2}})"},{"name":"A2","label":"{{function}}","function":"math.min({{T1}}, {{T2}})"}],"uniques":true},"algorithm":{"name":"calculateOperation","template":"Cloze with drag &amp; drop","params":{"keyboard":"INTERMEDIATE"}}}</t>
  </si>
  <si>
    <t>Federico ha traído {{T1}} kg de carne a una barbacoa, mientras que Ainara ha traído {{T2}} kg. Arrastra estas cantidades a la siguiente comparación.</t>
  </si>
  <si>
    <t>T1 = {{Q1}}+{{Q2}}/10
T2 = {{Q1}}+{{Q3}}/100
A1 = math.min({{T1}}, {{T2}})
A2 = math.max({{T1}}, {{T2}})</t>
  </si>
  <si>
    <t>{"id":"M4-NyO-30a-A-2","stimulus":"&lt;p&gt;Federico ha traído {{T1}} kg de carne a una barbacoa, mientras que Ainara ha traído {{T2}} kg. Arrastra estas cantidades a la siguiente comparación.&lt;/p&gt;","template":"&lt;div style=\"display:flex; justify-content:center;\"&gt;&lt;p&gt;{{response}} &lt; {{response}}&lt;/p&gt;&lt;/div&gt;","hint":"&lt;p&gt;Primero compara las partes enteras de los números y, a continuación, las partes decimales.&lt;/p&gt;","feedback":"&lt;p&gt;Cuando la parte entera de dos números decimales es igual, el mayor es aquel cuya parte decimal es mayor.&lt;/p&gt;","seed":{"parameters":[{"name":"Q1","label":null,"min":1,"max":9,"step":1},{"name":"Q2","label":null,"min":1,"max":9,"step":1},{"name":"Q3","label":null,"min":1,"max":99,"step":1}],"calculated":[{"name":"T1","label":"{{function}}","function":"Lemonlib.round({{Q1}}+{{Q2}}/10, 2)","temp":true},{"name":"T2","label":"{{function}}","function":"Lemonlib.round({{Q1}}+{{Q3}}/100, 2)","temp":true},{"name":"A1","label":"{{function}}","function":"math.min({{T1}}, {{T2}})"},{"name":"A2","label":"{{function}}","function":"math.max({{T1}}, {{T2}})"}],"uniques":true},"algorithm":{"name":"calculateOperation","template":"Cloze with drag &amp; drop","params":{"keyboard":"INTERMEDIATE"}}}</t>
  </si>
  <si>
    <t>Como están resfriadas, Laura y Blanca tienen {{T1}} °C y {{T2}} °C de fiebre. Arrastra sus temperaturas a la siguiente comparación.</t>
  </si>
  <si>
    <t>Q2= Min= 1; Max= 9; Step= 1
Q3= Min= 1; Max= 99; Step= 1</t>
  </si>
  <si>
    <t>T1 = 37+{{Q2}}/10
T2 = 37+{{Q3}}/100
A1 = math.max({{T1}}, {{T2}})
A2 = math.min({{T1}}, {{T2}})</t>
  </si>
  <si>
    <t>{"id":"M4-NyO-30a-A-3","stimulus":"&lt;p&gt;Como están resfriadas, Laura y Blanca tienen {{T1}} °C y {{T2}} °C de fiebre. Arrastra sus temperaturas a la siguiente comparación.&lt;/p&gt;","template":"&lt;div style=\"display:flex; justify-content:center;\"&gt;&lt;p&gt;{{response}} &gt; {{response}}&lt;/p&gt;&lt;/div&gt;","hint":"&lt;p&gt;Primero compara las partes enteras de los números y, a continuación, las partes decimales.&lt;/p&gt;","feedback":"&lt;p&gt;Cuando la parte entera de dos números decimales es igual, el mayor es aquel cuya parte decimal es mayor.&lt;/p&gt;","seed":{"parameters":[{"name":"Q2","label":null,"min":1,"max":9,"step":1},{"name":"Q3","label":null,"min":1,"max":99,"step":1}],"calculated":[{"name":"T1","label":"{{function}}","function":"Lemonlib.round(37+{{Q2}}/10, 2)","temp":true},{"name":"T2","label":"{{function}}","function":"Lemonlib.round(37+{{Q3}}/100, 2)","temp":true},{"name":"A1","label":"{{function}}","function":"math.max({{T1}}, {{T2}})"},{"name":"A2","label":"{{function}}","function":"math.min({{T1}}, {{T2}})"}],"uniques":true},"algorithm":{"name":"calculateOperation","template":"Cloze with drag &amp; drop","params":{"keyboard":"INTERMEDIATE"}}}</t>
  </si>
  <si>
    <t>M4-NyO-30b</t>
  </si>
  <si>
    <t>Ordena números decimales (nºs de 1 o 2 cifras enteras y 1 o 2 decimales) usando la recta numérica</t>
  </si>
  <si>
    <t>Sitúa estos números decimales en la recta numérica.</t>
  </si>
  <si>
    <t>Empieza en 10
31 divisiones
distancia 0.01
3 números
frecuencia 5</t>
  </si>
  <si>
    <t>{"id":"M4-NyO-30b-I-1","stimulus":"&lt;p&gt;Sitúa estos números en la recta numérica.&lt;/p&gt;","feedback":"&lt;p&gt;En la recta numérica, los números menores se situán a la izquierda y los mayores, a la derecha.&lt;/p&gt;","hint":"&lt;p&gt;En la recta numérica, los números menores se situán a la izquierda y los mayores, a la derecha.&lt;/p&gt;","algorithm":{"name":"numberline","params":{"min":10,"divisions":31,"distance":0.01,"numbers":3,"frequency":5}}}</t>
  </si>
  <si>
    <t>Empieza en 10
31 divisiones
distancia 0.1
3 números
frecuencia 5</t>
  </si>
  <si>
    <t>{"id":"M4-NyO-30b-I-2","stimulus":"&lt;p&gt;Sitúa estos números en la recta numérica.&lt;/p&gt;","feedback":"&lt;p&gt;En la recta numérica, los números menores se situán a la izquierda y los mayores, a la derecha.&lt;/p&gt;","hint":"&lt;p&gt;En la recta numérica, los números menores se situán a la izquierda y los mayores, a la derecha.&lt;/p&gt;","algorithm":{"name":"numberline","params":{"min":10,"divisions":31,"distance":0.1,"numbers":3,"frequency":5}}}</t>
  </si>
  <si>
    <t>Empieza en 5
31 divisiones
distancia 0.01
3 números
frecuencia 5</t>
  </si>
  <si>
    <t>{"id":"M4-NyO-30b-I-3","stimulus":"&lt;p&gt;Sitúa estos números en la recta numérica.&lt;/p&gt;","feedback":"&lt;p&gt;En la recta numérica, los números menores se situán a la izquierda y los mayores, a la derecha.&lt;/p&gt;","hint":"&lt;p&gt;En la recta numérica, los números menores se situán a la izquierda y los mayores, a la derecha.&lt;/p&gt;","algorithm":{"name":"numberline","params":{"min":5,"divisions":31,"distance":0.01,"numbers":3,"frequency":5}}}</t>
  </si>
  <si>
    <t>Empieza en 5
31 divisiones
distancia 0.1
3 números
frecuencia 5</t>
  </si>
  <si>
    <t>{"id":"M4-NyO-30b-I-4","stimulus":"&lt;p&gt;Sitúa estos números en la recta numérica.&lt;/p&gt;","feedback":"&lt;p&gt;En la recta numérica, los números menores se situán a la izquierda y los mayores, a la derecha.&lt;/p&gt;","hint":"&lt;p&gt;En la recta numérica, los números menores se situán a la izquierda y los mayores, a la derecha.&lt;/p&gt;","algorithm":{"name":"numberline","params":{"min":5,"divisions":31,"distance":0.1,"numbers":3,"frequency":5}}}</t>
  </si>
  <si>
    <t>M4-NyO-31a</t>
  </si>
  <si>
    <t>Calcula la aproximación de números decimales a la décima más cercana (parte entera entre 0 y 2 cifras)</t>
  </si>
  <si>
    <t>¿Cuál de estos números es la aproximación de {{T1}} a las décimas?
{{A1}}*
{{A2}}
{{A3}}
{{A4}}
{{A5}}
(se ven 3)</t>
  </si>
  <si>
    <t>Q1 = Min = 1; Max= 99; step= 1
Q2 = List = 2, 3, 4, 6, 7, 8</t>
  </si>
  <si>
    <t>T1 = Lemonlib.round({{Q1}}/10 + {{Q2}}/100, 2)
T6 = Lemonlib.round({{T1}}, 1)
A1 = {{T6}}
A2 = {{T6}} + 0.1
A3 = {{T6}}-0.1
A4 = {{T6}} + 0.2
A5 = {{T6}}-0.2
T2 = math.floor({{T1}}*10)/10
T3 = math.ceil({{T1}}*10)/10
T4 = ({{T1}}-{{T2}})*100
T5 = ({{T3}}-{{T1}})*100</t>
  </si>
  <si>
    <t>Para aproximar un número a las décimas, hay que buscar entre qué dos décimas se encuentra y elegir la más cercana.</t>
  </si>
  <si>
    <t>&lt;p&gt;Para aproximar {{T1}} a las décimas, hay que buscar entre qué dos décimas se encuentra. En este caso, entre {{T2}} y {{T3}}.&lt;/p&gt;&lt;p&gt;A continuación, hay que comprobar a cuál está más próxima. Como {{T1}} está a {{T4}} centésimas de {{T2}} y a {{T5}} centésimas de {{T3}}, la respuesta es {{A1}}.&lt;/p&gt;</t>
  </si>
  <si>
    <t>{"id":"M4-NyO-31a-I-1","stimulus":"&lt;p&gt;¿Cuál de estos números es la aproximación de {{T1}} a las décimas?&lt;/p&gt;","hint":"&lt;p&gt;Para aproximar un número a las décimas, hay que buscar entre qué dos décimas se encuentra y elegir la más cercana.&lt;/p&gt;","feedback":"&lt;p&gt;Para aproximar {{T1}} a las décimas, hay que buscar entre qué dos décimas se encuentra. En este caso, entre {{T2}} y {{T3}}.&lt;/p&gt;&lt;p&gt;A continuación, hay que comprobar a cuál está más próxima. Como {{T1}} está a {{T4}} unidades de {{T2}} y a {{T5}} unidades de {{T3}}, la respuesta es {{A1}}.&lt;/p&gt;","seed":{"parameters":[{"name":"Q1","label":null,"min":1,"max":99,"step":1},{"name":"Q2","list":[2,3,4,6,7,8]}],"calculated":[{"name":"T1","function":"Lemonlib.round({{Q1}}/10 + {{Q2}}/100, 2)","temp":true},{"name":"T6","function":"Lemonlib.round({{T1}}, 1)","temp":true},{"name":"A1","label":"{{function}}","function":"Lemonlib.round({{T6}}, 1)"},{"name":"A2","label":"{{function}}","function":"Lemonlib.round({{T6}}+0.1, 1)","incorrect":true},{"name":"A3","label":"{{function}}","function":"Lemonlib.round({{T6}}-0.1, 1)","incorrect":true},{"name":"A4","label":"{{function}}","function":"Lemonlib.round({{T6}}+0.2, 1)","incorrect":true},{"name":"A5","label":"{{function}}","function":"Lemonlib.round({{T6}}-0.2, 1)","incorrect":true},{"name":"T2","function":"Lemonlib.round(math.floor({{T1}}*10)/10, 1)","temp":true},{"name":"T3","function":"Lemonlib.round(math.ceil({{T1}}*10)/10, 1)","temp":true},{"name":"T4","function":"Lemonlib.round(({{T1}}-{{T2}})*100, 2)","temp":true},{"name":"T5","function":"Lemonlib.round(({{T3}}-{{T1}})*100, 2)","temp":true}],"uniques":true},"algorithm":{"name":"trueFalse","template":"Multiple choice – standard","params":{"countCorrect":1,"countIncorrect":2,"showCheckIcon":false,
            "columns": 3
        }
    }
}</t>
  </si>
  <si>
    <t>Aproxima a las décimas.</t>
  </si>
  <si>
    <t>{{T1}} → {{A1}}</t>
  </si>
  <si>
    <t>Q1 = Min = 1; Max = 99; step = 1
Q2 = List = 2, 3, 4, 6, 7, 8</t>
  </si>
  <si>
    <t>T1 = Lemonlib.round({{Q1}}/10 + {{Q2}}/100, 2)
A1 = Lemonlib.round({{T1}}, 1)
T2 = math.floor({{T1}}*10)/10
T3 = math.ceil({{T1}}*10)/10
T4 = ({{T1}}-{{T2}})*100
T5 = ({{T3}}-{{T1}})*100</t>
  </si>
  <si>
    <t>&lt;p&gt;Para aproximar {{T1}} a las décimas, busca entre qué dos décimas se encuentra. En este caso, entre {{T2}} y {{T3}}.&lt;/p&gt;&lt;p&gt;A continuación, comprueba a cuál está más próxima. Como {{T1}} está a {{T4}} centésimas de {{T2}} y a {{T5}} centésimas de {{T3}}, la respuesta es {{A1}}.&lt;/p&gt;</t>
  </si>
  <si>
    <t>{"id":"M4-NyO-31a-E-1","stimulus":"&lt;p&gt;Aproxima a las décimas.&lt;/p&gt;","template":"&lt;p style=\"text-align: center\"&gt;{{T1}} → {{response}}&lt;/p&gt;","hint":"&lt;p&gt;Para aproximar un número a las décimas, hay que buscar entre qué dos décimas se encuentra y elegir la más cercana.&lt;/p&gt;","feedback":"&lt;p&gt;Para aproximar {{T1}} a las décimas, busca entre qué dos décimas se encuentra. En este caso, entre {{T2}} y {{T3}}.&lt;/p&gt;&lt;p&gt;A continuación, comprueba a cuál está más próxima. Como {{T1}} está a {{T4}} centésimas de {{T2}} y a {{T5}} centésimas de {{T3}}, la respuesta es {{A1}}.&lt;/p&gt;","seed":{"parameters":[{"name":"Q1","label":null,"min":1,"max":99,"step":1},{"name":"Q2","list":[2,3,4,6,7,8]}],"calculated":[{"name":"T1","function":"Lemonlib.round({{Q1}}/10 + {{Q2}}/100, 2)","temp":true},{"name":"A1","function":"Lemonlib.round({{T1}}, 1)"},{"name":"T2","function":"math.floor({{T1}}*10)/10","temp":true},{"name":"T3","function":"math.ceil({{T1}}*10)/10","temp":true},{"name":"T4","function":"Lemonlib.round(({{T1}}-{{T2}})*100, 2)","temp":true},{"name":"T5","function":"Lemonlib.round(({{T3}}-{{T1}})*100, 2)","temp":true}],"uniques":true},"algorithm":{"name":"calculateOperation","params":{"method":"equivLiteral","keyboard":"INTERMEDIATE"}}}</t>
  </si>
  <si>
    <t>El árbol más antiguo del parque mide {{T1}} m. Aproxima su altura a las décimas.</t>
  </si>
  <si>
    <t>Su altura es de aproximadamente {{A1}} m.</t>
  </si>
  <si>
    <t>Q1= Min = 150; Max = 300; Step = 1
Q2 = List = 2, 3, 4, 6, 7, 8</t>
  </si>
  <si>
    <t>{"id":"M4-NyO-31a-A-1","stimulus":"&lt;p&gt;El árbol más antiguo del parque mide {{T1}} m. Aproxima su altura a las décimas.&lt;/p&gt;","template":"&lt;p&gt;Su altura es de aproximadamente {{response}} m.&lt;/p&gt;","hint":"&lt;p&gt;Para aproximar un número a las décimas, hay que buscar entre qué dos décimas se encuentra y elegir la más cercana.&lt;/p&gt;","feedback":"&lt;p&gt;Para aproximar {{T1}} a las décimas, busca entre qué dos décimas se encuentra. En este caso, entre {{T2}} y {{T3}}.&lt;/p&gt;&lt;p&gt;A continuación, comprueba a cuál está más próxima. Como {{T1}} está a {{T4}} centésimas de {{T2}} y a {{T5}} centésimas de {{T3}}, la respuesta es {{A1}}.&lt;/p&gt;","seed":{"parameters":[{"name":"Q1","label":null,"min":150,"max":300,"step":1},{"name":"Q2","list":[2,3,4,6,7,8]}],"calculated":[{"name":"T1","function":"Lemonlib.round({{Q1}}/10 + {{Q2}}/100, 2)","temp":true},{"name":"A1","function":"Lemonlib.round({{T1}}, 1)"},{"name":"T2","function":"math.floor({{T1}}*10)/10","temp":true},{"name":"T3","function":"math.ceil({{T1}}*10)/10","temp":true},{"name":"T4","function":"Lemonlib.round(({{T1}}-{{T2}})*100, 2)","temp":true},{"name":"T5","function":"Lemonlib.round(({{T3}}-{{T1}})*100, 2)","temp":true}],"uniques":true},"algorithm":{"name":"calculateOperation","params":{"method":"equivLiteral","keyboard":"INTERMEDIATE"}}}</t>
  </si>
  <si>
    <t>Carmen ha pagado {{T1}} € en el supermercado. Aproxima esta cantidad a las décimas.</t>
  </si>
  <si>
    <t>Ha pagado aproximadamente {{A1}} €.</t>
  </si>
  <si>
    <t>Q1 = Min = 50; Max = 200; Step = 1
Q2 = List = 2, 3, 4, 6, 7, 8</t>
  </si>
  <si>
    <t>{"id":"M4-NyO-31a-A-2","stimulus":"&lt;p&gt;Carmen ha pagado {{T1}} € en el supermercado. Aproxima esta cantidad a las décimas.&lt;/p&gt;","template":"&lt;p&gt;Ha pagado aproximadamente {{response}} €.&lt;/p&gt;","hint":"&lt;p&gt;Para aproximar un número a las décimas, hay que buscar entre qué dos décimas se encuentra y elegir la más cercana.&lt;/p&gt;","feedback":"&lt;p&gt;Para aproximar {{T1}} a las décimas, busca entre qué dos décimas se encuentra. En este caso, entre {{T2}} y {{T3}}.&lt;/p&gt;&lt;p&gt;A continuación, comprueba a cuál está más próxima. Como {{T1}} está a {{T4}} centésimas de {{T2}} y a {{T5}} centésimas de {{T3}}, la respuesta es {{A1}}.&lt;/p&gt;","seed":{"parameters":[{"name":"Q1","label":null,"min":50,"max":200,"step":1},{"name":"Q2","list":[2,3,4,6,7,8]}],"calculated":[{"name":"T1","function":"Lemonlib.round({{Q1}}/10 + {{Q2}}/100, 2)","temp":true},{"name":"A1","function":"Lemonlib.round({{T1}}, 1)"},{"name":"T2","function":"math.floor({{T1}}*10)/10","temp":true},{"name":"T3","function":"math.ceil({{T1}}*10)/10","temp":true},{"name":"T4","function":"Lemonlib.round(({{T1}}-{{T2}})*100, 2)","temp":true},{"name":"T5","function":"Lemonlib.round(({{T3}}-{{T1}})*100, 2)","temp":true}],"uniques":true},"algorithm":{"name":"calculateOperation","params":{"method":"equivLiteral","keyboard":"INTERMEDIATE"}}}</t>
  </si>
  <si>
    <t>Melisa ha bebido hoy {{T1}} l de agua. Aproxima esta cantidad a las décimas.</t>
  </si>
  <si>
    <t>Ha bebido aproximadamente {{A1}} l.</t>
  </si>
  <si>
    <t>Q1 = Min = 10; Max = 20; Step = 1
Q2 = List = 2, 3, 4, 6, 7, 8</t>
  </si>
  <si>
    <t>&lt;p&gt;Para aproximar {{T1}} a las décimas, hay que buscar entre qué dos décimas se encuentra. En este caso, entre {{T2}} y {{T3}}.&lt;/p&gt;&lt;p&gt;A continuación, hay que comprobar a cuál está más próxima. Como {{T1}} está a {{T4}} centésimas de {{T2}} y a {{T5}} centésimas  de {{T3}}, la respuesta es {{A1}}.&lt;/p&gt;</t>
  </si>
  <si>
    <t>{"id":"M4-NyO-31a-A-3","stimulus":"&lt;p&gt;Melisa ha bebido hoy {{T1}} l de agua. Aproxima esta cantidad a las décimas.&lt;/p&gt;","template":"&lt;p&gt;Ha bebido aproximadamente {{response}} l.&lt;/p&gt;","hint":"&lt;p&gt;Para aproximar un número a las décimas, hay que buscar entre qué dos décimas se encuentra y elegir la más cercana.&lt;/p&gt;","feedback":"&lt;p&gt;Para aproximar {{T1}} a las décimas, busca entre qué dos décimas se encuentra. En este caso, entre {{T2}} y {{T3}}.&lt;/p&gt;&lt;p&gt;A continuación, comprueba a cuál está más próxima. Como {{T1}} está a {{T4}} centésimas de {{T2}} y a {{T5}} centésimas de {{T3}}, la respuesta es {{A1}}.&lt;/p&gt;","seed":{"parameters":[{"name":"Q1","label":null,"min":10,"max":20,"step":1},{"name":"Q2","list":[2,3,4,6,7,8]}],"calculated":[{"name":"T1","function":"Lemonlib.round({{Q1}}/10 + {{Q2}}/100, 2)","temp":true},{"name":"A1","function":"Lemonlib.round({{T1}}, 1)"},{"name":"T2","function":"math.floor({{T1}}*10)/10","temp":true},{"name":"T3","function":"math.ceil({{T1}}*10)/10","temp":true},{"name":"T4","function":"Lemonlib.round(({{T1}}-{{T2}})*100, 2)","temp":true},{"name":"T5","function":"Lemonlib.round(({{T3}}-{{T1}})*100, 2)","temp":true}],"uniques":true},"algorithm":{"name":"calculateOperation","params":{"method":"equivLiteral","keyboard":"INTERMEDIATE"}}}</t>
  </si>
  <si>
    <t>M4-NyO-43a</t>
  </si>
  <si>
    <t>Algoritmo de la suma con nºs decimales (nºs de 1 o 2 cifras enteras y 1 o 2 decimales)</t>
  </si>
  <si>
    <t>&lt;p&gt;Escoge el resultado de la siguiente suma.&lt;/p&gt;&lt;p&gt;{{T1}} + {{T2}} = ...&lt;/p&gt;
A1*
A2
A3
Se ven 3</t>
  </si>
  <si>
    <t>Q1-Q2= min= 1.1; max= 99.9; step= 0.1
Q3= List= 0.01, 0.03, 0.05, 0.07, 0.09
Q4= List= 0.02, 0.04, 0.06, 0.08
Q5-Q6= min= 0.02; max= 0.98; step= 0.02</t>
  </si>
  <si>
    <t>T1= {{Q1}}+{{Q3}}
T2= {{Q2}}+{{Q4}}
A1={{T1}}+{{T2}}*
A2={{T1}}+{{T2}}+{{Q5}}
A3={{T1}}+{{T2}}+{{Q6}}</t>
  </si>
  <si>
    <t>&lt;div class=\"lemo-fixed-to-responsive\" style=\"max-width: 85px;max-height: 80px;position: relative;width: 100%;display: inline-block;\"&gt;\n\t&lt;img src=\"http://drive.google.com/uc?export=view&amp;id=1zoZvZllyCmeWcmx3jOaEER9tmU_I_Nve\" alt=\"\" tabindex=\"0\"&gt;\n\t&lt;div class=\"lemo-graphie-container\" style=\"position: absolute;top: 0;left: 0;width: 100%;height: 100%;\"&gt;\n\t\t&lt;div class=\"lemo-graphie\" style=\"position: relative; width: 100%; height: 100%;\"&gt;\n\t\t\t&lt;span class=\"lemo-graphie-label\" style=\"position: absolute; right: 15%; top: 65%;\"&gt;... {{T3}}&lt;/span&gt;\n\t\t\t&lt;span class=\"lemo-graphie-label\" style=\"position: absolute; right: 15%; top: 35%;\"&gt;{{T2}}&lt;/span&gt;\n\t\t\t&lt;span class=\"lemo-graphie-label\" style=\"position: absolute; right: 15%; top: 8%;\"&gt;{{T1}}&lt;/span&gt;\n\t\t&lt;/div&gt;\n\t&lt;/div&gt;\n&lt;/div&gt;</t>
  </si>
  <si>
    <t>El resultado de esta suma es:
&lt;div class=\"lemo-fixed-to-responsive\" style=\"max-width: 85px;max-height: 80px;position: relative;width: 100%;display: inline-block;\"&gt;\n\t&lt;img src=\"http://drive.google.com/uc?export=view&amp;id=1zoZvZllyCmeWcmx3jOaEER9tmU_I_Nve\"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35%;\"&gt;{{T2}}&lt;/span&gt;\n\t\t\t&lt;span class=\"lemo-graphie-label\" style=\"position: absolute; right: 15%; top: 8%;\"&gt;{{T1}}&lt;/span&gt;\n\t\t&lt;/div&gt;\n\t&lt;/div&gt;\n&lt;/div&gt;</t>
  </si>
  <si>
    <t>T3=Lemonlib.round({{T1}}+{{T2}}-math.floor({{T1}}/10+{{T2}}/10)*10,2)</t>
  </si>
  <si>
    <t>{"id":"M4-NyO-43a-I-1","stimulus":"&lt;p&gt;Escoge el resultado de la siguiente suma.&lt;/p&gt;&lt;p style=\"text-align: center\"&gt;{{T1}} + {{T2}} = ...&lt;/p&gt;","hint":"&lt;div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8%;\"&gt;{{T1}}&lt;/span&gt;&lt;/div&gt;&lt;/div&gt;&lt;/div&gt;","feedback":"&lt;p&gt;El resultado de esta suma es:&lt;/p&gt;&lt;div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1.1,"max":99.9,"step":0.1},{"name":"Q2","label":null,"min":1.1,"max":99.9,"step":0.1},{"name":"Q3","label":null,"list":[0.01,0.03,0.05,0.07,0.09]},{"name":"Q4","label":null,"list":[0.02,0.04,0.06,0.08]},{"name":"Q5","label":null,"min":0.02,"max":0.98,"step":0.02},{"name":"Q6","label":null,"min":0.02,"max":0.98,"step":0.02}],"calculated":[{"name":"T1","label":"{{function}}","function":"Lemonlib.round({{Q1}}+{{Q3}},2)","temp":true},{"name":"T2","label":"{{function}}","function":"Lemonlib.round({{Q2}}+{{Q4}},2)","temp":true},{"name":"T3","label":"{{function}}","function":"Lemonlib.round({{T1}}+{{T2}}-math.floor({{T1}}/10+{{T2}}/10)*10,2)","temp":true},{"name":"A1","label":"{{function}}","function":"Lemonlib.round({{T1}}+{{T2}},2)"},{"name":"A2","label":"{{function}}","function":"Lemonlib.round({{T1}}+{{T2}}+{{Q5}},2)","incorrect":true},{"name":"A3","label":"{{function}}","function":"Lemonlib.round({{T1}}+{{T2}}+{{Q6}},2)","incorrect":true}],"uniques":true},"algorithm":{"name":"trueFalse","template":"Multiple choice – standard","params":{"countCorrect":1,"countIncorrect":2,"showCheckIcon":false,
            "columns": 3
        }
    }
}</t>
  </si>
  <si>
    <t>Calcula esta suma.</t>
  </si>
  <si>
    <t>{{T1}} + {{T2}} = {{A1}}</t>
  </si>
  <si>
    <t>Q1-Q2= min= 1.1; max= 99.9; step= 0.1
Q3= List= 0.01, 0.03, 0.05, 0.07, 0.09
Q4= List= 0.02, 0.04, 0.06, 0.08</t>
  </si>
  <si>
    <t>T1= {{Q1}}+{{Q3}}
T2= {{Q2}}+{{Q4}}
A1={{T1}}+{{T2}}</t>
  </si>
  <si>
    <t>El resultado de esta suma es:
&lt;div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t>
  </si>
  <si>
    <t>{"id":"M4-NyO-43a-E-1","stimulus":"&lt;p&gt;Calcula esta suma.&lt;/p&gt;","template":"&lt;p style=\"text-align: center\"&gt;{{T1}} + {{T2}} = {{response}}&lt;/p&gt;","hint":"&lt;div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8%;\"&gt;{{T1}}&lt;/span&gt;&lt;/div&gt;&lt;/div&gt;&lt;/div&gt;","feedback":"&lt;p&gt;El resultado de esta suma es:&lt;/p&gt;&lt;div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1.1,"max":99.9,"step":0.1},{"name":"Q2","label":null,"min":1.1,"max":99.9,"step":0.1},{"name":"Q3","label":null,"list":[0.01,0.03,0.05,0.07,0.09]},{"name":"Q4","label":null,"list":[0.02,0.04,0.06,0.08]}],"calculated":[{"name":"T1","label":"{{function}}","function":"Lemonlib.round({{Q1}}+{{Q3}},2)","temp":true},{"name":"T2","label":"{{function}}","function":"Lemonlib.round({{Q2}}+{{Q4}},2)","temp":true},{"name":"T3","label":"{{function}}","function":"Lemonlib.round({{T1}}+{{T2}}-math.floor({{T1}}/10+{{T2}}/10)*10,2)","temp":true},{"name":"A1","label":"{{function}}","function":"Lemonlib.round({{T1}}+{{T2}},2)"}],"uniques":true},"algorithm":{"name":"calculateOperation","params":{"method":"equivLiteral","keyboard":"INTERMEDIATE"}}}</t>
  </si>
  <si>
    <t>Guillermo ha comprado en una tienda una gorra de {{T1}} € y una sudadera de {{T2}} €. ¿Cuánto ha pagado por los dos productos?</t>
  </si>
  <si>
    <t>Guillermo ha pagado {{A1}} €.</t>
  </si>
  <si>
    <t>Q1-Q2= min= 10.1; max= 29.9; step= 0.1
Q3= List= 0.01, 0.03, 0.05, 0.07, 0.09
Q4= List= 0.02, 0.04, 0.06, 0.08</t>
  </si>
  <si>
    <t>El precio a pagar es:
&lt;div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t>
  </si>
  <si>
    <t>{"id":"M4-NyO-43a-A-1","stimulus":"&lt;p&gt;Guillermo ha comprado en una tienda una gorra de {{T1}} € y una sudadera de {{T2}} €. ¿Cuánto ha pagado por los dos productos?&lt;/p&gt;","template":"&lt;p&gt;Guillermo ha pagado {{response}} €.&lt;/p&gt;","hint":"&lt;div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8%;\"&gt;{{T1}}&lt;/span&gt;&lt;/div&gt;&lt;/div&gt;&lt;/div&gt;","feedback":"&lt;p&gt;El precio a pagar es:&lt;/p&gt;&lt;div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10.1,"max":29.9,"step":0.1},{"name":"Q2","label":null,"min":10.1,"max":29.9,"step":0.1},{"name":"Q3","label":null,"list":[0.01,0.03,0.05,0.07,0.09]},{"name":"Q4","label":null,"list":[0.02,0.04,0.06,0.08]}],"calculated":[{"name":"T1","label":"{{function}}","function":"Lemonlib.round({{Q1}}+{{Q3}},2)","temp":true},{"name":"T2","label":"{{function}}","function":"Lemonlib.round({{Q2}}+{{Q4}},2)","temp":true},{"name":"T3","label":"{{function}}","function":"Lemonlib.round({{T1}}+{{T2}}-math.floor({{T1}}/10+{{T2}}/10)*10,2)","temp":true},{"name":"A1","label":"{{function}}","function":"Lemonlib.round({{T1}}+{{T2}}, 2)"}],"uniques":true},"algorithm":{"name":"calculateOperation","params":{"method":"equivLiteral","keyboard":"INTERMEDIATE"}}}</t>
  </si>
  <si>
    <t>Una mariquita ha recorrido {{T1}} dm hasta encontrar alimento y, al día siguiente, {{T2}} dm. ¿Cuántos decímetros ha recorrido entre los dos días?</t>
  </si>
  <si>
    <t>La mariquita ha recorrido {{A1}} dm.</t>
  </si>
  <si>
    <t>Q1-Q2= min= 10.1; max= 99.9; step= 0.1
Q3= List= 0.01, 0.03, 0.05, 0.07, 0.09
Q4= List= 0.02, 0.04, 0.06, 0.08</t>
  </si>
  <si>
    <t>Los decímetros que ha recorrido en total hasta encontrar comida son:
&lt;div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t>
  </si>
  <si>
    <t>{"id":"M4-NyO-43a-A-2","stimulus":"&lt;p&gt;Una mariquita ha recorrido {{T1}} dm hasta encontrar alimento y, al día siguiente, {{T2}} dm. ¿Cuántos decímetros ha recorrido entre los dos días?&lt;/p&gt;","template":"&lt;p&gt;La mariquita ha recorrido {{response}} dm.&lt;/p&gt;","hint":"&lt;div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8%;\"&gt;{{T1}}&lt;/span&gt;&lt;/div&gt;&lt;/div&gt;&lt;/div&gt;","feedback":"&lt;p&gt;Los decímetros que ha recorrido en total hasta encontrar comida son:&lt;/p&gt;&lt;div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10.1,"max":99.9,"step":0.1},{"name":"Q2","label":null,"min":10.1,"max":99.9,"step":0.1},{"name":"Q3","label":null,"list":[0.01,0.03,0.05,0.07,0.09]},{"name":"Q4","label":null,"list":[0.02,0.04,0.06,0.08]}],"calculated":[{"name":"T1","label":"{{function}}","function":"Lemonlib.round({{Q1}}+{{Q3}},2)","temp":true},{"name":"T2","label":"{{function}}","function":"Lemonlib.round({{Q2}}+{{Q4}},2)","temp":true},{"name":"T3","label":"{{function}}","function":"Lemonlib.round({{T1}}+{{T2}}-math.floor({{T1}}/10+{{T2}}/10)*10,2)","temp":true},{"name":"A1","label":"{{function}}","function":"Lemonlib.round({{T1}}+{{T2}},2)"}],"uniques":true},"algorithm":{"name":"calculateOperation","params":{"method":"equivLiteral","keyboard":"INTERMEDIATE"}}}</t>
  </si>
  <si>
    <t xml:space="preserve">Samanta ha cortado {{Q1}} kg de fresas y Gabriel {{Q2}} kg de ciruelas para la producción en un obrador de tartaletas de fruta. ¿Cuántos kilogramos de fruta han partido entre los dos? </t>
  </si>
  <si>
    <t>Han partido {{A1}} kg de fruta.</t>
  </si>
  <si>
    <t>Q1-Q2= min= 1.1; max= 9.9; step= 0.1
Q3= List= 0.01, 0.03, 0.05, 0.07, 0.09
Q4= List= 0.02, 0.04, 0.06, 0.08</t>
  </si>
  <si>
    <t>Los kilogramos que han partido entre los dos en total son:
&lt;div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t>
  </si>
  <si>
    <t>{"id":"M4-NyO-43a-A-3","stimulus":"&lt;p&gt;Samanta ha cortado {{T1}} kg de fresas y Gabriel {{T2}} kg de ciruelas para la producción en un obrador de tartaletas de fruta. ¿Cuántos kilogramos de fruta han partido entre los dos?&lt;/p&gt;","template":"&lt;p&gt;Han partido {{response}} kg de fruta.&lt;/p&gt;","hint":"&lt;div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8%;\"&gt;{{T1}}&lt;/span&gt;&lt;/div&gt;&lt;/div&gt;&lt;/div&gt;","feedback":"&lt;p&gt;Los kilogramos que han partido entre los dos en total son:&lt;/p&gt;&lt;div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1.1,"max":9.9,"step":0.1},{"name":"Q2","label":null,"min":1.1,"max":9.9,"step":0.1},{"name":"Q3","label":null,"list":[0.01,0.03,0.05,0.07,0.09]},{"name":"Q4","label":null,"list":[0.02,0.04,0.06,0.08]}],"calculated":[{"name":"T1","label":"{{function}}","function":"Lemonlib.round({{Q1}}+{{Q3}},2)","temp":true},{"name":"T2","label":"{{function}}","function":"Lemonlib.round({{Q2}}+{{Q4}},2)","temp":true},{"name":"T3","label":"{{function}}","function":"Lemonlib.round({{T1}}+{{T2}}-math.floor({{T1}}/10+{{T2}}/10)*10,2)","temp":true},{"name":"A1","label":"{{function}}","function":"Lemonlib.round({{T1}}+{{T2}},2)"}],"uniques":true},"algorithm":{"name":"calculateOperation","params":{"method":"equivSymbolic","keyboard":"INTERMEDIATE"}}}</t>
  </si>
  <si>
    <t>M4-NyO-44a</t>
  </si>
  <si>
    <t>Algoritmo de la resta con nºs decimales (nºs de 1 o 2 cifras enteras y 1 o 2 decimales)</t>
  </si>
  <si>
    <t>&lt;p&gt;Arrastra el resultado de la siguiente resta.&lt;/p&gt;</t>
  </si>
  <si>
    <t>{{T3}} − {{T2}} = {{A1}}</t>
  </si>
  <si>
    <t>T2 = {{Q2}} + {{Q4}}
T3 = {{Q1}} + {{Q3}} + {{Q2}} + {{Q4}}
A1 = {{Q1}} + {{Q3}}
A1 = {{Q1}} + {{Q3}}+{{Q5}}
A1 = {{Q1}} + {{Q3}}+{{Q6}}</t>
  </si>
  <si>
    <t>&lt;div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15%; top:\r\n65%;\"&gt;{{T4}}&lt;/span&gt;\r\n\t\t\t&lt;span class=\"lemo-graphie-label\" style=\"position:\r\nabsolute; right: 15%; top: 35%;\"&gt;{{T2}}&lt;/span&gt;\r\n\t\t\t&lt;span\r\nclass=\"lemo-graphie-label\" style=\"position: absolute; right: 15%; top:\r\n8%;\"&gt;{{T3}}&lt;/span&gt;\r\n\t\t&lt;/div&gt;\r\n\t&lt;/div&gt;\r\n&lt;/div&gt;&lt;/p&gt;</t>
  </si>
  <si>
    <t>&lt;p&gt;El resultado de esta resta es:&lt;/p&gt;&lt;div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15%; top:\r\n65%;\"&gt;{{A1}}&lt;/span&gt;\r\n\t\t\t&lt;span class=\"lemo-graphie-label\" style=\"position:\r\nabsolute; right: 15%; top: 35%;\"&gt;{{T2}}&lt;/span&gt;\r\n\t\t\t&lt;span\r\nclass=\"lemo-graphie-label\" style=\"position: absolute; right: 15%; top:\r\n8%;\"&gt;{{T3}}&lt;/span&gt;\r\n\t\t&lt;/div&gt;\r\n\t&lt;/div&gt;\r\n&lt;/div&gt;&lt;/p&gt;</t>
  </si>
  <si>
    <t>T4 = {{Q2}}-math.floor({{Q2}}/10)*10</t>
  </si>
  <si>
    <t>{"id":"M4-NyO-44a-I-1","stimulus":"&lt;p&gt;Arrastra el resultado de la siguiente resta.&lt;/p&gt;","template":"&lt;p style=\"text-align: center\"&gt;{{T3}} − {{T2}} = {{response}}&lt;/p&gt;","hint":"&lt;div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{{T4}}&lt;/span&gt;&lt;span class=\"lemo-graphie-label\" style=\"position:absolute; right: 15%; top: 35%;\"&gt;{{T2}}&lt;/span&gt;&lt;span class=\"lemo-graphie-label\" style=\"position: absolute; right: 15%; top:8%;\"&gt;{{T3}}&lt;/span&gt;&lt;/div&gt;&lt;/div&gt;&lt;/div&gt;","feedback":"&lt;p&gt;El resultado de esta resta es:&lt;/p&gt;&lt;div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3}}&lt;/span&gt;&lt;/div&gt;&lt;/div&gt;&lt;/div&gt;","seed":{"parameters":[{"name":"Q1","label":null,"min":1.1,"max":99.9,"step":0.1},{"name":"Q2","label":null,"min":1.1,"max":99.9,"step":0.1},{"name":"Q3","label":null,"list":[0.01,0.03,0.05,0.07,0.09]},{"name":"Q4","label":null,"list":[0.02,0.04,0.06,0.08]},{"name":"Q5","label":null,"min":0.02,"max":0.98,"step":0.02},{"name":"Q6","label":null,"min":0.02,"max":0.98,"step":0.02}],"calculated":[{"name":"T1","label":"{{function}}","function":"Lemonlib.round({{Q1}}+{{Q3}},2)","temp":true},{"name":"T2","label":"{{function}}","function":"Lemonlib.round({{Q2}}+{{Q4}},2)","temp":true},{"name":"T3","function":"Lemonlib.round({{T1}}+{{T2}}, 2)","temp":true},{"name":"T4","function":"Lemonlib.round({{T3}}-{{T2}}-math.floor({{T3}}/10-{{T2}}/10)*10,2)","temp":true},{"name":"A1","label":"{{T1}}","function":"{{T1}}"},{"name":"A2","label":"{{function}}","function":"Lemonlib.round({{T1}}+{{Q5}}, 2)","incorrect":true},{"name":"A3","label":"{{function}}","function":"Lemonlib.round({{T1}}+{{Q6}}, 2)","incorrect":true}],"uniques":true},"algorithm":{"name":"calculateOperation","template":"Cloze with drag &amp; drop","params":{"keyboard":"INTERMEDIATE"}}}</t>
  </si>
  <si>
    <t>Calcula esta resta.</t>
  </si>
  <si>
    <t xml:space="preserve">T1 = {{Q1}} + {{Q3}}
T2 = {{Q2}} + {{Q4}}
T3 = {{T1}} + {{T2}}
A1 = {{T1}}
</t>
  </si>
  <si>
    <t>{"id":"M4-NyO-44a-E-1","stimulus":"&lt;p&gt;Calcula esta resta.&lt;/p&gt;","template":"&lt;p style=\"text-align: center\"&gt;{{T3}} − {{T2}} = {{response}}&lt;/p&gt;","hint":"&lt;div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{{T4}}&lt;/span&gt;&lt;span class=\"lemo-graphie-label\" style=\"position:absolute; right: 15%; top: 35%;\"&gt;{{T2}}&lt;/span&gt;&lt;span class=\"lemo-graphie-label\" style=\"position: absolute; right: 15%; top:8%;\"&gt;{{T3}}&lt;/span&gt;&lt;/div&gt;&lt;/div&gt;&lt;/div&gt;","feedback":"&lt;p&gt;El resultado de esta resta es:&lt;/p&gt;&lt;div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3}}&lt;/span&gt;&lt;/div&gt;&lt;/div&gt;&lt;/div&gt;","seed":{"parameters":[{"name":"Q1","label":null,"min":1.1,"max":99.9,"step":0.1},{"name":"Q2","label":null,"min":1.1,"max":99.9,"step":0.1},{"name":"Q3","label":null,"list":[0.01,0.03,0.05,0.07,0.09]},{"name":"Q4","label":null,"list":[0.02,0.04,0.06,0.08]}],"calculated":[{"name":"T1","label":"{{function}}","function":"Lemonlib.round({{Q1}}+{{Q3}},2)","temp":true},{"name":"T2","label":"{{function}}","function":"Lemonlib.round({{Q2}}+{{Q4}},2)","temp":true},{"name":"T3","function":"Lemonlib.round({{T1}}+{{T2}}, 2)","temp":true},{"name":"T4","function":"Lemonlib.round({{T3}}-{{T2}}-math.floor({{T3}}/10-{{T2}}/10)*10,2)","temp":true},{"name":"A1","label":"{{T1}}","function":"{{T1}}"}],"uniques":true},"algorithm":{"name":"calculateOperation","params":{"method":"equivLiteral","keyboard":"INTERMEDIATE"}}}</t>
  </si>
  <si>
    <t>Natalia y Raúl están comparando los resultados de una actividad de Matemáticas. A Natalia le ha dado {{T3}} y a Raúl, {{T2}}. ¿Qué diferencia hay entre ambos números?</t>
  </si>
  <si>
    <t xml:space="preserve">La diferencia es de {{A1}}. </t>
  </si>
  <si>
    <t xml:space="preserve">T1 = {{Q1}} + {{Q3}}
T2 = {{Q2}} + {{Q4}}
T3 = {{T1}} + {{T2}}
A1 = {{T1}}
</t>
  </si>
  <si>
    <t>&lt;p&gt;La diferencia entre ambos números es:&lt;/p&gt;&lt;div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15%; top:\r\n65%;\"&gt;{{A1}}&lt;/span&gt;\r\n\t\t\t&lt;span class=\"lemo-graphie-label\" style=\"position:\r\nabsolute; right: 15%; top: 35%;\"&gt;{{T2}}&lt;/span&gt;\r\n\t\t\t&lt;span\r\nclass=\"lemo-graphie-label\" style=\"position: absolute; right: 15%; top:\r\n8%;\"&gt;{{T3}}&lt;/span&gt;\r\n\t\t&lt;/div&gt;\r\n\t&lt;/div&gt;\r\n&lt;/div&gt;&lt;/p&gt;</t>
  </si>
  <si>
    <t>{"id":"M4-NyO-44a-A-1","stimulus":"&lt;p&gt;Natalia y Raúl están comparando los resultados de una actividad de Matemáticas. A Natalia le ha dado {{T3}} y a Raúl, {{T2}}. ¿Qué diferencia hay entre ambos números?&lt;/p&gt;","template":"&lt;p&gt;La diferencia es de {{response}}.&lt;/p&gt;","hint":"&lt;div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{{T4}}&lt;/span&gt;&lt;span class=\"lemo-graphie-label\" style=\"position: absolute; right: 20%; top: 35%;\"&gt;{{T2}}&lt;/span&gt;&lt;span class=\"lemo-graphie-label\" style=\"position: absolute; right: 20%; top: 8%;\"&gt;{{T3}}&lt;/span&gt;&lt;/div&gt;&lt;/div&gt;&lt;/div&gt;","feedback":"&lt;p&gt;La diferencia entre ambos números es:&lt;/p&gt;&lt;div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3}}&lt;/span&gt;&lt;/div&gt;&lt;/div&gt;&lt;/div&gt;","seed":{"parameters":[{"name":"Q1","label":null,"min":1.1,"max":99.9,"step":0.1},{"name":"Q2","label":null,"min":1.1,"max":99.9,"step":0.1},{"name":"Q3","label":null,"list":[0.01,0.03,0.05,0.07,0.09]},{"name":"Q4","label":null,"list":[0.02,0.04,0.06,0.08]}],"calculated":[{"name":"T1","label":"{{function}}","function":"Lemonlib.round({{Q1}} + {{Q3}},2)","temp":true},{"name":"T2","label":"{{function}}","function":"Lemonlib.round({{Q2}} + {{Q4}},2)","temp":true},{"name":"T3","label":"{{function}}","function":"Lemonlib.round({{T1}} + {{T2}},2)","temp":true},{"name":"T4","label":"{{function}}","function":"Lemonlib.round({{T3}}-{{T2}}-math.floor({{T3}}/10-{{T2}}/10)*10,2)","temp":true},{"name":"A1","label":"{{function}}","function":"{{T1}}"}],"uniques":true},"algorithm":{"name":"calculateOperation","params":{"method":"equivSymbolic","keyboard":"INTERMEDIATE"}}}</t>
  </si>
  <si>
    <t>Iria va a hacer una ruta de {{T3}} km en varios días. Si ya ha andado {{T2}} km, ¿cuántos kilómetros le faltan para llegar al destino?</t>
  </si>
  <si>
    <t xml:space="preserve">Le faltan por recorrer {{A1}} km. </t>
  </si>
  <si>
    <t>Q1-Q2= min= 20.1; max= 99.9; step= 1
Q3= List= 0.01, 0.03, 0.05, 0.07, 0.09
Q4= List= 0.02, 0.04, 0.06, 0.08</t>
  </si>
  <si>
    <t>&lt;p&gt;Los kilómetros que le quedan por recorrer son:&lt;/p&gt;&lt;div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15%; top:\r\n65%;\"&gt;{{A1}}&lt;/span&gt;\r\n\t\t\t&lt;span class=\"lemo-graphie-label\" style=\"position:\r\nabsolute; right: 15%; top: 35%;\"&gt;{{T2}}&lt;/span&gt;\r\n\t\t\t&lt;span\r\nclass=\"lemo-graphie-label\" style=\"position: absolute; right: 15%; top:\r\n8%;\"&gt;{{T3}}&lt;/span&gt;\r\n\t\t&lt;/div&gt;\r\n\t&lt;/div&gt;\r\n&lt;/div&gt;&lt;/p&gt;</t>
  </si>
  <si>
    <t>{"id":"M4-NyO-44a-A-2","stimulus":"&lt;p&gt;Iria va a hacer una ruta de {{T3}} km en varios días. Si ya ha andado {{T2}} km, ¿cuántos kilómetros le faltan para llegar al destino?&lt;/p&gt;","template":"&lt;p&gt;Le faltan por recorrer {{response}} km.&lt;/p&gt;","hint":"&lt;div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{{T4}}&lt;/span&gt;&lt;span class=\"lemo-graphie-label\" style=\"position: absolute; right: 20%; top: 35%;\"&gt;{{T2}}&lt;/span&gt;&lt;span class=\"lemo-graphie-label\" style=\"position: absolute; right: 20%; top: 8%;\"&gt;{{T3}}&lt;/span&gt;&lt;/div&gt;&lt;/div&gt;&lt;/div&gt;","feedback":"&lt;p&gt;Los kilómetros que le quedan por recorrer son:&lt;/p&gt;&lt;div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3}}&lt;/span&gt;&lt;/div&gt;&lt;/div&gt;&lt;/div&gt;","seed":{"parameters":[{"name":"Q1","label":null,"min":20.1,"max":99.9,"step":0.1},{"name":"Q2","label":null,"min":20.1,"max":99.9,"step":0.1},{"name":"Q3","label":null,"list":[0.01,0.03,0.05,0.07,0.09]},{"name":"Q4","label":null,"list":[0.02,0.04,0.06,0.08]}],"calculated":[{"name":"T1","label":"{{function}}","function":"Lemonlib.round({{Q1}} + {{Q3}},2)","temp":true},{"name":"T2","label":"{{function}}","function":"Lemonlib.round({{Q2}} + {{Q4}},2)","temp":true},{"name":"T3","label":"{{function}}","function":"Lemonlib.round({{T1}} + {{T2}},2)","temp":true},{"name":"T4","label":"{{function}}","function":"Lemonlib.round({{T3}}-{{T2}}-math.floor({{T3}}/10-{{T2}}/10)*10,2)","temp":true},{"name":"A1","label":"{{function}}","function":"{{T1}}"}],"uniques":true},"algorithm":{"name":"calculateOperation","params":{"method":"equivSymbolic","keyboard":"INTERMEDIATE"}}}</t>
  </si>
  <si>
    <t xml:space="preserve">Óliver tiene que verter {{T3}} l de agua para elaborar la masilla para el cebo de pesca. Por ahora ha vertido {{T2}} l, ¿cuántos litros le quedan por verter? </t>
  </si>
  <si>
    <t>Quedan por verter {{A1}} l.</t>
  </si>
  <si>
    <t>Q1-Q2= min= 0.1; max= 4.9; step= 1
Q3= List= 0.01, 0.03, 0.05, 0.07, 0.09
Q4= List= 0.02, 0.04, 0.06, 0.08</t>
  </si>
  <si>
    <t>&lt;p&gt;Los litros que faltan por verter son:&lt;/p&gt;&lt;div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15%; top:\r\n65%;\"&gt;{{A1}}&lt;/span&gt;\r\n\t\t\t&lt;span class=\"lemo-graphie-label\" style=\"position:\r\nabsolute; right: 15%; top: 35%;\"&gt;{{T2}}&lt;/span&gt;\r\n\t\t\t&lt;span\r\nclass=\"lemo-graphie-label\" style=\"position: absolute; right: 15%; top:\r\n8%;\"&gt;{{T3}}&lt;/span&gt;\r\n\t\t&lt;/div&gt;\r\n\t&lt;/div&gt;\r\n&lt;/div&gt;&lt;/p&gt;</t>
  </si>
  <si>
    <t>{"id":"M4-NyO-44a-A-3","stimulus":"&lt;p&gt;Óliver tiene que verter {{T3}} l de agua para elaborar la masilla para el cebo de pesca. Por ahora ha vertido {{T2}} l, ¿cuántos litros le quedan por verter?&lt;/p&gt;","template":"&lt;p&gt;Quedan por verter {{response}} l.&lt;/p&gt;","hint":"&lt;div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.{{T4}}&lt;/span&gt;&lt;span class=\"lemo-graphie-label\" style=\"position: absolute; right: 30%; top: 35%;\"&gt;{{T2}}&lt;/span&gt;&lt;span class=\"lemo-graphie-label\" style=\"position: absolute; right: 30%; top: 8%;\"&gt;{{T3}}&lt;/span&gt;&lt;/div&gt;&lt;/div&gt;&lt;/div&gt;","feedback":"&lt;p&gt;Los litros que faltan por verter son:&lt;/p&gt;&lt;div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3}}&lt;/span&gt;&lt;/div&gt;&lt;/div&gt;&lt;/div&gt;","seed":{"parameters":[{"name":"Q1","label":null,"min":0.1,"max":4.9,"step":0.1},{"name":"Q2","label":null,"min":0.1,"max":4.9,"step":0.1},{"name":"Q3","label":null,"list":[0.01,0.03,0.05,0.07,0.09]},{"name":"Q4","label":null,"list":[0.02,0.04,0.06,0.08]}],"calculated":[{"name":"T1","label":"{{function}}","function":"Lemonlib.round({{Q1}} + {{Q3}},2)","temp":true},{"name":"T2","label":"{{function}}","function":"Lemonlib.round({{Q2}} + {{Q4}},2)","temp":true},{"name":"T3","label":"{{function}}","function":"Lemonlib.round({{T1}} + {{T2}},2)","temp":true},{"name":"T4","label":"{{function}}","function":"Lemonlib.round(({{T3}}-{{T2}}-math.floor({{T3}}-{{T2}}))*100,2)","temp":true},{"name":"A1","label":"{{function}}","function":"{{T1}}"}],"uniques":true},"algorithm":{"name":"calculateOperation","params":{"method":"equivSymbolic","keyboard":"INTERMEDIATE"}}}</t>
  </si>
  <si>
    <t>M4-NyO-32a</t>
  </si>
  <si>
    <t>Algoritmo de la multiplicación con nºs decimales (factor 1: nº 1 o 2 cifras enteras, 1 o 2 decimales; factor 2: 1 o 2 cifras enteras)</t>
  </si>
  <si>
    <t>&lt;p&gt;Selecciona el resultado de esta multiplicación.&lt;/p&gt;&lt;p&gt;{{Q1}} × {{Q2}} = ...&lt;/p&gt;
{{A1}}* 
{{A2}} 
{{A3}}
{{A4}}
{{A5}}
(Se ven 3)</t>
  </si>
  <si>
    <t>Q1: min: 1.01, max: 99.99, step: 0.02
Q2-Q5: min: 2, max: 99, step: 1</t>
  </si>
  <si>
    <t>A1 = {{Q1}}*{{Q2}}
A2 = {{Q1}}+{{Q2}} 
A3 = {{Q1}}*{{Q2}}+{{Q3}}
A4 = {{Q1}}*{{Q2}}+{{Q4}}
A5 = {{Q1}}*{{Q2}}-{{Q5}}</t>
  </si>
  <si>
    <t>El resultado tiene tantos decimales como el número total de decimales en el primer factor.</t>
  </si>
  <si>
    <t>&lt;p&gt;Multiplica primero los factores como si fueran números naturales.&lt;/p&gt;&lt;p&gt;{{T1}} × {{Q2}} = {{T2}}&lt;/p&gt;&lt;p&gt;Después separa desde la derecha tantas cifras decimales como las que haya en el primer factor. Como en este caso son 2, se mueve la coma 2 posiciones.&lt;/p&gt;&lt;p&gt;{{T2}} → {{A1}}&lt;/p&gt;</t>
  </si>
  <si>
    <t>T1= {{Q1}}*100
T2= {{T1}}*{{Q2}}</t>
  </si>
  <si>
    <t>{"id":"M4-NyO-32a-I-1","stimulus":"&lt;p&gt;Selecciona el resultado de esta multiplicación.&lt;/p&gt;&lt;p style=\"text-align: center\"&gt;{{Q1}} × {{Q2}} = ...&lt;/p&gt;","hint":"&lt;p&gt;El resultado tiene tantos decimales como el número total de decimales en el primer factor.&lt;/p&gt;","feedback":"&lt;p&gt;Multiplica primero los factores como si fueran números naturales.&lt;/p&gt;&lt;p style=\"text-align: center\"&gt;{{T1}} × {{Q2}} = {{T2}}&lt;/p&gt;&lt;p&gt;Después separa desde la derecha tantas cifras decimales como las que haya en el primer factor. Como en este caso son 2, se mueve la coma 2 posiciones.&lt;/p&gt;&lt;p style=\"text-align: center\"&gt;{{T2}} → {{A1}}&lt;/p&gt;","seed":{"parameters":[{"name":"Q1","label":null,"min":1.01,"max":99.99,"step":0.02},{"name":"Q2","label":null,"min":2,"max":99,"step":1},{"name":"Q3","label":null,"min":2,"max":99,"step":1},{"name":"Q4","label":null,"min":2,"max":99,"step":1},{"name":"Q5","label":null,"min":2,"max":99,"step":1}],"calculated":[{"name":"A1","label":"{{function}}","function":"Lemonlib.round({{Q1}}*{{Q2}}, 2)"},{"name":"A2","label":"{{function}}","function":"Lemonlib.round({{Q1}}+{{Q2}}, 2)","incorrect":true},{"name":"A3","label":"{{function}}","function":"Lemonlib.round({{Q1}}*{{Q2}}+{{Q3}}, 2)","incorrect":true},{"name":"A4","label":"{{function}}","function":"Lemonlib.round({{Q1}}*{{Q2}}+{{Q4}}, 2)","incorrect":true},{"name":"A5","label":"{{function}}","function":"Lemonlib.round({{Q1}}*{{Q2}}-{{Q5}}, 2)","incorrect":true},{"name":"T1","function":"{{Q1}}*100","temp":true},{"name":"T2","function":"{{T1}}*{{Q2}}","temp":true}],"uniques":true},"algorithm":{"name":"trueFalse","template":"Multiple choice – standard","params":{"countCorrect":1,"countIncorrect":2,"showCheckIcon":false,
            "columns": 3
        }
    }
}</t>
  </si>
  <si>
    <t>Calcula esta multiplicación.</t>
  </si>
  <si>
    <t>Q1= min= 1.01; max= 99.99; step= 0.02
Q2= min= 2; max= 99; step= 1</t>
  </si>
  <si>
    <t xml:space="preserve">A1={{Q1}}*{{Q2}}
</t>
  </si>
  <si>
    <t>{"id":"M4-NyO-32a-E-1","stimulus":"&lt;p&gt;Calcula esta multiplicación.&lt;/p&gt;","template":"&lt;p style=\"text-align: center\"&gt;{{Q1}} × {{Q2}} = {{response}}&lt;/p&gt;","hint":"&lt;p&gt;El resultado tiene tantos decimales como el número total de decimales en el primer factor.&lt;/p&gt;","feedback":"&lt;p&gt;Multiplica primero los factores como si fueran números naturales.&lt;/p&gt;&lt;p style=\"text-align: center\"&gt;{{T1}} × {{Q2}} = {{T2}}&lt;/p&gt;&lt;p&gt;Después separa desde la derecha tantas cifras decimales como las que haya en el primer factor. Como en este caso son 2, se mueve la coma 2 posiciones.&lt;/p&gt;&lt;p style=\"text-align: center\"&gt;{{T2}} → {{A1}}&lt;/p&gt;","seed":{"parameters":[{"name":"Q1","label":null,"min":1.01,"max":99.99,"step":0.02},{"name":"Q2","label":null,"min":2,"max":99,"step":1}],"calculated":[{"name":"T1","function":"{{Q1}}*100","temp":true},{"name":"T2","function":"{{T1}}*{{Q2}}","temp":true},{"name":"A1","label":"{{function}}","function":"Lemonlib.round({{Q1}}*{{Q2}}, 2)"}],"uniques":true},"algorithm":{"name":"calculateOperation","params":{"method":"equivLiteral","keyboard":"INTERMEDIATE"}}}</t>
  </si>
  <si>
    <t>Juana sale a caminar todos los días y recorre {{Q1}} km. ¿Cuántos kilómetros caminará en {{Q2}} días?</t>
  </si>
  <si>
    <t>Caminará {{A1}} km.</t>
  </si>
  <si>
    <t>Q1= min= 1.01; max= 9.99; step= 0.02
Q2= min= 2; max= 99; step= 1</t>
  </si>
  <si>
    <t>{"id":"M4-NyO-32a-A-1","stimulus":"&lt;p&gt;Juana sale a caminar todos los días y recorre {{Q1}} km. ¿Cuántos kilómetros caminará en {{Q2}} días?&lt;/p&gt;","template":"&lt;p&gt;Caminará {{response}} km.&lt;/p&gt;","hint":"&lt;p&gt;El resultado tiene tantos decimales como el número total de decimales en el primer factor.&lt;/p&gt;","feedback":"&lt;p&gt;Multiplica primero los factores como si fueran números naturales.&lt;/p&gt;&lt;p style=\"text-align: center\"&gt;{{T1}} × {{Q2}} = {{T2}}&lt;/p&gt;&lt;p&gt;Después separa desde la derecha tantas cifras decimales como las que haya en el primer factor. Como en este caso son 2, se mueve la coma 2 posiciones.&lt;/p&gt;&lt;p style=\"text-align: center\"&gt;{{T2}} → {{A1}}&lt;/p&gt;","seed":{"parameters":[{"name":"Q1","label":null,"min":1.01,"max":14.99,"step":0.02},{"name":"Q2","label":null,"min":2,"max":99,"step":1}],"calculated":[{"name":"T1","function":"Lemonlib.round({{Q1}}*100,2)","temp":true},{"name":"T2","function":"Lemonlib.round({{T1}}*{{Q2}},2)","temp":true},{"name":"A1","label":"{{function}}","function":"Lemonlib.round({{Q1}}*{{Q2}},2)"}],"uniques":true},"algorithm":{"name":"calculateOperation","params":{"method":"equivLiteral","keyboard":"INTERMEDIATE"}}}</t>
  </si>
  <si>
    <t>En un mercado hay {{Q2}} neveras que refrigeran {{Q1}} kg de pescado cada una. ¿Cuántos kilogramos de pescado hay en total en el mercado?</t>
  </si>
  <si>
    <t>En total hay {{A1}} kg de pescado.</t>
  </si>
  <si>
    <t>Q1= min= 10.01; max= 99.99; step= 0.02
Q2= min= 2; max= 99; step= 1</t>
  </si>
  <si>
    <t>{"id":"M4-NyO-32a-A-2","stimulus":"&lt;p&gt;En un mercado hay {{Q2}} neveras que refrigeran {{Q1}} kg de pescado cada una. ¿Cuántos kilogramos de pescado hay en total en el mercado?&lt;/p&gt;","template":"&lt;p&gt;En total hay {{response}} kg de pescado.&lt;/p&gt;","hint":"&lt;p&gt;El resultado tiene tantos decimales como el número total de decimales en el primer factor.&lt;/p&gt;","feedback":"&lt;p&gt;Multiplica primero los factores como si fueran números naturales.&lt;/p&gt;&lt;p style=\"text-align: center\"&gt;{{T1}} × {{Q2}} = {{T2}}&lt;/p&gt;&lt;p&gt;Después separa desde la derecha tantas cifras decimales como las que haya en el primer factor. Como en este caso son 2, se mueve la coma 2 posiciones.&lt;/p&gt;&lt;p style=\"text-align: center\"&gt;{{T2}} → {{A1}}&lt;/p&gt;","seed":{"parameters":[{"name":"Q1","label":null,"min":10.01,"max":99.99,"step":0.02},{"name":"Q2","label":null,"min":2,"max":99,"step":1}],"calculated":[{"name":"T1","function":"{{Q1}}*100","temp":true},{"name":"T2","function":"{{T1}}*{{Q2}}","temp":true},{"name":"A1","label":"{{function}}","function":"Lemonlib.round({{Q1}}*{{Q2}}, 2)"}],"uniques":true},"algorithm":{"name":"calculateOperation","params":{"method":"equivLiteral","keyboard":"INTERMEDIATE"}}}</t>
  </si>
  <si>
    <t>Azucena ha acudido a la tienda del barrio a comprar leche. Si un litro cuesta {{Q1}} €, ¿cuánto tendría que pagar por {{Q2}} l?</t>
  </si>
  <si>
    <t xml:space="preserve">Tendría que pagar {{A1}} €.
</t>
  </si>
  <si>
    <t>Q1= min= 0.31; max= 2.59; step= 0.02
Q2= min= 2; max= 50; step= 1</t>
  </si>
  <si>
    <t>{"id":"M4-NyO-32a-A-3","stimulus":"&lt;p&gt;Azucena ha acudido a la tienda del barrio a comprar leche. Si un litro cuesta {{Q1}} €, ¿cuánto tendría que pagar por {{Q2}} l?&lt;/p&gt;","template":"&lt;p&gt;Tendría que pagar {{response}} €.&lt;/p&gt;","hint":"&lt;p&gt;El resultado tiene tantos decimales como el número total de decimales en el primer factor.&lt;/p&gt;","feedback":"&lt;p&gt;Multiplica primero los factores como si fueran números naturales.&lt;/p&gt;&lt;p style=\"text-align: center\"&gt;{{T1}} × {{Q2}} = {{T2}}&lt;/p&gt;&lt;p&gt;Después separa desde la derecha tantas cifras decimales como las que haya en el primer factor. Como en este caso son 2, se mueve la coma 2 posiciones.&lt;/p&gt;&lt;p style=\"text-align: center\"&gt;{{T2}} → {{A1}}&lt;/p&gt;","seed":{"parameters":[{"name":"Q1","label":null,"min":0.31,"max":2.59,"step":0.02},{"name":"Q2","label":null,"min":2,"max":50,"step":1}],"calculated":[{"name":"T1","function":"{{Q1}}*100","temp":true},{"name":"T2","function":"{{T1}}*{{Q2}}","temp":true},{"name":"A1","label":"{{function}}","function":"Lemonlib.round({{Q1}}*{{Q2}}, 2)"}],"uniques":true},"algorithm":{"name":"calculateOperation","params":{"method":"equivLiteral","keyboard":"INTERMEDIATE"}}}</t>
  </si>
  <si>
    <t>M4-NyO-33a</t>
  </si>
  <si>
    <t>Calcula divisiones de números decimal entre otro natural (cociente de hasta 2 decimales, resto 0)</t>
  </si>
  <si>
    <t>&lt;p&gt;Selecciona el resultado de esta división.&lt;/p&gt;&lt;p&gt;{{T1}} : {{Q1}} = ...&lt;/p&gt;
{{A1}}* 
{{A2}} 
{{A3}}</t>
  </si>
  <si>
    <t>Q1= min= 2; max= 9; step= 1
Q2= min= 1.01; max= 99.99; step= 0.02
Q3= min= 1.01; max= 99.99; step= 0.01
Q4= min= 1.01; max= 99.99; step= 0.01</t>
  </si>
  <si>
    <t>T1 = {{Q1}}*{{Q2}}
A1 = {{Q2}}
A2 = {{Q3}}
A3 = {{Q4}}</t>
  </si>
  <si>
    <t>&lt;p&gt;Al terminar de dividir la parte entera, pon una coma en el cociente y continúa la división.&lt;/p&gt;</t>
  </si>
  <si>
    <t>&lt;p&gt;Cuando se termina de dividir la parte entera, hay que poner una coma en el cociente y continuar la división.&lt;/p&gt;</t>
  </si>
  <si>
    <t>{"id":"M4-NyO-33a-I-1","stimulus":"&lt;p&gt;Selecciona el resultado de esta división.&lt;/p&gt;&lt;p style=\"text-align: center\"&gt;{{T1}} : {{Q1}} = ...&lt;/p&gt;","hint":"&lt;p&gt;Al terminar de dividir la parte entera, pon una coma en el cociente y continúa la división.&lt;/p&gt;","feedback":"&lt;p&gt;Cuando se termina de dividir la parte entera, hay que poner una coma en el cociente y continuar la división.&lt;/p&gt;","seed":{"parameters":[{"name":"Q1","label":null,"min":2,"max":9,"step":1},{"name":"Q2","label":null,"min":1.01,"max":99.99,"step":0.02},{"name":"Q3","label":null,"min":1.01,"max":99.99,"step":0.01},{"name":"Q4","label":null,"min":1.01,"max":99.99,"step":0.01}],"calculated":[{"name":"T1","label":"{{function}}","function":"Lemonlib.round({{Q1}}*{{Q2}}, 2)","temp":true},{"name":"A1","label":"{{function}}","function":"{{Q2}}"},{"name":"A2","label":"{{function}}","function":"{{Q3}}","incorrect":true},{"name":"A3","label":"{{function}}","function":"{{Q4}}","incorrect":true}],"uniques":true},"algorithm":{"name":"trueFalse","template":"Multiple choice – standard","params":{"countCorrect":1,"countIncorrect":2,"showCheckIcon":false,
            "columns": 3
        }
    }
}</t>
  </si>
  <si>
    <t>{{T1}} : {{Q1}} = {{A1}}</t>
  </si>
  <si>
    <t>Q1= min= 2; max= 9; step= 1
Q2= min= 1.01; max= 99.99; step= 0.02</t>
  </si>
  <si>
    <t>{"id":"M4-NyO-33a-E-1","stimulus":"&lt;p&gt;Calcula esta división.&lt;/p&gt;","template":"&lt;p style=\"text-align: center\"&gt;{{T1}} : {{Q1}} = {{response}}.&lt;/p&gt;","hint":"&lt;p&gt;Al terminar de dividir la parte entera, pon una coma en el cociente y continúa la división.&lt;/p&gt;","feedback":"&lt;p&gt;Cuando se termina de dividir la parte entera, hay que poner una coma en el cociente y continuar la división.&lt;/p&gt;","seed":{"parameters":[{"name":"Q1","label":null,"min":2,"max":9,"step":1},{"name":"Q2","label":null,"min":1.01,"max":99.99,"step":0.02}],"calculated":[{"name":"T1","function":"Lemonlib.round({{Q1}}*{{Q2}}, 2)","temp":true},{"name":"A1","label":"{{function}}","function":"{{Q2}}"}],"uniques":true},"algorithm":{"name":"calculateOperation","params":{"method":"equivLiteral","keyboard":"INTERMEDIATE"}}}</t>
  </si>
  <si>
    <t>Lucas ha comprado {{Q1}} videojuegos por {{T1}} €. Si todos tienen el mismo precio, ¿cuál es el precio de cada uno?</t>
  </si>
  <si>
    <t>Cada videojuego cuesta {{A1}} €.</t>
  </si>
  <si>
    <t>Q1= min= 2; max= 9; step= 1
Q2= min= 10.05; max= 50.95; step= 0.1</t>
  </si>
  <si>
    <t xml:space="preserve">T1 = {{Q1}}*{{Q2}}
A1 = {{Q2}}
</t>
  </si>
  <si>
    <t>&lt;p&gt;Cuando se termina de dividir la parte entera, hay que poner una coma en el cociente y continuar la división.&lt;/p&gt;&lt;p&gt;{{T1}} : {{Q1}} = {{A1}}&lt;/p&gt;</t>
  </si>
  <si>
    <t>{"id":"M4-NyO-33a-A-1","stimulus":"&lt;p&gt;Lucas ha comprado {{Q1}} videojuegos por {{T1}} €. Si todos tienen el mismo precio, ¿cuál es el precio de cada uno?&lt;/p&gt;","template":"&lt;p&gt;Cada videojuego cuesta {{response}}.&lt;/p&gt;","hint":"&lt;p&gt;Al terminar de dividir la parte entera, pon una coma en el cociente y continúa la división.&lt;/p&gt;","feedback":"&lt;p&gt;Cuando se termina de dividir la parte entera, hay que poner una coma en el cociente y continuar la división.&lt;/p&gt;&lt;p style=\"text-align: center\"&gt;{{T1}} : {{Q1}} = {{A1}}&lt;/p&gt;","seed":{"parameters":[{"name":"Q1","label":null,"min":2,"max":9,"step":1},{"name":"Q2","label":null,"min":10.05,"max":50.95,"step":0.1}],"calculated":[{"name":"T1","function":"Lemonlib.round({{Q1}}*{{Q2}}, 2)","temp":true},{"name":"A1","label":"{{function}}","function":"{{Q2}}"}],"uniques":true},"algorithm":{"name":"calculateOperation","params":{"method":"equivLiteral","keyboard":"INTERMEDIATE"}}}</t>
  </si>
  <si>
    <t>Nuria quiere vender unos juguetes de su hermano según su peso. La razón es que tiene {{Q1}} versiones del mismo juguete. Por ello, los ha pesado y le ha dado un total de {{T1}} g. ¿Cuántos gramos pesa cada juguete?</t>
  </si>
  <si>
    <t>Cada juguete pesa {{A1}} g.</t>
  </si>
  <si>
    <t>{"id":"M4-NyO-33a-A-2","stimulus":"&lt;p&gt;Nuria quiere vender unos juguetes de su hermano según su peso. La razón es que tiene {{Q1}} versiones del mismo juguete. Por ello, los ha pesado y le ha dado un total de {{T1}} g. ¿Cuántos gramos pesa cada juguete?&lt;/p&gt;","template":"&lt;p&gt;Cada juguete pesa {{response}} g.&lt;/p&gt;","hint":"&lt;p&gt;Al terminar de dividir la parte entera, pon una coma en el cociente y continúa la división.&lt;/p&gt;","feedback":"&lt;p&gt;Cuando se termina de dividir la parte entera, hay que poner una coma en el cociente y continuar la división.&lt;/p&gt;&lt;p style=\"text-align: center\"&gt;{{T1}} : {{Q1}} = {{A1}}&lt;/p&gt;","seed":{"parameters":[{"name":"Q1","label":null,"min":2,"max":9,"step":1},{"name":"Q2","label":null,"min":10.05,"max":50.95,"step":0.1}],"calculated":[{"name":"T1","function":"Lemonlib.round({{Q1}}*{{Q2}}, 2)","temp":true},{"name":"A1","label":"{{function}}","function":"{{Q2}}"}],"uniques":true},"algorithm":{"name":"calculateOperation","params":{"method":"equivLiteral","keyboard":"INTERMEDIATE"}}}</t>
  </si>
  <si>
    <t>Matías ha preparado {{T1}} cl de batido para celebrar el cumpleaños de su abuela. Como ha llenado {{Q1}} vasos, ¿cuántos centilitros hay en cada uno?</t>
  </si>
  <si>
    <t>En cada vaso hay {{A1}} cl.</t>
  </si>
  <si>
    <t>{"id":"M4-NyO-33a-A-3","stimulus":"&lt;p&gt;Matías ha preparado {{T1}} cl de batido para celebrar el cumpleaños de su abuela. Como ha llenado {{Q1}} vasos, ¿cuántos centilitros hay en cada uno?&lt;/p&gt;","template":"&lt;p&gt;En cada vaso hay {{response}} cl.&lt;/p&gt;","hint":"&lt;p&gt;Al terminar de dividir la parte entera, pon una coma en el cociente y continúa la división.&lt;/p&gt;","feedback":"&lt;p&gt;Cuando se termina de dividir la parte entera, hay que poner una coma en el cociente y continuar la división.&lt;/p&gt;&lt;p style=\"text-align: center\"&gt;{{T1}} : {{Q1}} = {{A1}}&lt;/p&gt;","seed":{"parameters":[{"name":"Q1","label":null,"min":2,"max":9,"step":1},{"name":"Q2","label":null,"min":10.05,"max":50.95,"step":0.1}],"calculated":[{"name":"T1","function":"Lemonlib.round({{Q1}}*{{Q2}}, 2)","temp":true},{"name":"A1","label":"{{function}}","function":"{{Q2}}"}],"uniques":true},"algorithm":{"name":"calculateOperation","params":{"method":"equivLiteral","keyboard":"INTERMEDIATE"}}}</t>
  </si>
  <si>
    <t>M4-NyO-33b</t>
  </si>
  <si>
    <t>Calcula divisiones de números naturales con cociente decimal (cociente de hasta 2 decimales, resto 0)</t>
  </si>
  <si>
    <t>&lt;p&gt;Selecciona el resultado de esta división.&lt;/p&gt;&lt;p&gt;{{T1}} : {{T2}} = ...&lt;/p&gt;
{{A1}}* 
{{A2}} 
{{A3}}
(Se ven 3)</t>
  </si>
  <si>
    <t>Q1= Min = 1; Max = 21; Step = 2
Q2= Min = 2; Max = 9; Step = 1
Q3= List = 2, 4, 5
Q4= Min = 2; Max = 9; Step = 1
Q5= Min = 2; Max = 9; Step = 1</t>
  </si>
  <si>
    <t>T1 = {{Q1}}*{{Q2}}
T2 = {{Q2}}*{{Q3}}
A1 = Lemonlib.round({{Q1}}/{{Q3}}, 2)
A2 = Lemonlib.round({{Q1}}/{{Q4}}, 2)
A3 = Lemonlib.round({{Q1}}/{{Q5}}, 2)</t>
  </si>
  <si>
    <t>{"id":"M4-NyO-33b-I-1","stimulus":"&lt;p&gt;Selecciona el resultado de esta división.&lt;/p&gt;&lt;p style=\"text-align: center\"&gt;{{T1}} : {{T2}} = ...&lt;/p&gt;","hint":"&lt;p&gt;Al terminar de dividir la parte entera, pon una coma en el cociente y continúa la división.&lt;/p&gt;","feedback":"&lt;p&gt;Cuando se termina de dividir la parte entera, hay que poner una coma en el cociente y continuar la división.&lt;/p&gt;","seed":{"parameters":[{"name":"Q1","label":null,"min":1,"max":21,"step":2},{"name":"Q2","label":null,"min":2,"max":9,"step":1},{"name":"Q3","list":[2,4,5]},{"name":"Q4","label":null,"min":2,"max":9,"step":1},{"name":"Q5","label":null,"min":2,"max":9,"step":1}],"calculated":[{"name":"T1","function":"{{Q1}}*{{Q2}}","temp":true},{"name":"T2","function":"{{Q2}}*{{Q3}}","temp":true},{"name":"A1","label":"{{function}}","function":"Lemonlib.round({{Q1}}/{{Q3}}, 2)"},{"name":"A2","label":"{{function}}","function":"Lemonlib.round({{Q1}}/{{Q4}}, 2)","incorrect":true},{"name":"A3","label":"{{function}}","function":"Lemonlib.round({{Q1}}/{{Q5}}, 2)","incorrect":true}],"uniques":true},"algorithm":{"name":"trueFalse","template":"Multiple choice – standard","params":{"countCorrect":1,"countIncorrect":2,"showCheckIcon":false,
            "columns": 3
        }
    }
}</t>
  </si>
  <si>
    <t>{{T1}} : {{T2}} = {{A1}}</t>
  </si>
  <si>
    <t>Q1= Min = 1; Max = 21; Step = 2
Q2= Min = 2; Max = 9; Step = 1
Q3= List = 2, 4, 5</t>
  </si>
  <si>
    <t>T1 = {{Q1}}*{{Q2}}
T2 = {{Q2}}*{{Q3}}
A1 = Lemonlib.round({{Q1}}/{{Q3}}, 2)</t>
  </si>
  <si>
    <t>{"id":"M4-NyO-33b-E-1","stimulus":"&lt;p&gt;Calcula esta división.&lt;/p&gt;","template":"&lt;p style=\"text-align: center\"&gt;{{T1}} : {{T2}} = {{response}}&lt;/p&gt;","hint":"&lt;p&gt;Al terminar de dividir la parte entera, pon una coma en el cociente y continúa la división.&lt;/p&gt;","feedback":"&lt;p&gt;Cuando se termina de dividir la parte entera, hay que poner una coma en el cociente y continuar la división.&lt;/p&gt;","seed":{"parameters":[{"name":"Q1","label":null,"min":1,"max":21,"step":2},{"name":"Q2","label":null,"min":2,"max":9,"step":1},{"name":"Q3","list":[2,4,5]}],"calculated":[{"name":"T1","function":"{{Q1}}*{{Q2}}","temp":true},{"name":"T2","function":"{{Q2}}*{{Q3}}","temp":true},{"name":"A1","label":"{{function}}","function":"Lemonlib.round({{Q1}}/{{Q3}}, 2)"}],"uniques":true},"algorithm":{"name":"calculateOperation","params":{"method":"equivLiteral","keyboard":"INTERMEDIATE"}}}</t>
  </si>
  <si>
    <t>En el colegio de Adrián han gastado {{T1}} botes de acrílicos para pintar {{T2}} murales. Como todos tienen el mismo tamaño, han utilizado la misma cantidad de pintura para hacerlos. ¿Cuántos botes han gastado en cada mural?</t>
  </si>
  <si>
    <t>Se han gastado en cada mural {{A1}} botes.</t>
  </si>
  <si>
    <t>&lt;p&gt;Cuando se termina de dividir la parte entera, hay que poner una coma en el cociente y continuar la división.&lt;/p&gt;&lt;p&gt;{{T1}} : {{T2}} = {{A1}}&lt;/p&gt;</t>
  </si>
  <si>
    <t>{"id":"M4-NyO-33b-A-1","stimulus":"&lt;p&gt;En el colegio de Adrián han gastado {{T1}} l de acrílicos para pintar {{T2}} murales. Como todos tienen el mismo tamaño, han utilizado la misma cantidad de pintura para hacerlos. ¿Cuántos litros han gastado en cada mural?&lt;/p&gt;","template":"&lt;p&gt;Se han gastado en cada mural {{response}} l.&lt;/p&gt;","hint":"&lt;p&gt;Al terminar de dividir la parte entera, pon una coma en el cociente y continúa la división.&lt;/p&gt;","feedback":"&lt;p&gt;Cuando se termina de dividir la parte entera, hay que poner una coma en el cociente y continuar la división.&lt;/p&gt;&lt;p style=\"text-align: center\"&gt;{{T1}} : {{T2}} = {{A1}}&lt;/p&gt;","seed":{"parameters":[{"name":"Q1","label":null,"min":1,"max":21,"step":2},{"name":"Q2","label":null,"min":2,"max":9,"step":1},{"name":"Q3","list":[2,4,5]}],"calculated":[{"name":"T1","function":"{{Q1}}*{{Q2}}","temp":true},{"name":"T2","function":"{{Q2}}*{{Q3}}","temp":true},{"name":"A1","label":"{{function}}","function":"Lemonlib.round({{Q1}}/{{Q3}}, 2)"}],"uniques":true},"algorithm":{"name":"calculateOperation","params":{"method":"equivLiteral","keyboard":"INTERMEDIATE"}}}</t>
  </si>
  <si>
    <t>En un concurso de radio, Alberto y su padre han conseguido {{T1}} puntos tras contestar a {{T2}} preguntas. ¿Cuántos puntos han conseguido por cada pregunta?</t>
  </si>
  <si>
    <t>Han conseguido {{A1}} puntos por pregunta.</t>
  </si>
  <si>
    <t>{"id":"M4-NyO-33b-A-2","stimulus":"&lt;p&gt;En un concurso de radio, Alberto y su padre han conseguido {{T1}} puntos tras contestar a {{T2}} preguntas. ¿Cuántos puntos han conseguido por cada pregunta?&lt;/p&gt;","template":"&lt;p&gt;Han conseguido {{response}} puntos por pregunta.&lt;/p&gt;","hint":"&lt;p&gt;Al terminar de dividir la parte entera, pon una coma en el cociente y continúa la división.&lt;/p&gt;","feedback":"&lt;p&gt;Cuando se termina de dividir la parte entera, hay que poner una coma en el cociente y continuar la división.&lt;/p&gt;&lt;p style=\"text-align: center\"&gt;{{T1}} : {{T2}} = {{A1}}&lt;/p&gt;","seed":{"parameters":[{"name":"Q1","label":null,"min":1,"max":21,"step":2},{"name":"Q2","label":null,"min":2,"max":9,"step":1},{"name":"Q3","list":[2,4,5]}],"calculated":[{"name":"T1","function":"{{Q1}}*{{Q2}}","temp":true},{"name":"T2","function":"{{Q2}}*{{Q3}}","temp":true},{"name":"A1","label":"{{function}}","function":"Lemonlib.round({{Q1}}/{{Q3}}, 2)"}],"uniques":true},"algorithm":{"name":"calculateOperation","params":{"method":"equivLiteral","keyboard":"INTERMEDIATE"}}}</t>
  </si>
  <si>
    <t xml:space="preserve">El bar de un cine ha recibido un paquete que pesa {{T1}} hg y en el que entran {{T2}} bolsas de palomitas. ¿Cuántos hectogramos pesa cada bolsa?  </t>
  </si>
  <si>
    <t>Cada bolsa pesa {{A1}} hg.</t>
  </si>
  <si>
    <t>{"id":"M4-NyO-33b-A-3","stimulus":"&lt;p&gt;El bar de un cine ha recibido un paquete que pesa {{T1}} hg y en el que entran {{T2}} bolsas de palomitas. ¿Cuántos hectogramos pesa cada bolsa?&lt;/p&gt;","template":"&lt;p&gt;Cada bolsa pesa {{response}} hg.&lt;/p&gt;","hint":"&lt;p&gt;Al terminar de dividir la parte entera, pon una coma en el cociente y continúa la división.&lt;/p&gt;","feedback":"&lt;p&gt;Cuando se termina de dividir la parte entera, hay que poner una coma en el cociente y continuar la división.&lt;/p&gt;&lt;p style=\"text-align: center\"&gt;{{T1}} : {{T2}} = {{A1}}&lt;/p&gt;","seed":{"parameters":[{"name":"Q1","label":null,"min":1,"max":21,"step":2},{"name":"Q2","label":null,"min":2,"max":9,"step":1},{"name":"Q3","list":[2,4,5]}],"calculated":[{"name":"T1","function":"{{Q1}}*{{Q2}}","temp":true},{"name":"T2","function":"{{Q2}}*{{Q3}}","temp":true},{"name":"A1","label":"{{function}}","function":"Lemonlib.round({{Q1}}/{{Q3}}, 2)"}],"uniques":true},"algorithm":{"name":"calculateOperation","params":{"method":"equivLiteral","keyboard":"INTERMEDIATE"}}}</t>
  </si>
  <si>
    <t>M4-NyO-33c</t>
  </si>
  <si>
    <t>Obtiene divisiones equivalentes</t>
  </si>
  <si>
    <t>&lt;p&gt;Selecciona la división que es equivalente a la siguiente:&lt;/p&gt;&lt;p&gt;{{T1}} : {{Q3}}&lt;/p&gt;
{{T3}} : {{T6}}* 
{{T2}} : {{T6}}
{{T3}} : {{T5}}
{{T4}} : {{T5}}
{{T4}} : {{T6}}
(Se ven 3)</t>
  </si>
  <si>
    <t>Q1 = Min = 1; Max = 9; Step = 1
Q2 = Min = 1; Max = 99; Step = 1
Q3 = Min = 2; Max = 9; Step = 1</t>
  </si>
  <si>
    <t>T1 = {{Q1}}+{{Q2}}/100
T2 = {{Q1}}*10+{{Q2}}/10
T3 = {{Q1}}*100+{{Q2}}
T4 = {{Q1}}*1000+{{Q2}}*10
T5 = {{Q3}}*10
T6 = {{Q3}}*100
T7 = Lemonlib.round({{T1}}/{{Q2}}, 2)</t>
  </si>
  <si>
    <t>Para obtener una división equivalente, multiplica o divide el dividendo y el divisor por el mismo número.</t>
  </si>
  <si>
    <t>&lt;p&gt;Para obtener una división equivalente, hay que multiplicar o dividir el dividendo y el divisor por el mismo número.&lt;/p&gt;&lt;p&gt;El resultado de las dos divisiones es el mismo.&lt;/p&gt;&lt;p&gt;{{T1}} : {{Q3}} = {{T7}}&lt;/p&gt;&lt;p&gt;{{T3}} : {{T6}} = {{T7}}&lt;/p&gt;</t>
  </si>
  <si>
    <t>{"id":"M4-NyO-33c-I-1","stimulus":"&lt;p&gt;Selecciona la división que es equivalente a la siguiente:&lt;/p&gt;&lt;p style=\"text-align: center\"&gt;{{T1}} : {{Q3}}&lt;/p&gt;","hint":"&lt;p&gt;Para obtener una división equivalente, multiplica o divide el dividendo y el divisor por el mismo número.&lt;/p&gt;","feedback":"&lt;p&gt;Para obtener una división equivalente, hay que multiplicar o dividir el dividendo y el divisor por el mismo número.&lt;/p&gt;&lt;p&gt;El resultado de las dos divisiones es el mismo.&lt;/p&gt;&lt;p style=\"text-align: center\"&gt;{{T1}} : {{Q3}} = {{T7}}&lt;/p&gt;&lt;p&gt;{{T3}} : {{T6}} = {{T7}}&lt;/p&gt;","seed":{"parameters":[{"name":"Q1","label":null,"min":1,"max":9,"step":1},{"name":"Q2","label":null,"min":1,"max":99,"step":1},{"name":"Q3","label":null,"min":2,"max":9,"step":1}],"calculated":[{"name":"T1","label":"{{function}}","function":"Lemonlib.round({{Q1}}+{{Q2}}/100, 2)","temp":true},{"name":"T2","label":"{{function}}","function":"Lemonlib.round({{Q1}}*10+{{Q2}}/10, 1)","temp":true},{"name":"T3","label":"{{function}}","function":"{{Q1}}*100+{{Q2}}","temp":true},{"name":"T4","label":"{{function}}","function":"{{Q1}}*1000+{{Q2}}*10","temp":true},{"name":"T5","label":"{{function}}","function":"{{Q3}}*10","temp":true},{"name":"T6","label":"{{function}}","function":"{{Q3}}*100","temp":true},{"name":"T7","label":"{{function}}","function":"Lemonlib.round({{T1}}/{{Q2}}, 2)","temp":true},{"name":"A1","label":"{{T3}} : {{T6}}"},{"name":"A2","label":"{{T2}} : {{T6}}","incorrect":true},{"name":"A3","label":"{{T3}} : {{T5}}","incorrect":true},{"name":"A4","label":"{{T4}} : {{T5}}","incorrect":true},{"name":"A5","label":"{{T4}} : {{T6}}","incorrect":true}],"uniques":true},"algorithm":{"name":"trueFalse","template":"Multiple choice – standard","params":{"countCorrect":1,"countIncorrect":2,"showCheckIcon":false,
            "columns": 3
        }
    }
}</t>
  </si>
  <si>
    <t>&lt;p&gt;Completa la siguiente división para que sea equivalente a esta:&lt;/p&gt;&lt;p&gt;{{T1}} : {{Q3}}&lt;/p&gt;</t>
  </si>
  <si>
    <t>{{T2}} : {{A1}}</t>
  </si>
  <si>
    <t>T1 = {{Q1}}+{{Q2}}/100
T2 = {{Q1}}*100+{{Q2}}
T3 = Lemonlib.round({{T1}}/{{Q3}}, 2)
A1 = {{Q3}}*100</t>
  </si>
  <si>
    <t>&lt;p&gt;Para obtener una división equivalente, hay que multiplicar o dividir el dividendo y el divisor por el mismo número.&lt;/p&gt;&lt;p&gt;El resultado de las dos divisiones es el mismo.&lt;/p&gt;&lt;p&gt;{{T1}} : {{Q3}} = {{T3}}&lt;/p&gt;&lt;p&gt;{{T2}} : {{A1}} = {{T3}}&lt;/p&gt;</t>
  </si>
  <si>
    <t>{"id":"M4-NyO-33c-E-1","stimulus":"&lt;p&gt;Completa la siguiente división para que sea equivalente a esta:&lt;/p&gt;&lt;p style=\"text-align: center\"&gt;{{T1}} : {{Q3}}&lt;/p&gt;","template":"&lt;p&gt;{{T2}} : {{response}}&lt;/p&gt;","hint":"&lt;p&gt;Para obtener una división equivalente, multiplica o divide el dividendo y el divisor por el mismo número.&lt;/p&gt;","feedback":"&lt;p&gt;Para obtener una división equivalente, hay que multiplicar o dividir el dividendo y el divisor por el mismo número.&lt;/p&gt;&lt;p&gt;El resultado de las dos divisiones es el mismo.&lt;/p&gt;&lt;p style=\"text-align: center\"&gt;{{T1}} : {{Q3}} = {{T3}}&lt;/p&gt;&lt;p&gt;{{T2}} : {{A1}} = {{T3}}&lt;/p&gt;","seed":{"parameters":[{"name":"Q1","label":null,"min":1,"max":9,"step":1},{"name":"Q2","label":null,"min":1,"max":99,"step":1},{"name":"Q3","label":null,"min":2,"max":9,"step":1}],"calculated":[{"name":"T1","label":"{{function}}","function":"Lemonlib.round({{Q1}}+{{Q2}}/100, 2)","temp":true},{"name":"T2","label":"{{function}}","function":"{{Q1}}*100+{{Q2}}","temp":true},{"name":"T3","label":"{{function}}","function":"Lemonlib.round({{T1}}/{{Q3}}, 3)","temp":true},{"name":"A1","label":"{{function}}","function":"{{Q3}}*100"}],"uniques":true},"algorithm":{"name":"calculateOperation","params":{"method":"equivLiteral","keyboard":"INTERMEDIATE"}}}</t>
  </si>
  <si>
    <t>{{A1}} : {{T2}}</t>
  </si>
  <si>
    <t>T1 = {{Q1}}+{{Q2}}/100
T2 = {{Q3}}*100
T3 = Lemonlib.round({{T1}}/{{Q3}}, 2)
A1 = {{Q1}}*100+{{Q2}}</t>
  </si>
  <si>
    <t>&lt;p&gt;Para obtener una división equivalente, hay que multiplicar o dividir el dividendo y el divisor por el mismo número.&lt;/p&gt;&lt;p&gt;El resultado de las dos divisiones es el mismo.&lt;/p&gt;&lt;p&gt;{{T1}} : {{Q3}} = {{T3}}&lt;/p&gt;&lt;p&gt;{{A1}} : {{T2}} = {{T3}}&lt;/p&gt;</t>
  </si>
  <si>
    <t>{"id":"M4-NyO-33c-E-2","stimulus":"&lt;p&gt;Completa la siguiente división para que sea equivalente a esta:&lt;/p&gt;&lt;p style=\"text-align: center\"&gt;{{T1}} : {{Q3}}&lt;/p&gt;","template":"&lt;p style=\"text-align: center\"&gt;{{response}} : {{T2}}&lt;/p&gt;","hint":"&lt;p&gt;Para obtener una división equivalente, multiplica o divide el dividendo y el divisor por el mismo número.&lt;/p&gt;","feedback":"&lt;p&gt;Para obtener una división equivalente, hay que multiplicar o dividir el dividendo y el divisor por el mismo número.&lt;/p&gt;&lt;p&gt;El resultado de las dos divisiones es el mismo.&lt;/p&gt;&lt;p style=\"text-align: center\"&gt;{{T1}} : {{Q3}} = {{T3}}&lt;/p&gt;&lt;p&gt;{{T2}} : {{A1}} = {{T3}}&lt;/p&gt;","seed":{"parameters":[{"name":"Q1","label":null,"min":1,"max":9,"step":1},{"name":"Q2","label":null,"min":1,"max":99,"step":1},{"name":"Q3","label":null,"min":2,"max":9,"step":1}],"calculated":[{"name":"T1","label":"{{function}}","function":"Lemonlib.round({{Q1}}+{{Q2}}/100, 2)","temp":true},{"name":"T2","label":"{{function}}","function":"{{Q3}}*100","temp":true},{"name":"T3","label":"{{function}}","function":"Lemonlib.round({{T1}}/{{Q3}}, 2)","temp":true},{"name":"A1","label":"{{function}}","function":"{{Q1}}*100+{{Q2}}"}],"uniques":true},"algorithm":{"name":"calculateOperation","params":{"method":"equivLiteral","keyboard":"INTERMEDIATE"}}}</t>
  </si>
  <si>
    <t>M4-NyO-33d</t>
  </si>
  <si>
    <t>Calcula divisiones de números naturales entre otro decimal (cociente de hasta 2 decimales, resto 0)</t>
  </si>
  <si>
    <t>Selecciona el resultado de esta división.</t>
  </si>
  <si>
    <t>{{T1}} : {{T2}} = {{group1}}</t>
  </si>
  <si>
    <t>Q1 = List = 1, 2, 3, 4, 5
Q2 = List = 1, 2, 3, 4, 5
Q3 = List = 2, 4, 8
Q4 = List = 3, 5, 7, 9
Q5 = List = 3, 5, 7, 9</t>
  </si>
  <si>
    <t>T1 = ({{Q1}}+0.5)*({{Q2}}+{{Q3}}/10)
T2 = {{Q1}}+0.5
T3 = ({{Q1}}+0.5)*({{Q2}}+{{Q3}}/10)*10
T4 = ({{Q1}}+0.5)*10
A1 = {{Q2}}+{{Q3}}/10
A2 = {{Q2}}+{{Q4}}/10
A3 = {{Q2}}+{{Q5}}/10</t>
  </si>
  <si>
    <t>&lt;p&gt;Para resolver una división con decimales en el divisor, resuelve una división equivalente en la que no haya decimales. En este caso:&lt;/p&gt;&lt;p&gt;{{T3}} : {{T4}}&lt;/p&gt;</t>
  </si>
  <si>
    <t>&lt;p&gt;Para resolver una división con decimales en el divisor, resuelve una división equivalente en la que no haya decimales. En este caso:&lt;/p&gt;&lt;p&gt;{{T3}} : {{T4}} = {{A1}}&lt;/p&gt;</t>
  </si>
  <si>
    <t>{"id":"M4-NyO-33d-I-1","stimulus":"&lt;p&gt;Selecciona el resultado de esta división.&lt;/p&gt;","template":"&lt;p style=\"text-align: center\"&gt;{{T1}} : {{T2}} = {{response}}&lt;/p&gt;","hint":"&lt;p&gt;Para resolver una división con decimales en el divisor, resuelve una división equivalente en la que no haya decimales. En este caso:&lt;/p&gt;&lt;p style=\"text-align: center\"&gt;{{T3}} : {{T4}}&lt;/p&gt;","feedback":"&lt;p&gt;Para resolver una división con decimales en el divisor, resuelve una división equivalente en la que no haya decimales. En este caso:&lt;/p&gt;&lt;p style=\"text-align: center\"&gt;{{T3}} : {{T4}} = {{A1}}&lt;/p&gt;","seed":{"parameters":[{"name":"Q1","list":["1","2","3","4","5"]},{"name":"Q2","list":["1","2","3","4","5"]},{"name":"Q3","list":["2","4","8"]},{"name":"Q4","list":["3","5","7","9"]},{"name":"Q5","list":["3","5","7","9"]}],"calculated":[{"name":"T1","function":"Lemonlib.round(({{Q1}}+0.5)*({{Q2}}+{{Q3}}/10), 2)","temp":true},{"name":"T2","function":"{{Q1}}+0.5","temp":true},{"name":"T3","function":"Lemonlib.round(({{Q1}}+0.5)*({{Q2}}+{{Q3}}/10)*10, 1)","temp":true},{"name":"T4","function":"({{Q1}}+0.5)*10","temp":true},{"name":"A1","label":"{{function}}","function":"{{Q2}}+{{Q3}}/10"},{"name":"A2","label":"{{function}}","function":"{{Q2}}+{{Q4}}/10","incorrect":true},{"name":"A3","label":"{{function}}","function":"{{Q2}}+{{Q5}}/10","incorrect":true}],"uniques":true},"algorithm":{"name":"groupResponses","template":"Cloze with drop down"}}</t>
  </si>
  <si>
    <t>Q1 = List = 1, 2, 3, 4, 5
Q2 = List = 1, 2, 3, 4, 5
Q3 = List = 2, 4, 8</t>
  </si>
  <si>
    <t>T1 = ({{Q1}}+0.5)*({{Q2}}+{{Q3}}/10)
T2 = {{Q1}}+0.5
T3 = ({{Q1}}+0.5)*({{Q2}}+{{Q3}}/10)*10
T4 = ({{Q1}}+0.5)*10
A1 = {{Q2}}+{{Q3}}/10</t>
  </si>
  <si>
    <t>{"id":"M4-NyO-33d-E-1","stimulus":"&lt;p&gt;Calcula esta división.&lt;/p&gt;","template":"&lt;p style=\"text-align: center\"&gt;{{T1}} : {{T2}} = {{response}}&lt;/p&gt;","hint":"&lt;p&gt;Para resolver una división con decimales en el divisor, resuelve una división equivalente en la que no haya decimales. En este caso:&lt;/p&gt;&lt;p style=\"text-align: center\"&gt;{{T3}} : {{T4}}&lt;/p&gt;","feedback":"&lt;p&gt;Para resolver una división con decimales en el divisor, resuelve una división equivalente en la que no haya decimales. En este caso:&lt;/p&gt;&lt;p style=\"text-align: center\"&gt;{{T3}} : {{T4}} = {{A1}}&lt;/p&gt;","seed":{"parameters":[{"name":"Q1","list":["1","2","3","4","5"]},{"name":"Q2","list":["1","2","3","4","5"]},{"name":"Q3","list":["2","4","8"]}],"calculated":[{"name":"T1","function":"Lemonlib.round(({{Q1}}+0.5)*({{Q2}}+{{Q3}}/10), 2)","temp":true},{"name":"T2","function":"{{Q1}}+0.5","temp":true},{"name":"T3","function":"Lemonlib.round(({{Q1}}+0.5)*({{Q2}}+{{Q3}}/10)*10, 1)","temp":true},{"name":"T4","function":"({{Q1}}+0.5)*10","temp":true},{"name":"A1","label":"{{function}}","function":"{{Q2}}+{{Q3}}/10"}],"uniques":true},"algorithm":{"name":"calculateOperation","params":{"method":"equivLiteral","keyboard":"INTERMEDIATE"}}}</t>
  </si>
  <si>
    <t xml:space="preserve">Kike tiene {{T2}} dl de salsa que quiere dividir, a partes iguales, en cuencos de {{T1}} dl de capacidad. ¿Cuántos cuencos podrá llenar? </t>
  </si>
  <si>
    <t>Puede llenar {{A1}} cuencos.</t>
  </si>
  <si>
    <t>&lt;p&gt;Para resolver una división con decimales en el divisor, resuelve una división equivalente en la que no haya. En este caso:&lt;/p&gt;&lt;p&gt;{{T3}} : {{T4}}&lt;/p&gt;</t>
  </si>
  <si>
    <t>&lt;p&gt;Para resolver una división con decimales en el divisor, se puede resolver una división equivalente en la que no haya. En este caso:&lt;/p&gt;&lt;p&gt;{{T3}} : {{T4}} = {{A1}}&lt;/p&gt;</t>
  </si>
  <si>
    <t>{"id":"M4-NyO-33d-A-1","stimulus":"&lt;p&gt;Kike tiene {{T2}} dl de salsa que quiere dividir, a partes iguales, en cuencos de {{T1}} dl de capacidad. ¿Cuántos cuencos podrá llenar?&lt;/p&gt;","template":"&lt;p&gt;Puede llenar {{response}} cuencos.&lt;/p&gt;","hint":"&lt;p&gt;Para resolver una división con decimales en el divisor, resuelve una división equivalente en la que no haya decimales. En este caso:&lt;/p&gt;&lt;p style=\"text-align: center\"&gt;{{T3}} : {{T4}}&lt;/p&gt;","feedback":"&lt;p&gt;Para resolver una división con decimales en el divisor, resuelve una división equivalente en la que no haya decimales. En este caso:&lt;/p&gt;&lt;p style=\"text-align: center\"&gt;{{T3}} : {{T4}} = {{A1}}&lt;/p&gt;","seed":{"parameters":[{"name":"Q1","list":["1","2","3","4","5"]},{"name":"Q2","list":["1","2","3","4","5"]},{"name":"Q3","list":["2","4","8"]}],"calculated":[{"name":"T1","function":"Lemonlib.round(({{Q1}}+0.5)*({{Q2}}+{{Q3}}/10), 2)","temp":true},{"name":"T2","function":"{{Q1}}+0.5","temp":true},{"name":"T3","function":"Lemonlib.round(({{Q1}}+0.5)*({{Q2}}+{{Q3}}/10)*10, 1)","temp":true},{"name":"T4","function":"({{Q1}}+0.5)*10","temp":true},{"name":"A1","label":"{{function}}","function":"{{Q2}}+{{Q3}}/10"}],"uniques":true},"algorithm":{"name":"calculateOperation","params":{"method":"equivLiteral","keyboard":"INTERMEDIATE"}}}</t>
  </si>
  <si>
    <t>Una ONG ha recaudado {{T1}} kg de comida para donar a diferentes asociaciones. Si cada una ha recibido {{T2}} kg, ¿a cuántas asociaciones ha ayudado?</t>
  </si>
  <si>
    <t>{{A1}} asociaciones han recibido comida.</t>
  </si>
  <si>
    <t>{"id":"M4-NyO-33d-A-2","stimulus":"&lt;p&gt;Una ONG ha recaudado {{T1}} kg de comida para donar a diferentes asociaciones. Si cada una ha recibido {{T2}} kg, ¿a cuántas asociaciones ha ayudado?&lt;/p&gt;","template":"&lt;p style=\"text-align: center\"&gt;{{response}} asociaciones han recibido comida.&lt;/p&gt;","hint":"&lt;p&gt;Para resolver una división con decimales en el divisor, resuelve una división equivalente en la que no haya decimales. En este caso:&lt;/p&gt;&lt;p style=\"text-align: center\"&gt;{{T3}} : {{T4}}&lt;/p&gt;","feedback":"&lt;p&gt;Para resolver una división con decimales en el divisor, resuelve una división equivalente en la que no haya decimales. En este caso:&lt;/p&gt;&lt;p style=\"text-align: center\"&gt;{{T3}} : {{T4}} = {{A1}}&lt;/p&gt;","seed":{"parameters":[{"name":"Q1","list":["1","2","3","4","5"]},{"name":"Q2","list":["1","2","3","4","5"]},{"name":"Q3","list":["2","4","8"]}],"calculated":[{"name":"T1","function":"Lemonlib.round(({{Q1}}+0.5)*({{Q2}}+{{Q3}}/10), 2)","temp":true},{"name":"T2","function":"{{Q1}}+0.5","temp":true},{"name":"T3","function":"Lemonlib.round(({{Q1}}+0.5)*({{Q2}}+{{Q3}}/10)*10, 1)","temp":true},{"name":"T4","function":"({{Q1}}+0.5)*10","temp":true},{"name":"A1","label":"{{function}}","function":"{{Q2}}+{{Q3}}/10"}],"uniques":true},"algorithm":{"name":"calculateOperation","params":{"method":"equivLiteral","keyboard":"INTERMEDIATE"}}}</t>
  </si>
  <si>
    <t xml:space="preserve">Todos los días, Asier hace {{T1}} km en {{T2}} horas. ¿Cuántos kilómetros recorre en una hora? </t>
  </si>
  <si>
    <t>Recorren {{A1}} km en una hora.</t>
  </si>
  <si>
    <t>Q1 = List = 1, 2, 3
Q2 = List = 1, 2, 3, 4, 5
Q3 = List = 2, 4, 8</t>
  </si>
  <si>
    <t>{"id":"M4-NyO-33d-A-3","stimulus":"&lt;p&gt;Todos los días, Asier hace {{T1}} km en {{T2}} horas. ¿Cuántos kilómetros recorre en una hora?&lt;/p&gt;","template":"&lt;p&gt;Recorre {{response}} km en una hora.&lt;/p&gt;","hint":"&lt;p&gt;Para resolver una división con decimales en el divisor, resuelve una división equivalente en la que no haya decimales. En este caso:&lt;/p&gt;&lt;p style=\"text-align: center\"&gt;{{T3}} : {{T4}}&lt;/p&gt;","feedback":"&lt;p&gt;Para resolver una división con decimales en el divisor, resuelve una división equivalente en la que no haya decimales. En este caso:&lt;/p&gt;&lt;p style=\"text-align: center\"&gt;{{T3}} : {{T4}} = {{A1}}&lt;/p&gt;","seed":{"parameters":[{"name":"Q1","list":["1","2","3"]},{"name":"Q2","list":["1","2","3","4","5"]},{"name":"Q3","list":["2","4","8"]}],"calculated":[{"name":"T1","function":"Lemonlib.round(({{Q1}}+0.5)*({{Q2}}+{{Q3}}/10), 2)","temp":true},{"name":"T2","function":"{{Q1}}+0.5","temp":true},{"name":"T3","function":"Lemonlib.round(({{Q1}}+0.5)*({{Q2}}+{{Q3}}/10)*10, 1)","temp":true},{"name":"T4","function":"({{Q1}}+0.5)*10","temp":true},{"name":"A1","label":"{{function}}","function":"{{Q2}}+{{Q3}}/10"}],"uniques":true},"algorithm":{"name":"calculateOperation","params":{"method":"equivLiteral","keyboard":"INTERMEDIATE"}}}</t>
  </si>
  <si>
    <t>M4-NyO-33e</t>
  </si>
  <si>
    <t>Calcula divisiones de números decimales (dividendo y divisor de 1 o 2 decimales, entre 1 y 3 cifras enteras)</t>
  </si>
  <si>
    <t>Arrastra el resultado correcto de esta división.</t>
  </si>
  <si>
    <t>Q1 = Min = 10; Max = 99; Step = 1
Q2 = Min = 10; Max = 99; Step = 1
Q3 = Min = 10; Max = 99; Step = 1
Q4 = Min = 10; Max = 99; Step = 1</t>
  </si>
  <si>
    <t>T1 = {{Q1}}*{{Q2}}/100
T2 = {{Q1}}/10
A1 = {{Q2}}/10
A2 = {{Q3}}/10
A3 = {{Q4}}/10</t>
  </si>
  <si>
    <t>&lt;p&gt;Al terminar de dividir la parte entera, añade una coma en el cociente y continúa la división.&lt;/p&gt;</t>
  </si>
  <si>
    <t>{"id":"M4-NyO-33e-I-1","stimulus":"&lt;p&gt;Arrastra el resultado correcto de esta división.&lt;/p&gt;","template":"&lt;p style=\"text-align: center\"&gt;{{T1}} : {{T2}} = {{response}}&lt;/p&gt;","hint":"&lt;p&gt;Al terminar de dividir la parte entera, añade una coma en el cociente y continúa la división.&lt;/p&gt;","feedback":"&lt;p&gt;Al terminar de dividir la parte entera, añade una coma en el cociente y continúa la división.&lt;/p&gt;","seed":{"parameters":[{"name":"Q1","label":null,"min":10,"max":99,"step":1},{"name":"Q2","label":null,"min":10,"max":99,"step":1},{"name":"Q3","label":null,"min":10,"max":99,"step":1},{"name":"Q4","label":null,"min":10,"max":99,"step":1}],"calculated":[{"name":"T1","label":"{{function}}","function":"Lemonlib.round({{Q1}}*{{Q2}}/100, 2)","temp":true},{"name":"T2","label":"{{function}}","function":"{{Q1}}/10","temp":true},{"name":"A1","label":"{{function}}","function":"{{Q2}}/10"},{"name":"A2","label":"{{function}}","function":"{{Q3}}/10","incorrect":true},{"name":"A3","label":"{{function}}","function":"{{Q4}}/10","incorrect":true}],"uniques":true},"algorithm":{"name":"calculateOperation","template":"Cloze with drag &amp; drop","params":{"keyboard":"INTERMEDIATE"}}}</t>
  </si>
  <si>
    <t>Q1 = Min = 10; Max = 99; Step = 1
Q2 = Min = 10; Max = 99; Step = 1</t>
  </si>
  <si>
    <t>T1 = {{Q1}}*{{Q2}}/100
T2 = {{Q1}}/10
A1 = {{Q2}}/10</t>
  </si>
  <si>
    <t>{"id":"M4-NyO-33e-E-1","stimulus":"&lt;p&gt;Calcula esta división.&lt;/p&gt;","template":"&lt;p style=\"text-align: center\"&gt;{{T1}} : {{T2}} = {{response}}&lt;/p&gt;","hint":"&lt;p&gt;Al terminar de dividir la parte entera, añade una coma en el cociente y continúa la división.&lt;/p&gt;","feedback":"&lt;p&gt;Al terminar de dividir la parte entera, añade una coma en el cociente y continúa la división.&lt;/p&gt;","seed":{"parameters":[{"name":"Q1","label":null,"min":10,"max":99,"step":1},{"name":"Q2","label":null,"min":10,"max":99,"step":1}],"calculated":[{"name":"T1","label":"{{function}}","function":"Lemonlib.round({{Q1}}*{{Q2}}/100, 2)","temp":true},{"name":"T2","label":"{{function}}","function":"{{Q1}}/10","temp":true},{"name":"A1","label":"{{function}}","function":"{{Q2}}/10"}],"uniques":true},"algorithm":{"name":"calculateOperation","params":{"method":"equivLiteral","keyboard":"INTERMEDIATE"}}}</t>
  </si>
  <si>
    <t>El avión teledirigido de Elsa tarda {{T1}} s en elevarse a {{T2}} m del suelo. ¿Cuánto tarda en volar a una altura de un metro?</t>
  </si>
  <si>
    <t>El avión tarda {{A1}} s en elevarse un metro.</t>
  </si>
  <si>
    <t>Q1 = Min = 3; Max = 21; Step = 2
Q2 = Min = 201; Max = 499; Step = 2</t>
  </si>
  <si>
    <r>
      <rPr>
        <rFont val="Calibri"/>
        <color theme="1"/>
        <sz val="12.0"/>
      </rPr>
      <t xml:space="preserve">T1 = {{Q1}}*{{Q2}}/100
</t>
    </r>
    <r>
      <rPr>
        <rFont val="Calibri"/>
        <color theme="1"/>
        <sz val="12.0"/>
      </rPr>
      <t>T2 = {{Q1}}/10</t>
    </r>
    <r>
      <rPr>
        <rFont val="Calibri"/>
        <color theme="1"/>
        <sz val="12.0"/>
      </rPr>
      <t xml:space="preserve">
</t>
    </r>
    <r>
      <rPr>
        <rFont val="Calibri"/>
        <color theme="1"/>
        <sz val="12.0"/>
      </rPr>
      <t xml:space="preserve">A1 = {{Q2}}/10
</t>
    </r>
    <r>
      <rPr>
        <rFont val="Calibri"/>
        <color theme="1"/>
        <sz val="12.0"/>
      </rPr>
      <t>symbolic</t>
    </r>
  </si>
  <si>
    <t>Al terminar de dividir la parte entera, añade una coma en el cociente y continúa la división.</t>
  </si>
  <si>
    <t>&lt;p&gt;Al terminar de dividir la parte entera, hay que añadir una coma en el cociente y continuar la división.&lt;/p&gt;&lt;p&gt;{{T1}} : {{T2}} = {{A1}}&lt;/p&gt;</t>
  </si>
  <si>
    <t>{"id":"M4-NyO-33e-A-1","stimulus":"&lt;p&gt;El avión teledirigido de Elsa tarda {{T1}} s en elevarse a {{T2}} m del suelo. ¿Cuánto tarda en volar a una altura de un metro?&lt;/p&gt;","template":"&lt;p&gt;El avión tarda {{response}} s en elevarse un metro.&lt;/p&gt;","hint":"&lt;p&gt;Al terminar de dividir la parte entera, añade una coma en el cociente y continúa la división.&lt;/p&gt;","feedback":"&lt;p&gt;Al terminar de dividir la parte entera, hay que añadir una coma en el cociente y continuar la división.&lt;/p&gt;&lt;p style=\"text-align: center\"&gt;{{T1}} : {{T2}} = {{A1}}&lt;/p&gt;","seed":{"parameters":[{"name":"Q1","label":null,"min":3,"max":21,"step":2},{"name":"Q2","label":null,"min":201,"max":499,"step":2}],"calculated":[{"name":"T1","label":"{{function}}","function":"Lemonlib.round({{Q1}}*{{Q2}}/100, 2)","temp":true},{"name":"T2","label":"{{function}}","function":"{{Q1}}/10","temp":true},{"name":"A1","label":"{{function}}","function":"{{Q2}}/10"}],"uniques":true},"algorithm":{"name":"calculateOperation","params":{"method":"equivSymbolic","keyboard":"INTERMEDIATE"}}}</t>
  </si>
  <si>
    <t>Para su cumpleaños, los padres de Jorge han comprado {{T1}} kg de dulces, que han costado un total de {{T2}} €. ¿Cuántos cuesta el kilogramo de dulces?</t>
  </si>
  <si>
    <t>1 kg de dulces cuesta {{A1}} €.</t>
  </si>
  <si>
    <t>Q1 = Min = 1; Max = 21; Step = 2
Q2 = Min = 201; Max = 499; Step = 2</t>
  </si>
  <si>
    <t>T1 = {{Q1}}*{{Q2}}/100
T2 = {{Q1}}/10
A1 = {{Q2}}/10
symbolic</t>
  </si>
  <si>
    <t>{"id":"M4-NyO-33e-A-2","stimulus":"&lt;p&gt;Para su cumpleaños, los padres de Jorge han comprado {{T2}} kg de dulces, que han costado un total de {{T1}} €. ¿Cuántos cuesta el kilogramo de dulces?&lt;/p&gt;","template":"&lt;p&gt;1 kg de dulces cuesta {{response}}&lt;/p&gt;","hint":"&lt;p&gt;Al terminar de dividir la parte entera, añade una coma en el cociente y continúa la división.&lt;/p&gt;","feedback":"&lt;p&gt;Al terminar de dividir la parte entera, hay que añadir una coma en el cociente y continuar la división.&lt;/p&gt;&lt;p style=\"text-align: center\"&gt;{{T1}} : {{T2}} = {{A1}}&lt;/p&gt;","seed":{"parameters":[{"name":"Q1","label":null,"min":1,"max":21,"step":2},{"name":"Q2","label":null,"min":201,"max":499,"step":2}],"calculated":[{"name":"T1","label":"{{function}}","function":"Lemonlib.round({{Q1}}*{{Q2}}/100, 2)","temp":true},{"name":"T2","label":"{{function}}","function":"{{Q1}}/10","temp":true},{"name":"A1","label":"{{function}}","function":"{{Q2}}/10"}],"uniques":true},"algorithm":{"name":"calculateOperation","params":{"method":"equivSymbolic","keyboard":"INTERMEDIATE"}}}</t>
  </si>
  <si>
    <t>Una fábrica produce {{T1}} l de leche cada {{T2}} horas. ¿Cuántos litros de leche se producen cada hora?</t>
  </si>
  <si>
    <t>La fábrica produce {{A1}} l de leche cada hora.</t>
  </si>
  <si>
    <t>{"id":"M4-NyO-33e-A-3","stimulus":"&lt;p&gt;Una fábrica produce {{T1}} l de leche cada {{T2}} horas. ¿Cuántos litros de leche se producen cada hora?&lt;/p&gt;","template":"&lt;p&gt;La fábrica produce {{response}} l de leche cada hora.&lt;/p&gt;","hint":"&lt;p&gt;Al terminar de dividir la parte entera, añade una coma en el cociente y continúa la división.&lt;/p&gt;","feedback":"&lt;p&gt;Al terminar de dividir la parte entera, hay que añadir una coma en el cociente y continuar la división.&lt;/p&gt;&lt;p style=\"text-align: center\"&gt;{{T1}} : {{T2}} = {{A1}}&lt;/p&gt;","seed":{"parameters":[{"name":"Q1","label":null,"min":3,"max":21,"step":2},{"name":"Q2","label":null,"min":201,"max":499,"step":2}],"calculated":[{"name":"T1","label":"{{function}}","function":"Lemonlib.round({{Q1}}*{{Q2}}/100, 2)","temp":true},{"name":"T2","label":"{{function}}","function":"{{Q1}}/10","temp":true},{"name":"A1","label":"{{function}}","function":"{{Q2}}/10"}],"uniques":true},"algorithm":{"name":"calculateOperation","params":{"method":"equivSymbolic","keyboard":"INTERMEDIATE"}}}</t>
  </si>
  <si>
    <t>M4-NyO-34a</t>
  </si>
  <si>
    <t>Calcula el 10 %, el 25 % y el 50 % de una cantidad (núm. entre 10 y 500)</t>
  </si>
  <si>
    <t>&lt;p&gt;Selecciona el resultado de este porcentaje.&lt;/p&gt;&lt;p&gt;{{Q2}} % de {{Q1}} = ...&lt;/p&gt;
{{A1}}*
{{A2}}
{{A3}}
{{A4}}
{{A5}}
Se ven 3</t>
  </si>
  <si>
    <t>Q1= Min = 10; Max = 500; Step = 1
Q2 = List = 10, 25, 50</t>
  </si>
  <si>
    <t xml:space="preserve">A1 = {{Q1}}*{{Q2}}/100
A2 = {{Q1}}*{{Q2}}/10
A3 = {{Q1}}*{{Q2}}
A4 = {{Q1}}*{{Q2}}+0.5
A5 = {{Q1}}*{{Q2}}+1.25
</t>
  </si>
  <si>
    <t>Un porcentaje es una fracción con denominador 100.
{{Q2}} % = {{Q2}}/100</t>
  </si>
  <si>
    <t>Para calcular el porcentaje de una cantidad, se multiplican la cantidad y el porcentaje.
{{Q2}} % de {{Q1}} = {{Q2}}/100 x {{Q1}} = {{A1}}</t>
  </si>
  <si>
    <t>{"id":"M4-NyO-34a-I-1","stimulus":"&lt;p&gt;Selecciona el resultado de este porcentaje.&lt;/p&gt;&lt;p style=\"text-align: center\"&gt;{{Q2}} % de {{Q1}} = ...&lt;/p&gt;","hint":"&lt;p&gt;Un porcentaje es una fracción con denominador 100.&lt;/p&gt;&lt;p style=\"text-align: center\"&gt;{{Q2}} % = &lt;span class=\"fr-math-v2 fr-draggable\" contenteditable=\"false\" data-original-math=\"\\(\\frac{{{Q2}}}{{{100}}}\\)\" draggable=\"true\"&gt;\\(\\frac{{{Q2}}}{{{100}}}\\)&lt;/span&gt;&lt;/p&gt;","feedback":"&lt;p&gt;Para calcular el porcentaje de una cantidad, se multiplican la cantidad y el porcentaje.&lt;/p&gt;&lt;p style=\"text-align: center\"&gt;{{Q2}} % de {{Q1}} = &lt;span class=\"fr-math-v2 fr-draggable\" contenteditable=\"false\" data-original-math=\"\\(\\frac{{{Q2}}}{{{100}}}\\)\" draggable=\"true\"&gt;\\(\\frac{{{Q2}}}{{{100}}}\\)&lt;/span&gt; x {{Q1}} = {{A1}}&lt;/p&gt;","seed":{"parameters":[{"name":"Q1","label":null,"min":10,"max":500,"step":1},{"name":"Q2","label":null,"list":[10,25,50]}],"calculated":[{"name":"A1","label":"{{function}}","function":"{{Q1}}*{{Q2}}/100","incorrect":false},{"name":"A2","label":"{{function}}","function":"{{Q1}}*{{Q2}}/10","incorrect":true},{"name":"A3","label":"{{function}}","function":"{{Q1}}*{{Q2}}","incorrect":true},{"name":"A4","label":"{{function}}","function":"{{Q1}}*{{Q2}}+0.5","incorrect":true},{"name":"A5","label":"{{function}}","function":"{{Q1}}*{{Q2}}+1.25","incorrect":true}],"uniques":true},"algorithm":{"name":"trueFalse","template":"Multiple choice – standar","params":{"countCorrect":1,"countIncorrect":2,"showCheckIcon":false,
            "columns": 3
        }
    }
}</t>
  </si>
  <si>
    <t>Calcula este porcentaje.</t>
  </si>
  <si>
    <t>{Q2}} % de {{Q1}} = {{A1}}</t>
  </si>
  <si>
    <t>Q1 = Min = 10; Max = 500; Step = 1
Q2 = List = 10, 25, 50</t>
  </si>
  <si>
    <t xml:space="preserve">A1 = {{Q1}}*{{Q2}}/100
</t>
  </si>
  <si>
    <t>{"id":"M4-NyO-34a-E-1","stimulus":"&lt;p&gt;Calcula este porcentaje.&lt;/p&gt;","template":"&lt;p style=\"text-align: center\"&gt;{{Q2}} % de {{Q1}} = {{response}}&lt;/p&gt;","hint":"&lt;p&gt;Un porcentaje es una fracción con denominador 100.&lt;/p&gt;&lt;p style=\"text-align: center\"&gt;{{Q2}} % = &lt;span class=\"fr-math-v2 fr-draggable\" contenteditable=\"false\" data-original-math=\"\\(\\frac{{{Q2}}}{{{100}}}\\)\" draggable=\"true\"&gt;\\(\\frac{{{Q2}}}{{{100}}}\\)&lt;/span&gt;&lt;/p&gt;","feedback":"&lt;p&gt;Para calcular el porcentaje de una cantidad, se multiplican la cantidad y el porcentaje.&lt;/p&gt;&lt;p style=\"text-align: center\"&gt;{{Q2}} % de {{Q1}} = &lt;span class=\"fr-math-v2 fr-draggable\" contenteditable=\"false\" data-original-math=\"\\(\\frac{{{Q2}}}{{{100}}}\\)\" draggable=\"true\"&gt;\\(\\frac{{{Q2}}}{{{100}}}\\)&lt;/span&gt; x {{Q1}} = {{A1}}&lt;/p&gt;","seed":{"parameters":[{"name":"Q1","label":null,"min":10,"max":500,"step":1},{"name":"Q2","label":null,"list":[10,25,50]}],"calculated":[{"name":"A1","label":"{{function}}","function":"{{Q1}}*{{Q2}}/100"}],"uniques":true},"algorithm":{"name":"calculateOperation","params":{"method":"equivLiteral","keyboard":"INTERMEDIATE"}}}</t>
  </si>
  <si>
    <t>En el depósito de un coche entran {{Q1}} l. Si el depósito está al {{Q2}} %. ¿Cuántos litros tiene el depósito?</t>
  </si>
  <si>
    <t>El depósito tiene {{A1}} l.</t>
  </si>
  <si>
    <t>Q1 = Min = 40; Max = 100; Step = 1
Q2= 10, 25, 50</t>
  </si>
  <si>
    <t xml:space="preserve">A1 = {{Q1}}*{{Q2}}/100
</t>
  </si>
  <si>
    <t>{"id":"M4-NyO-34a-A-1","stimulus":"&lt;p&gt;En el depósito de un coche entran {{Q1}} l. Si el depósito está al {{Q2}} %. ¿Cuántos litros tiene el depósito?&lt;/p&gt;","template":"&lt;p&gt;El depósito tiene {{response}} l.&lt;/p&gt;","hint":"&lt;p&gt;Un porcentaje es una fracción con denominador 100.&lt;/p&gt;&lt;p style=\"text-align: center\"&gt;{{Q2}} % = &lt;span class=\"fr-math-v2 fr-draggable\" contenteditable=\"false\" data-original-math=\"\\(\\frac{{{Q2}}}{{{100}}}\\)\" draggable=\"true\"&gt;\\(\\frac{{{Q2}}}{{{100}}}\\)&lt;/span&gt;&lt;/p&gt;","feedback":"&lt;p&gt;Para calcular el porcentaje de una cantidad, se multiplican la cantidad y el porcentaje.&lt;/p&gt;&lt;p style=\"text-align: center\"&gt;{{Q2}} % de {{Q1}} = &lt;span class=\"fr-math-v2 fr-draggable\" contenteditable=\"false\" data-original-math=\"\\(\\frac{{{Q2}}}{{{100}}}\\)\" draggable=\"true\"&gt;\\(\\frac{{{Q2}}}{{{100}}}\\)&lt;/span&gt; x {{Q1}} = {{A1}}&lt;/p&gt;","seed":{"parameters":[{"name":"Q1","label":null,"min":40,"max":100,"step":1},{"name":"Q2","label":null,"list":[10,25,50]}],"calculated":[{"name":"A1","label":"{{function}}","function":"{{Q1}}*{{Q2}}/100"}],"uniques":true},"algorithm":{"name":"calculateOperation","params":{"method":"equivLiteral","keyboard":"INTERMEDIATE"}}}</t>
  </si>
  <si>
    <t>La paga que le dan sus abuelos a Andrés es de {{Q1}} €. Si le aumentaran la paga un {{Q2}} %, ¿de cuánto sería el aumento?</t>
  </si>
  <si>
    <t>El aumento sería de {{A1}} €.</t>
  </si>
  <si>
    <t>Q1 = Min = 10; Max = 50; Step = 1
Q2 = Lit = 10, 25, 50</t>
  </si>
  <si>
    <t>{"id":"M4-NyO-34a-A-2","stimulus":"&lt;p&gt;Los abuelos de Andrés le dan una paga de {{Q1}} €. Si le aumentaran la paga un {{Q2}} %, ¿de cuánto sería el aumento?&lt;/p&gt;","template":"&lt;p&gt;El aumento sería de {{response}} €.&lt;/p&gt;","hint":"&lt;p&gt;Un porcentaje es una fracción con denominador 100.&lt;/p&gt;&lt;p style=\"text-align: center\"&gt;{{Q2}} % = &lt;span class=\"fr-math-v2 fr-draggable\" contenteditable=\"false\" data-original-math=\"\\(\\frac{{{Q2}}}{{{100}}}\\)\" draggable=\"true\"&gt;\\(\\frac{{{Q2}}}{{{100}}}\\)&lt;/span&gt;&lt;/p&gt;","feedback":"&lt;p&gt;Para calcular el porcentaje de una cantidad, se multiplican la cantidad y el porcentaje.&lt;/p&gt;&lt;p style=\"text-align: center\"&gt;{{Q2}} % de {{Q1}} = &lt;span class=\"fr-math-v2 fr-draggable\" contenteditable=\"false\" data-original-math=\"\\(\\frac{{{Q2}}}{{{100}}}\\)\" draggable=\"true\"&gt;\\(\\frac{{{Q2}}}{{{100}}}\\)&lt;/span&gt; x {{Q1}} = {{A1}}&lt;/p&gt;","seed":{"parameters":[{"name":"Q1","label":null,"min":10,"max":50,"step":1},{"name":"Q2","label":null,"list":[10,25,50]}],"calculated":[{"name":"A1","label":"{{function}}","function":"{{Q1}}*{{Q2}}/100"}],"uniques":true},"algorithm":{"name":"calculateOperation","params":{"method":"equivLiteral","keyboard":"INTERMEDIATE"}}}</t>
  </si>
  <si>
    <t>Jimena va a comprar un videojuego de {{Q1}} € que tiene un descuento del {{Q2}} %. ¿De cuánto es el descuento?</t>
  </si>
  <si>
    <t>El descuento es de {{A1}} €.</t>
  </si>
  <si>
    <t>Q1 = Min = 10; Max = 100; Step = 1
Q2 = List = 10, 25, 50</t>
  </si>
  <si>
    <t>{"id":"M4-NyO-34a-A-3","stimulus":"&lt;p&gt;Jimena va a comprar un videojuego de {{Q1}} € que tiene un descuento del {{Q2}} %. ¿De cuánto es el descuento?&lt;/p&gt;","template":"&lt;p&gt;El descuento es de {{response}} €.&lt;/p&gt;","hint":"&lt;p&gt;Un porcentaje es una fracción con denominador 100.&lt;/p&gt;&lt;p style=\"text-align: center\"&gt;{{Q2}} % = &lt;span class=\"fr-math-v2 fr-draggable\" contenteditable=\"false\" data-original-math=\"\\(\\frac{{{Q2}}}{{{100}}}\\)\" draggable=\"true\"&gt;\\(\\frac{{{Q2}}}{{{100}}}\\)&lt;/span&gt;&lt;/p&gt;","feedback":"&lt;p&gt;Para calcular el porcentaje de una cantidad, se multiplican la cantidad y el porcentaje.&lt;/p&gt;&lt;p style=\"text-align: center\"&gt;{{Q2}} % de {{Q1}} = &lt;span class=\"fr-math-v2 fr-draggable\" contenteditable=\"false\" data-original-math=\"\\(\\frac{{{Q2}}}{{{100}}}\\)\" draggable=\"true\"&gt;\\(\\frac{{{Q2}}}{{{100}}}\\)&lt;/span&gt; x {{Q1}} = {{A1}}&lt;/p&gt;","seed":{"parameters":[{"name":"Q1","label":null,"min":10,"max":100,"step":1},{"name":"Q2","label":null,"list":[10,25,50]}],"calculated":[{"name":"A1","label":"{{function}}","function":"{{Q1}}*{{Q2}}/100"}],"uniques":true},"algorithm":{"name":"calculateOperation","params":{"method":"equivLiteral","keyboard":"INTERMEDIATE"}}}</t>
  </si>
  <si>
    <t>M4-NyO-34b</t>
  </si>
  <si>
    <t>Reconoce la correspondencia entre fracciones sencillas, porcentajes y números decimales</t>
  </si>
  <si>
    <t>&lt;p&gt;Arrastra los números decimales con el porcentaje que le corresponde.&lt;/p&gt;</t>
  </si>
  <si>
    <t>&lt;p&gt;{{Q1}} % = $$FRAC[{{Q1}};100] = {{A1}}&lt;/p&gt;&lt;p&gt;{{Q2}} % = $$FRAC[{{Q2}};100] = {{A2}}&lt;/p&gt;&lt;p&gt;{{Q3}} % = $$FRAC[{{Q3}};100] = {{A3}}&lt;/p&gt;</t>
  </si>
  <si>
    <t>Q1 = min = 1; max = 99; step = 1
Q2 = min = 1; max = 99; step = 1
Q3 = min = 1; max = 99; step = 1
Q4 = min = 1; max = 99; step = 1
Q5 = min = 1; max = 99; step = 1</t>
  </si>
  <si>
    <t>A1 = {{Q1}}/100*
A2 = {{Q2}}/100*
A3 = {{Q3}}/100*
A4 = {{Q4}}/100
A5 = {{Q5}}/100</t>
  </si>
  <si>
    <t>&lt;p&gt;Para expresar un porcentaje como un número decimal, divide el número del porcentaje entre 100.&lt;/p&gt;</t>
  </si>
  <si>
    <t>&lt;p&gt;Para expresar un porcentaje como un número decimal, hay que dividir el número del porcentaje entre 100.&lt;/p&gt;</t>
  </si>
  <si>
    <t>{"id":"M4-NyO-34b-I-1","stimulus":"&lt;p&gt;Arrastra los números decimales con el porcentaje que le corresponde.&lt;/p&gt;","template":"&lt;p style=\"text-align: center\"&gt;{{Q1}} % = &lt;span class=\"fr-math-v2 fr-draggable\" contenteditable=\"false\" data-original-math=\"\\(\\frac{{{Q1}}}{100}\\)\" draggable=\"true\"&gt;\\(\\frac{{{Q1}}}{100}\\)&lt;/span&gt; = {{response}}&lt;/p&gt;&lt;p style=\"text-align: center\"&gt;{{Q2}} % = &lt;span class=\"fr-math-v2 fr-draggable\" contenteditable=\"false\" data-original-math=\"\\(\\frac{{{Q2}}}{100}\\)\" draggable=\"true\"&gt;\\(\\frac{{{Q2}}}{100}\\)&lt;/span&gt; = {{response}}&lt;/p&gt;&lt;p style=\"text-align: center\"&gt;{{Q2}} % = &lt;span class=\"fr-math-v2 fr-draggable\" contenteditable=\"false\" data-original-math=\"\\(\\frac{{{Q3}}}{100}\\)\" draggable=\"true\"&gt;\\(\\frac{{{Q3}}}{100}\\)&lt;/span&gt; = {{response}}&lt;/p&gt;","hint":"&lt;p&gt;Para expresar un porcentaje como un número decimal, divide el número del porcentaje entre 100.&lt;/p&gt;","feedback":"&lt;p&gt;Para expresar un porcentaje como un número decimal, hay que dividir el número del porcentaje entre 100.&lt;/p&gt;","seed":{"parameters":[{"name":"Q1","label":null,"min":1,"max":99,"step":1},{"name":"Q2","label":null,"min":1,"max":99,"step":1},{"name":"Q3","label":null,"min":1,"max":99,"step":1},{"name":"Q4","label":null,"min":1,"max":99,"step":1},{"name":"Q5","label":null,"min":1,"max":99,"step":1}],"calculated":[{"name":"A1","label":"{{function}}","function":"{{Q1}}/100"},{"name":"A2","label":"{{function}}","function":"{{Q2}}/100"},{"name":"A3","label":"{{function}}","function":"{{Q3}}/100"},{"name":"A4","label":"{{function}}","function":"{{Q4}}/100","incorrect":true},{"name":"A5","label":"{{function}}","function":"{{Q5}}/100","incorrect":true}],"uniques":true},"algorithm":{"name":"calculateOperation","template":"Cloze with drag &amp; drop","params":{"keyboard":"INTERMEDIATE"}}}</t>
  </si>
  <si>
    <t>Transforma este porcentaje en un número decimal.</t>
  </si>
  <si>
    <t>{{Q1}} % = {{Q1}}/100 = {{A1}}</t>
  </si>
  <si>
    <t>Q1 = min = 1; max = 99; step = 1</t>
  </si>
  <si>
    <t>A1 = {{Q1}}/100</t>
  </si>
  <si>
    <t>Para expresar un porcentaje como un número decimal, divide el número del porcentaje entre 100.</t>
  </si>
  <si>
    <t>Para expresar un porcentaje como un número decimal, hay que dividir el número del porcentaje entre 100.</t>
  </si>
  <si>
    <t>{"id":"M4-NyO-34b-E-1","stimulus":"&lt;p&gt;Transforma este porcentaje en un número decimal.&lt;/p&gt;","template":"&lt;p style=\"text-align: center\"&gt;{{Q1}} % = &lt;span class=\"fr-math-v2 fr-draggable\" contenteditable=\"false\" data-original-math=\"\\(\\frac{{{Q1}}}{{{100}}}\\)\" draggable=\"true\"&gt;\\(\\frac{{{Q1}}}{{{100}}}\\)&lt;/span&gt; = {{response}}&lt;/p&gt;","hint":"&lt;p&gt;Para expresar un porcentaje como un número decimal, divide el número del porcentaje entre 100.&lt;/p&gt;","feedback":"&lt;p&gt;Para expresar un porcentaje como un número decimal, hay que dividir el número del porcentaje entre 100.&lt;/p&gt;","seed":{"parameters":[{"name":"Q1","label":null,"min":1,"max":99,"step":1}],"calculated":[{"name":"A1","label":"{{function}}","function":"{{Q1}}/100"}],"uniques":true},"algorithm":{"name":"calculateOperation","params":{"method":"equivLiteral","keyboard":"INTERMEDIATE"}}}</t>
  </si>
  <si>
    <t>Dentro de un grupo de padres y madres, el {{Q1}} % practica algún deporte una vez a la semana. Escribe este porcentaje como un número decimal.</t>
  </si>
  <si>
    <t>Q1 = min = 30; max = 80; step = 1</t>
  </si>
  <si>
    <t>{"id":"M4-NyO-34b-A-1","stimulus":"&lt;p&gt;Dentro de un grupo de padres y madres, el {{Q1}} % practica algún deporte una vez a la semana. Escribe este porcentaje como un número decimal.&lt;/p&gt;","template":"&lt;p style=\"text-align: center\"&gt;{{Q1}} % = &lt;span class=\"fr-math-v2 fr-draggable\" contenteditable=\"false\" data-original-math=\"\\(\\frac{{{Q1}}}{{{100}}}\\)\" draggable=\"true\"&gt;\\(\\frac{{{Q1}}}{{{100}}}\\)&lt;/span&gt; = {{response}}&lt;/p&gt;","hint":"&lt;p&gt;Para expresar un porcentaje como un número decimal, divide el número del porcentaje entre 100.&lt;/p&gt;","feedback":"&lt;p&gt;Para expresar un porcentaje como un número decimal, hay que dividir el número del porcentaje entre 100.&lt;/p&gt;","seed":{"parameters":[{"name":"Q1","label":null,"min":30,"max":80,"step":1}],"calculated":[{"name":"A1","label":"{{function}}","function":"{{Q1}}/100"}],"uniques":true},"algorithm":{"name":"calculateOperation","params":{"method":"equivLiteral","keyboard":"INTERMEDIATE"}}}</t>
  </si>
  <si>
    <t>El {{Q1}} % de un grupo de estudiantes quiere aprender {{Q2}}. Escribe este porcentaje como un número decimal.</t>
  </si>
  <si>
    <t>Q1 = min = 30; max = 80; step = 1
Q2 = "a tocar la guitarra", "a pintar al óleo", "a programar videojuegos", "a hacer teatro"</t>
  </si>
  <si>
    <t>{"id":"M4-NyO-34b-A-2","stimulus":"&lt;p&gt;El {{Q1}} % de un grupo de estudiantes quiere aprender {{Q2}}. Escribe este porcentaje como un número decimal.&lt;/p&gt;","template":"&lt;p style=\"text-align: center\"&gt;{{Q1}} % = &lt;span class=\"fr-math-v2 fr-draggable\" contenteditable=\"false\" data-original-math=\"\\(\\frac{{{Q1}}}{{{100}}}\\)\" draggable=\"true\"&gt;\\(\\frac{{{Q1}}}{{{100}}}\\)&lt;/span&gt; = {{response}}&lt;/p&gt;","hint":"&lt;p&gt;Para expresar un porcentaje como un número decimal, divide el número del porcentaje entre 100.&lt;/p&gt;","feedback":"&lt;p&gt;Para expresar un porcentaje como un número decimal, hay que dividir el número del porcentaje entre 100.&lt;/p&gt;","seed":{"parameters":[{"name":"Q1","label":null,"min":30,"max":80,"step":1},{"name":"Q2","label":null,"list":["a tocar la guitarra","a pintar al óleo","a programar videojuegos","a hacer teatro"]}],"calculated":[{"name":"A1","label":"{{function}}","function":"{{Q1}}/100"}],"uniques":true},"algorithm":{"name":"calculateOperation","params":{"method":"equivLiteral","keyboard":"INTERMEDIATE"}}}</t>
  </si>
  <si>
    <t>Al {{Q1}} % de los clientes de un restaurante les parece que la comida es excelente. Escribe este porcentaje como un número decimal.</t>
  </si>
  <si>
    <t>{"id":"M4-NyO-34b-A-3","stimulus":"&lt;p&gt;Al {{Q1}} % de los clientes de un restaurante les parece que la comida es excelente. Escribe este porcentaje como un número decimal.&lt;/p&gt;","template":"&lt;p style=\"text-align: center\"&gt;{{Q1}} % = &lt;span class=\"fr-math-v2 fr-draggable\" contenteditable=\"false\" data-original-math=\"\\(\\frac{{{Q1}}}{{{100}}}\\)\" draggable=\"true\"&gt;\\(\\frac{{{Q1}}}{{{100}}}\\)&lt;/span&gt; = {{response}}&lt;/p&gt;","hint":"&lt;p&gt;Para expresar un porcentaje como un número decimal, divide el número del porcentaje entre 100.&lt;/p&gt;","feedback":"&lt;p&gt;Para expresar un porcentaje como un número decimal, hay que dividir el número del porcentaje entre 100.&lt;/p&gt;","seed":{"parameters":[{"name":"Q1","label":null,"min":30,"max":80,"step":1}],"calculated":[{"name":"A1","label":"{{function}}","function":"{{Q1}}/100"}],"uniques":true},"algorithm":{"name":"calculateOperation","params":{"method":"equivLiteral","keyboard":"INTERMEDIATE"}}}</t>
  </si>
  <si>
    <t>M4-NyO-38a</t>
  </si>
  <si>
    <t>Cuenta, con el apoyo de una imagen, el número de agrupaciones posibles al combinar cada elemento de una colección con todos los elementos de otra (sin hacer operaciones)</t>
  </si>
  <si>
    <t>Ernesto tiene en su armario estas camisetas y pantalones. ¿Con cuántas combinaciones diferentes de camiseta y pantalón puede vestirse?
Imagen M4-NyO-38a-1
{{A1}}*
{{A2}}
{{A3}}</t>
  </si>
  <si>
    <t>Q1 = List = 3, 4, 5, 7, 8
Q2 = List = 3, 4, 5, 7, 8</t>
  </si>
  <si>
    <t>A1 = 6
A2 = {{Q1}}
A3 = {{Q2}}</t>
  </si>
  <si>
    <t>Cuenta todas las combinaciones posibles: camiseta amarilla con pantalón azul, camiseta amarilla con pantalón marrón...</t>
  </si>
  <si>
    <t>&lt;p&gt;Todas las combinaciones son:&lt;/p&gt;&lt;ul&gt;&lt;li&gt;Camiseta amarilla con pantalón azul.&lt;/li&gt;&lt;li&gt;Camiseta amarilla con pantalón marrón.&lt;/li&gt;&lt;li&gt;Camiseta blanca con pantalón azul.&lt;/li&gt;&lt;li&gt;Camiseta blanca con pantalón marrón.&lt;/li&gt;&lt;li&gt;Camiseta verde con pantalón azul.&lt;/li&gt;&lt;li&gt;Camiseta verde con pantalón marrón.&lt;/li&gt;&lt;/ul&gt;</t>
  </si>
  <si>
    <t>{"id":"M4-NyO-38a-I-1","stimulus":"&lt;p&gt;Ernesto tiene en su armario estas camisetas y pantalones. ¿Con cuántas combinaciones diferentes de camiseta y pantalón puede vestirse?&lt;/p&gt;&lt;div style=\"display:flex; justify-content:center;\"&gt;&lt;img src=\"https://blueberry-assets.oneclick.es/M4_NyO_38a_1.svg\" width=\"600\"&gt;&lt;/img&gt;&lt;/div&gt;","hint":"&lt;p&gt;Cuenta todas las combinaciones posibles: camiseta amarilla con pantalón azul, camiseta amarilla con pantalón marrón...&lt;/p&gt;","feedback":"&lt;p&gt;Todas las combinaciones son:&lt;/p&gt;&lt;ul&gt;&lt;li&gt;Camiseta amarilla con pantalón azul.&lt;/li&gt;&lt;li&gt;Camiseta amarilla con pantalón marrón.&lt;/li&gt;&lt;li&gt;Camiseta blanca con pantalón azul.&lt;/li&gt;&lt;li&gt;Camiseta blanca con pantalón marrón.&lt;/li&gt;&lt;li&gt;Camiseta verde con pantalón azul.&lt;/li&gt;&lt;li&gt;Camiseta verde con pantalón marrón.&lt;/li&gt;&lt;/ul&gt;","seed":{"parameters":[{"name":"Q1","label":null,"list":[3,4,5,7,8]},{"name":"Q2","label":null,"list":[3,4,5,7,8]}],"calculated":[{"name":"A1","label":"{{function}}","function":"6"},{"name":"A2","label":"{{function}}","function":"{{Q1}}","incorrect":true},{"name":"A3","label":"{{function}}","function":"{{Q2}}","incorrect":true}],"uniques":true},"algorithm":{"name":"trueFalse","template":"Multiple choice – standard","params":{"countCorrect":1,"countIncorrect":2,"showCheckIcon":false,"columns":3}}}</t>
  </si>
  <si>
    <t>Ernesto tiene en su armario estas camisetas y pantalones. ¿Con cuántas combinaciones diferentes de camiseta y pantalón puede vestirse?
Imagen M4-NyO-38a-2
{{A1}}*
{{A2}}
{{A3}}</t>
  </si>
  <si>
    <t>Q1 = List = 5, 6, 7, 9, 10, 11, 12
Q2 = List = 5, 6, 7, 9, 10, 11, 12</t>
  </si>
  <si>
    <t>A1 = 8
A2 = {{Q1}}
A3 = {{Q2}}</t>
  </si>
  <si>
    <t xml:space="preserve">&lt;p&gt;Todas las combinaciones son:&lt;/p&gt;&lt;ul&gt;&lt;li&gt;Camiseta amarilla con pantalón azul.&lt;/li&gt;&lt;li&gt;Camiseta amarilla con pantalón marrón.&lt;/li&gt;&lt;li&gt;Camiseta amarilla con pantalón negro.&lt;/li&gt;&lt;li&gt;Camiseta amarilla con pantalón verde.&lt;/li&gt;&lt;li&gt;Camiseta blanca con pantalón azul.&lt;/li&gt;&lt;li&gt;Camiseta blanca con pantalón marrón.&lt;/li&gt;&lt;li&gt;Camiseta blanca con pantalón negro.&lt;/li&gt;&lt;li&gt;Camiseta blanca con pantalón verde.&lt;/li&gt;&lt;/ul&gt;
</t>
  </si>
  <si>
    <t>{"id":"M4-NyO-38a-I-2","stimulus":"&lt;p&gt;Ernesto tiene en su armario estas camisetas y pantalones. ¿Con cuántas combinaciones diferentes de camiseta y pantalón puede vestirse?&lt;/p&gt;&lt;div style=\"display:flex; justify-content:center;\"&gt;&lt;img src=\"https://blueberry-assets.oneclick.es/M4_NyO_38a_2.svg\" width=\"600\"&gt;&lt;/img&gt;&lt;/div&gt;","hint":"&lt;p&gt;Cuenta todas las combinaciones posibles: camiseta amarilla con pantalón azul, camiseta amarilla con pantalón marrón...&lt;/p&gt;","feedback":"&lt;p&gt;Todas las combinaciones son:&lt;/p&gt;&lt;ul&gt;&lt;li&gt;Camiseta amarilla con pantalón azul.&lt;/li&gt;&lt;li&gt;Camiseta amarilla con pantalón marrón.&lt;/li&gt;&lt;li&gt;Camiseta amarilla con pantalón negro.&lt;/li&gt;&lt;li&gt;Camiseta amarilla con pantalón verde.&lt;/li&gt;&lt;li&gt;Camiseta blanca con pantalón azul.&lt;/li&gt;&lt;li&gt;Camiseta blanca con pantalón marrón.&lt;/li&gt;&lt;li&gt;Camiseta blanca con pantalón negro.&lt;/li&gt;&lt;li&gt;Camiseta blanca con pantalón verde.&lt;/li&gt;&lt;/ul&gt;","seed":{"parameters":[{"name":"Q1","label":null,"list":[5,6,7,9,10,11,12]},{"name":"Q2","label":null,"list":[5,6,7,9,10,11,12]}],"calculated":[{"name":"A1","label":"{{function}}","function":"8"},{"name":"A2","label":"{{function}}","function":"{{Q1}}","incorrect":true},{"name":"A3","label":"{{function}}","function":"{{Q2}}","incorrect":true}],"uniques":true},"algorithm":{"name":"trueFalse","template":"Multiple choice – standard","params":{"countCorrect":1,"countIncorrect":2,"showCheckIcon":false,"columns":3}}}</t>
  </si>
  <si>
    <t>En un restaurante tienen el siguiente menú de primeros platos y postres. ¿Cuántas combinaciones se pueden formar si se elige un primer plato y un postre?
Imagen M4-NyO-38a-3
{{A1}}*
{{A2}}
{{A3}}</t>
  </si>
  <si>
    <t>Cuenta todas las combinaciones posibles: pescado y un plátano, pescado y una manzana...</t>
  </si>
  <si>
    <t>&lt;p&gt;Todas las combinaciones son:&lt;/p&gt;&lt;ul&gt;&lt;li&gt;Pescado y un plátano.&lt;/li&gt;&lt;li&gt;Pescado y una manzana.&lt;/li&gt;&lt;li&gt;Pescado y un flan.&lt;/li&gt;&lt;li&gt;Ensalada y un plátano.&lt;/li&gt;&lt;li&gt;Ensalada y una manzana.&lt;/li&gt;&lt;li&gt;Ensalada y un flan.&lt;/li&gt;&lt;/ul&gt;</t>
  </si>
  <si>
    <t>{"id":"M4-NyO-38a-I-3","stimulus":"&lt;p&gt;En un restaurante tienen el siguiente menú de primeros platos y postres. ¿Cuántas combinaciones se pueden formar si se elige un primer plato y un postre?&lt;/p&gt;&lt;div style=\"display:flex; justify-content:center;\"&gt;&lt;div class=\"lemo-fixed-to-responsive\" style=\"max-width: 600px;max-height: 250px;position: relative;width: 100%;display: inline-block;\"&gt;&lt;img src=\"https://blueberry-assets.oneclick.es/M4_NyO_38a_3.svg\" alt=\"\" tabindex=\"0\"&gt;&lt;/img&gt;&lt;div class=\"lemo-graphie-container\" style=\"position: absolute;top: 0;left: 0;width: 100%;height: 100%;\"&gt;&lt;div class=\"lemo-graphie\" style=\"position: relative; width: 100%; height: 100%;\"&gt;&lt;span class=\"lemo-graphie-label\" style=\"position: absolute; left: 16%; top: 6%;\"&gt;Primeros platos&lt;/span&gt;&lt;span class=\"lemo-graphie-label\" style=\"position: absolute; left: 69%; top: 6%;\"&gt;Postres&lt;/span&gt;&lt;/div&gt;&lt;/div&gt;&lt;/div&gt;&lt;/div&gt;","hint":"&lt;p&gt;Cuenta todas las combinaciones posibles: pescado y un plátano, pescado y una manzana...&lt;/p&gt;","feedback":"&lt;p&gt;Todas las combinaciones son:&lt;/p&gt;&lt;ul&gt;&lt;li&gt;Pescado y un plátano.&lt;/li&gt;&lt;li&gt;Pescado y una manzana.&lt;/li&gt;&lt;li&gt;Pescado y un flan.&lt;/li&gt;&lt;li&gt;Ensalada y un plátano.&lt;/li&gt;&lt;li&gt;Ensalada y una manzana.&lt;/li&gt;&lt;li&gt;Ensalada y un flan.&lt;/li&gt;&lt;/ul&gt;","seed":{"parameters":[{"name":"Q1","label":null,"list":[3,4,5,7,8]},{"name":"Q2","label":null,"list":[3,4,5,7,8]}],"calculated":[{"name":"A1","label":"{{function}}","function":"6"},{"name":"A2","label":"{{function}}","function":"{{Q1}}","incorrect":true},{"name":"A3","label":"{{function}}","function":"{{Q2}}","incorrect":true}],"uniques":true},"algorithm":{"name":"trueFalse","template":"Multiple choice – standard","params":{"countCorrect":1,"countIncorrect":2,"showCheckIcon":false,"columns":3}}}</t>
  </si>
  <si>
    <t>En un restaurante tienen el siguiente menú de primeros platos y postres. ¿Cuántas combinaciones se pueden formar si se elige un primer plato y un postre?
Imagen M4-NyO-38a-4
{{A1}}*
{{A2}}
{{A3}}</t>
  </si>
  <si>
    <t>Q1 = List = 5, 6, 7, 8, 10, 11, 12
Q2 = List = 5, 6, 7, 8, 10, 11, 12</t>
  </si>
  <si>
    <t>A1 = 9
A2 = {{Q1}}
A3 = {{Q2}}</t>
  </si>
  <si>
    <t>&lt;p&gt;Todas las combinaciones son:&lt;/p&gt;&lt;ul&gt;&lt;li&gt;Pescado y un plátano.&lt;/li&gt;&lt;li&gt;Pescado y una manzana.&lt;/li&gt;&lt;li&gt;Pescado y un flan.&lt;/li&gt;&lt;li&gt;Ensalada y un plátano.&lt;/li&gt;&lt;li&gt;Ensalada y una manzana.&lt;/li&gt;&lt;li&gt;Ensalada y un flan.&lt;/li&gt;&lt;li&gt;Macarrones y un plátano.&lt;/li&gt;&lt;li&gt;Macarrones y una manzana.&lt;/li&gt;&lt;li&gt;Macarrones y un flan.&lt;/li&gt;&lt;/ul&gt;</t>
  </si>
  <si>
    <t>{"id":"M4-NyO-38a-I-4","stimulus":"&lt;p&gt;En un restaurante tienen el siguiente menú de primeros platos y postres. ¿Cuántas combinaciones se pueden formar si se elige un primer plato y un postre?&lt;/p&gt;&lt;div style=\"display:flex; justify-content:center;\"&gt;&lt;div class=\"lemo-fixed-to-responsive\" style=\"max-width: 600px;max-height: 250px;position: relative;width: 100%;display: inline-block;\"&gt;&lt;img src=\"https://blueberry-assets.oneclick.es/M4_NyO_38a_4.svg\" alt=\"\" tabindex=\"0\"&gt;&lt;/img&gt;&lt;div class=\"lemo-graphie-container\" style=\"position: absolute;top: 0;left: 0;width: 100%;height: 100%;\"&gt;&lt;div class=\"lemo-graphie\" style=\"position: relative; width: 100%; height: 100%;\"&gt;&lt;span class=\"lemo-graphie-label\" style=\"position: absolute; left: 16%; top: 6%;\"&gt;Primeros platos&lt;/span&gt;&lt;span class=\"lemo-graphie-label\" style=\"position: absolute; left: 69%; top: 6%;\"&gt;Postres&lt;/span&gt;&lt;/div&gt;&lt;/div&gt;&lt;/div&gt;&lt;/div&gt;","hint":"&lt;p&gt;Cuenta todas las combinaciones posibles: pescado y un plátano, pescado y una manzana...&lt;/p&gt;","feedback":"&lt;p&gt;Todas las combinaciones son:&lt;/p&gt;&lt;ul&gt;&lt;li&gt;Pescado y un plátano.&lt;/li&gt;&lt;li&gt;Pescado y una manzana.&lt;/li&gt;&lt;li&gt;Pescado y un flan.&lt;/li&gt;&lt;li&gt;Ensalada y un plátano.&lt;/li&gt;&lt;li&gt;Ensalada y una manzana.&lt;/li&gt;&lt;li&gt;Ensalada y un flan.&lt;/li&gt;&lt;li&gt;Macarrones y un plátano.&lt;/li&gt;&lt;li&gt;Macarrones y una manzana.&lt;/li&gt;&lt;li&gt;Macarrones y un flan.&lt;/li&gt;&lt;/ul&gt;","seed":{"parameters":[{"name":"Q1","label":null,"list":[5,6,7,8,10,11,12]},{"name":"Q2","label":null,"list":[5,6,7,8,10,11,12]}],"calculated":[{"name":"A1","label":"{{function}}","function":"9"},{"name":"A2","label":"{{function}}","function":"{{Q1}}","incorrect":true},{"name":"A3","label":"{{function}}","function":"{{Q2}}","incorrect":true}],"uniques":true},"algorithm":{"name":"trueFalse","template":"Multiple choice – standard","params":{"countCorrect":1,"countIncorrect":2,"showCheckIcon":false,"columns":3}}}</t>
  </si>
  <si>
    <t>En una cafetería tienen {{Q1}} tipos de zumos y {{Q2}} tipos de tés. Para desayunar un zumo y un té, ¿cuántas combinaciones diferentes se pueden formar?</t>
  </si>
  <si>
    <t>Se pueden formar {{A1}} combinaciones.</t>
  </si>
  <si>
    <t>Q1 = List = 2, 3, 4, 5, 6
Q2 = List = 2, 3, 4, 5, 6</t>
  </si>
  <si>
    <t>Cuenta todas las combinaciones posibles: el zumo 1 con el té 1, el zumo 1 con el té 2...</t>
  </si>
  <si>
    <t>Para poder ver todas las combinaciones, dibuja un diagrama de árbol en tu cuaderno con todas las posibilidades.</t>
  </si>
  <si>
    <t>{"id":"M4-NyO-38a-E-1","stimulus":"&lt;p&gt;En una cafetería tienen {{Q1}} tipos de zumos y {{Q2}} tipos de tés. Para desayunar un zumo y un té, ¿cuántas combinaciones diferentes se pueden formar?&lt;/p&gt;","template":"&lt;p&gt;Se pueden formar {{response}} combinaciones.&lt;/p&gt;","hint":"&lt;p&gt;Cuenta todas las combinaciones posibles: el zumo 1 con el té 1, el zumo 1 con el té 2...&lt;/p&gt;","feedback":"&lt;p&gt;Para poder ver todas las combinaciones, dibuja un diagrama de árbol en tu cuaderno con todas las posibilidades.&lt;/p&gt;","seed":{"parameters":[{"name":"Q1","label":null,"list":[2,3,4,5,6]},{"name":"Q2","label":null,"list":[2,3,4,5,6]}],"calculated":[{"name":"A1","label":"{{function}}","function":"{{Q1}}*{{Q2}}"}],"uniques":true},"algorithm":{"name":"calculateOperation","params":{"method":"equivLiteral","keyboard":"NUMERICAL"}}}</t>
  </si>
  <si>
    <t>Para una competición de ajedrez, la profesora ha decidido que sus alumnos jueguen en parejas de niña y niño. Si en su clase hay {{Q1}} alumnos y {{Q2}} alumnas, ¿cuántas parejas diferentes pueden hacer?</t>
  </si>
  <si>
    <t>Se pueden formar {{A1}} parejas.</t>
  </si>
  <si>
    <t>Q1 = List = 5, 6, 7, 8
Q2 = List = 5, 6, 7, 8</t>
  </si>
  <si>
    <t>Cuenta todas las combinaciones posibles: el niño 1 con la niña 1, el niño 1 con la niña 2...</t>
  </si>
  <si>
    <t>{"id":"M4-NyO-38a-E-2","stimulus":"&lt;p&gt;Para una competición de ajedrez, la profesora ha decidido que sus alumnos jueguen en parejas de niña y niño. Si en su clase hay {{Q1}} alumnos y {{Q2}} alumnas, ¿cuántas parejas diferentes pueden hacer?&lt;/p&gt;","template":"&lt;p&gt;Se pueden formar {{response}} parejas.&lt;/p&gt;","hint":"&lt;p&gt;Cuenta todas las combinaciones posibles: el niño 1 con la niña 1, el niño 1 con la niña 2...&lt;/p&gt;","feedback":"&lt;p&gt;Para poder ver todas las combinaciones, dibuja un diagrama de árbol en tu cuaderno con todas las posibilidades.&lt;/p&gt;","seed":{"parameters":[{"name":"Q1","label":null,"list":[5,6,7,8]},{"name":"Q2","label":null,"list":[5,6,7,8]}],"calculated":[{"name":"A1","label":"{{function}}","function":"{{Q1}}*{{Q2}}"}],"uniques":true},"algorithm":{"name":"calculateOperation","params":{"method":"equivLiteral","keyboard":"NUMERICAL"}}}</t>
  </si>
  <si>
    <t>En la cafetería de la oficina, Marcos puede elegir entre {{Q1}} tipos de sándwich y {{Q2}} refrescos. ¿Entre cuántas combinaciones de sándwich y refresco puede elegir?</t>
  </si>
  <si>
    <t>Puede elegir entre {{A1}} combinaciones.</t>
  </si>
  <si>
    <t>Cuenta todas las combinaciones posibles: el sándwich 1 y el refresco 1, el sándwich 1 y el refresco 2...</t>
  </si>
  <si>
    <t>{"id":"M4-NyO-38a-E-3","stimulus":"&lt;p&gt;En la cafetería de la oficina, Marcos puede elegir entre {{Q1}} tipos de sándwich y {{Q2}} refrescos. ¿Entre cuántas combinaciones de sándwich y refresco puede elegir?&lt;/p&gt;","template":"&lt;p&gt;Puede elegir entre {{response}} combinaciones.&lt;/p&gt;","hint":"&lt;p&gt;Cuenta todas las combinaciones posibles: el sándwich 1 y el refresco 1, el sándwich 1 y el refresco 2...&lt;/p&gt;","feedback":"&lt;p&gt;Para poder ver todas las combinaciones, dibuja un diagrama de árbol en tu cuaderno con todas las posibilidades.&lt;/p&gt;","seed":{"parameters":[{"name":"Q1","label":null,"list":[2,3,4,5,6]},{"name":"Q2","label":null,"list":[2,3,4,5,6]}],"calculated":[{"name":"A1","label":"{{function}}","function":"{{Q1}}*{{Q2}}"}],"uniques":true},"algorithm":{"name":"calculateOperation","params":{"method":"equivLiteral","keyboard":"NUMERICAL"}}}</t>
  </si>
  <si>
    <t>M4-NyO-39a</t>
  </si>
  <si>
    <t>Reconoce las fracciones unitarias más habituales (1/2, 1/3, 1/4, 1/5, 1/10 y 1/100) como unidades menores que una unidad</t>
  </si>
  <si>
    <t>¿En cuál de estos dibujos se ha coloreado 1/2 de la figura?
M4-NyO-39a-1*
M4-NyO-39a-2*
M4-NyO-39a-3
M4-NyO-39a-4
M4-NyO-39a-5
M4-NyO-39a-6
M4-NyO-39a-7
M4-NyO-39a-8
M4-NyO-39a-9
(se ven 4 o 6, 1 correcto)</t>
  </si>
  <si>
    <t>El &lt;b&gt;denominador&lt;/b&gt; de una fracción es el número de partes entre las que se reparte el total. El &lt;b&gt;numerador,&lt;/b&gt; el número de estas partes que quedan.</t>
  </si>
  <si>
    <t>&lt;p&gt;El &lt;b&gt;denominador&lt;/b&gt; de una fracción es el número de partes entre las que se reparte el total. El &lt;b&gt;numerador,&lt;/b&gt; el número de estas partes que quedan.&lt;/p&gt;</t>
  </si>
  <si>
    <t>{"id":"M4-NyO-39a-I-1","stimulus":"&lt;p&gt;¿En cuál de estos dibujos se ha coloreado &lt;span class=\"fr-math-v2 fr-draggable\" contenteditable=\"false\" data-original-math=\"\\(\\frac{1}{2}\\)\" draggable=\"true\"&gt;\\(\\frac{1}{2}\\)&lt;/span&gt; de la figura?&lt;/p&gt;","hint":"&lt;p&gt;El &lt;b&gt;denominador&lt;/b&gt; de una fracción es el número de partes entre las que se reparte el total. El &lt;b&gt;numerador&lt;/b&gt;, el número de estas partes que quedan.&lt;/p&gt;","feedback":"&lt;p&gt;El &lt;b&gt;denominador&lt;/b&gt; de una fracción es el número de partes entre las que se reparte el total. El &lt;b&gt;numerador&lt;/b&gt;, el número de estas partes que quedan.&lt;/p&gt;","seed":{"parameters":[],"calculated":[{"name":"A1","label":"&lt;div style=\"display:flex; justify-content:center;\"&gt;&lt;img src=\"https://blueberry-assets.oneclick.es/M4_NyO_39a_1.svg\" width=\"300\"&gt;&lt;/img&gt;&lt;/div&gt;"},{"name":"A2","label":"&lt;div style=\"display:flex; justify-content:center;\"&gt;&lt;img src=\"https://blueberry-assets.oneclick.es/M4_NyO_39a_2.svg\" width=\"300\"&gt;&lt;/img&gt;&lt;/div&gt;"},{"name":"A3","label":"&lt;div style=\"display:flex; justify-content:center;\"&gt;&lt;img src=\"https://blueberry-assets.oneclick.es/M4_NyO_39a_3.svg\" width=\"300\"&gt;&lt;/img&gt;&lt;/div&gt;","incorrect":true},{"name":"A4","label":"&lt;div style=\"display:flex; justify-content:center;\"&gt;&lt;img src=\"https://blueberry-assets.oneclick.es/M4_NyO_39a_4.svg\" width=\"300\"&gt;&lt;/img&gt;&lt;/div&gt;","incorrect":true},{"name":"A5","label":"&lt;div style=\"display:flex; justify-content:center;\"&gt;&lt;img src=\"https://blueberry-assets.oneclick.es/M4_NyO_39a_5.svg\" width=\"300\"&gt;&lt;/img&gt;&lt;/div&gt;","incorrect":true},{"name":"A6","label":"&lt;div style=\"display:flex; justify-content:center;\"&gt;&lt;img src=\"https://blueberry-assets.oneclick.es/M4_NyO_39a_6.svg\" width=\"300\"&gt;&lt;/img&gt;&lt;/div&gt;","incorrect":true},{"name":"A7","label":"&lt;div style=\"display:flex; justify-content:center;\"&gt;&lt;img src=\"https://blueberry-assets.oneclick.es/M4_NyO_39a_7.svg\" width=\"300\"&gt;&lt;/img&gt;&lt;/div&gt;","incorrect":true},{"name":"A8","label":"&lt;div style=\"display:flex; justify-content:center;\"&gt;&lt;img src=\"https://blueberry-assets.oneclick.es/M4_NyO_39a_8.svg\" width=\"300\"&gt;&lt;/img&gt;&lt;/div&gt;","incorrect":true},{"name":"A9","label":"&lt;div style=\"display:flex; justify-content:center;\"&gt;&lt;img src=\"https://blueberry-assets.oneclick.es/M4_NyO_39a_9.svg\" width=\"300\"&gt;&lt;/img&gt;&lt;/div&gt;","incorrect":true}],"uniques":true},"algorithm":{"name":"trueFalse","template":"Multiple choice – standard","params":{"countCorrect":1,"countIncorrect":3,"showCheckIcon":false,"columns":4}}}</t>
  </si>
  <si>
    <t>¿En cuál de estos dibujos se ha coloreado 1/3 de la figura?
M4-NyO-39a-1
M4-NyO-39a-2
M4-NyO-39a-3*
M4-NyO-39a-4*
M4-NyO-39a-5
M4-NyO-39a-6
M4-NyO-39a-7
M4-NyO-39a-8
M4-NyO-39a-9
(se ven 4 o 6, 1 correcto)</t>
  </si>
  <si>
    <t>{"id":"M4-NyO-39a-I-2","stimulus":"&lt;p&gt;¿En cuál de estos dibujos se ha coloreado &lt;span class=\"fr-math-v2 fr-draggable\" contenteditable=\"false\" data-original-math=\"\\(\\frac{1}{3}\\)\" draggable=\"true\"&gt;\\(\\frac{1}{3}\\)&lt;/span&gt; de la figura?&lt;/p&gt;","hint":"&lt;p&gt;El &lt;b&gt;denominador&lt;/b&gt; de una fracción es el número de partes entre las que se reparte el total. El &lt;b&gt;numerador&lt;/b&gt;, el número de estas partes que quedan.&lt;/p&gt;","feedback":"&lt;p&gt;El &lt;b&gt;denominador&lt;/b&gt; de una fracción es el número de partes entre las que se reparte el total. El &lt;b&gt;numerador&lt;/b&gt;, el número de estas partes que quedan.&lt;/p&gt;","seed":{"parameters":[],"calculated":[{"name":"A1","label":"&lt;div style=\"display:flex; justify-content:center;\"&gt;&lt;img src=\"https://blueberry-assets.oneclick.es/M4_NyO_39a_1.svg\" width=\"300\"&gt;&lt;/img&gt;&lt;/div&gt;","incorrect":true},{"name":"A2","label":"&lt;div style=\"display:flex; justify-content:center;\"&gt;&lt;img src=\"https://blueberry-assets.oneclick.es/M4_NyO_39a_2.svg\" width=\"300\"&gt;&lt;/img&gt;&lt;/div&gt;","incorrect":true},{"name":"A3","label":"&lt;div style=\"display:flex; justify-content:center;\"&gt;&lt;img src=\"https://blueberry-assets.oneclick.es/M4_NyO_39a_3.svg\" width=\"300\"&gt;&lt;/img&gt;&lt;/div&gt;"},{"name":"A4","label":"&lt;div style=\"display:flex; justify-content:center;\"&gt;&lt;img src=\"https://blueberry-assets.oneclick.es/M4_NyO_39a_4.svg\" width=\"300\"&gt;&lt;/img&gt;&lt;/div&gt;"},{"name":"A5","label":"&lt;div style=\"display:flex; justify-content:center;\"&gt;&lt;img src=\"https://blueberry-assets.oneclick.es/M4_NyO_39a_5.svg\" width=\"300\"&gt;&lt;/img&gt;&lt;/div&gt;","incorrect":true},{"name":"A6","label":"&lt;div style=\"display:flex; justify-content:center;\"&gt;&lt;img src=\"https://blueberry-assets.oneclick.es/M4_NyO_39a_6.svg\" width=\"300\"&gt;&lt;/img&gt;&lt;/div&gt;","incorrect":true},{"name":"A7","label":"&lt;div style=\"display:flex; justify-content:center;\"&gt;&lt;img src=\"https://blueberry-assets.oneclick.es/M4_NyO_39a_7.svg\" width=\"300\"&gt;&lt;/img&gt;&lt;/div&gt;","incorrect":true},{"name":"A8","label":"&lt;div style=\"display:flex; justify-content:center;\"&gt;&lt;img src=\"https://blueberry-assets.oneclick.es/M4_NyO_39a_8.svg\" width=\"300\"&gt;&lt;/img&gt;&lt;/div&gt;","incorrect":true},{"name":"A9","label":"&lt;div style=\"display:flex; justify-content:center;\"&gt;&lt;img src=\"https://blueberry-assets.oneclick.es/M4_NyO_39a_9.svg\" width=\"300\"&gt;&lt;/img&gt;&lt;/div&gt;","incorrect":true}],"uniques":true},"algorithm":{"name":"trueFalse","template":"Multiple choice – standard","params":{"countCorrect":1,"countIncorrect":3,"showCheckIcon":false,"columns":4}}}</t>
  </si>
  <si>
    <t>¿En cuál de estos dibujos se ha coloreado 1/5 de la figura?
M4-NyO-39a-1
M4-NyO-39a-2
M4-NyO-39a-3
M4-NyO-39a-4
M4-NyO-39a-5
M4-NyO-39a-6
M4-NyO-39a-7
M4-NyO-39a-8*
M4-NyO-39a-9*
(se ven 4 o 6, 1 correcto)</t>
  </si>
  <si>
    <t>{"id":"M4-NyO-39a-I-3","stimulus":"&lt;p&gt;¿En cuál de estos dibujos se ha coloreado &lt;span class=\"fr-math-v2 fr-draggable\" contenteditable=\"false\" data-original-math=\"\\(\\frac{1}{5}\\)\" draggable=\"true\"&gt;\\(\\frac{1}{5}\\)&lt;/span&gt; de la figura?&lt;/p&gt;","hint":"&lt;p&gt;El &lt;b&gt;denominador&lt;/b&gt; de una fracción es el número de partes entre las que se reparte el total. El &lt;b&gt;numerador&lt;/b&gt;, el número de estas partes que quedan.&lt;/p&gt;","feedback":"&lt;p&gt;El &lt;b&gt;denominador&lt;/b&gt; de una fracción es el número de partes entre las que se reparte el total. El &lt;b&gt;numerador&lt;/b&gt;, el número de estas partes que quedan.&lt;/p&gt;","seed":{"parameters":[],"calculated":[{"name":"A1","label":"&lt;div style=\"display:flex; justify-content:center;\"&gt;&lt;img src=\"https://blueberry-assets.oneclick.es/M4_NyO_39a_1.svg\" width=\"300\"&gt;&lt;/img&gt;&lt;/div&gt;","incorrect":true},{"name":"A2","label":"&lt;div style=\"display:flex; justify-content:center;\"&gt;&lt;img src=\"https://blueberry-assets.oneclick.es/M4_NyO_39a_2.svg\" width=\"300\"&gt;&lt;/img&gt;&lt;/div&gt;","incorrect":true},{"name":"A3","label":"&lt;div style=\"display:flex; justify-content:center;\"&gt;&lt;img src=\"https://blueberry-assets.oneclick.es/M4_NyO_39a_3.svg\" width=\"300\"&gt;&lt;/img&gt;&lt;/div&gt;","incorrect":true},{"name":"A4","label":"&lt;div style=\"display:flex; justify-content:center;\"&gt;&lt;img src=\"https://blueberry-assets.oneclick.es/M4_NyO_39a_4.svg\" width=\"300\"&gt;&lt;/img&gt;&lt;/div&gt;","incorrect":true},{"name":"A5","label":"&lt;div style=\"display:flex; justify-content:center;\"&gt;&lt;img src=\"https://blueberry-assets.oneclick.es/M4_NyO_39a_5.svg\" width=\"300\"&gt;&lt;/img&gt;&lt;/div&gt;","incorrect":true},{"name":"A6","label":"&lt;div style=\"display:flex; justify-content:center;\"&gt;&lt;img src=\"https://blueberry-assets.oneclick.es/M4_NyO_39a_6.svg\" width=\"300\"&gt;&lt;/img&gt;&lt;/div&gt;","incorrect":true},{"name":"A7","label":"&lt;div style=\"display:flex; justify-content:center;\"&gt;&lt;img src=\"https://blueberry-assets.oneclick.es/M4_NyO_39a_7.svg\" width=\"300\"&gt;&lt;/img&gt;&lt;/div&gt;","incorrect":true},{"name":"A8","label":"&lt;div style=\"display:flex; justify-content:center;\"&gt;&lt;img src=\"https://blueberry-assets.oneclick.es/M4_NyO_39a_8.svg\" width=\"300\"&gt;&lt;/img&gt;&lt;/div&gt;"},{"name":"A9","label":"&lt;div style=\"display:flex; justify-content:center;\"&gt;&lt;img src=\"https://blueberry-assets.oneclick.es/M4_NyO_39a_9.svg\" width=\"300\"&gt;&lt;/img&gt;&lt;/div&gt;"}],"uniques":true},"algorithm":{"name":"trueFalse","template":"Multiple choice – standard","params":{"countCorrect":1,"countIncorrect":3,"showCheckIcon":false,"columns":4}}}</t>
  </si>
  <si>
    <t>&lt;p&gt;¿Qué fracción representa la parte coloreada de esta figura?&lt;/p&gt;&lt;p&gt;{{Q1}}&lt;/p&gt;</t>
  </si>
  <si>
    <t>La parte coloreada representa {{A1}} del total de la figura.</t>
  </si>
  <si>
    <t>Q1 = M4-NyO-39a-3, M4-NyO-39a-4</t>
  </si>
  <si>
    <t>A1 = 1/3</t>
  </si>
  <si>
    <t>{"id":"M4-NyO-39a-E-1","stimulus":"&lt;p&gt;¿Qué fracción representa la parte coloreada de esta figura?&lt;/p&gt;&lt;div style=\"display:flex; justify-content:center;\"&gt;&lt;img src=\"http://drive.google.com/uc?export=view&amp;id={{Q1}}\" width=\"300\"&gt;&lt;/img&gt;&lt;/div&gt;","template":"&lt;p&gt;La parte coloreada representa {{response}} del total de la figura.&lt;/p&gt;","hint":"&lt;p&gt;El &lt;b&gt;denominador&lt;/b&gt; de una fracción es el número de partes entre las que se reparte el total. El &lt;b&gt;numerador&lt;/b&gt;, el número de estas partes que quedan.&lt;/p&gt;","feedback":"&lt;p&gt;El &lt;b&gt;denominador&lt;/b&gt; de una fracción es el número de partes entre las que se reparte el total. El &lt;b&gt;numerador&lt;/b&gt;, el número de estas partes que quedan.&lt;/p&gt;","seed":{"parameters":[{"name":"Q1","label":null,"list":["1bR8X1nkrclqT7j-diCy5mwUa-rBDMSMi","1Ue-RKbMH-_vXynsT1M-GZdgr-Sgo2LSW"]}],"calculated":[{"name":"A1","label":"{{function}}","function":"\\frac{1}{3}"}],"uniques":true},"algorithm":{"name":"calculateOperation","params":{"method":"equivLiteral","keyboard":"INTERMEDIATE"}}}</t>
  </si>
  <si>
    <t>Q1 = M4-NyO-39a-5, M4-NyO-39a-6, M4-NyO-39a-7</t>
  </si>
  <si>
    <t>A1 = 1/4</t>
  </si>
  <si>
    <t>{"id":"M4-NyO-39a-E-2","stimulus":"&lt;p&gt;¿Qué fracción representa la parte coloreada de esta figura?&lt;/p&gt;&lt;div style=\"display:flex; justify-content:center;\"&gt;&lt;img src=\"https://bit.ly/{{Q1}}\" width=\"300\"&gt;&lt;/img&gt;&lt;/div&gt;","template":"&lt;p&gt;La parte coloreada representa {{response}} del total de la figura.&lt;/p&gt;","hint":"&lt;p&gt;El &lt;b&gt;denominador&lt;/b&gt; de una fracción es el número de partes entre las que se reparte el total. El &lt;b&gt;numerador&lt;/b&gt;, el número de estas partes que quedan.&lt;/p&gt;","feedback":"&lt;p&gt;El &lt;b&gt;denominador&lt;/b&gt; de una fracción es el número de partes entre las que se reparte el total. El &lt;b&gt;numerador&lt;/b&gt;, el número de estas partes que quedan.&lt;/p&gt;","seed":{"parameters":[{"name":"Q1","label":null,"list":["3sy3Hkk","3f7THuU","3SDOcC3"]}],"calculated":[{"name":"A1","label":"{{function}}","function":"\\frac{1}{4}"}],"uniques":true},"algorithm":{"name":"calculateOperation","params":{"method":"equivLiteral","keyboard":"INTERMEDIATE"}}}</t>
  </si>
  <si>
    <t>Q1 = M4-NyO-39a-8, M4-NyO-39a-9</t>
  </si>
  <si>
    <t>A1 = 1/5</t>
  </si>
  <si>
    <t>{"id":"M4-NyO-39a-E-3","stimulus":"&lt;p&gt;¿Qué fracción representa la parte coloreada de esta figura?&lt;/p&gt;&lt;div style=\"display:flex; justify-content:center;\"&gt;&lt;img src=\"http://drive.google.com/uc?export=view&amp;id={{Q1}}\" width=\"300\"&gt;&lt;/img&gt;&lt;/div&gt;","template":"&lt;p&gt;La parte coloreada representa {{response}} del total de la figura.&lt;/p&gt;","hint":"&lt;p&gt;El &lt;b&gt;denominador&lt;/b&gt; de una fracción es el número de partes entre las que se reparte el total. El &lt;b&gt;numerador&lt;/b&gt;, el número de estas partes que quedan.&lt;/p&gt;","feedback":"&lt;p&gt;El &lt;b&gt;denominador&lt;/b&gt; de una fracción es el número de partes entre las que se reparte el total. El &lt;b&gt;numerador&lt;/b&gt;, el número de estas partes que quedan.&lt;/p&gt;","seed":{"parameters":[{"name":"Q1","label":null,"list":["1UP7eYW1pcnTQ_zMftjjeTcHEeb1_hWt3","1vjoK7dgFA2mv6DM_rD8RIL7lmzlEOB4L"]}],"calculated":[{"name":"A1","label":"{{function}}","function":"\\frac{1}{5}"}],"uniques":true},"algorithm":{"name":"calculateOperation","params":{"method":"equivLiteral","keyboard":"INTERMEDIATE"}}}</t>
  </si>
  <si>
    <t>M4-NyO-39c</t>
  </si>
  <si>
    <t>Calcula la fracción unitaria de una cantidad (núm. de 2 cifras)</t>
  </si>
  <si>
    <t>Arrastra el valor del siguiente cálculo.</t>
  </si>
  <si>
    <t>1/{{Q1}} de {{T1}} = {{A1}}</t>
  </si>
  <si>
    <t>Q1 = List = 2, 3, 4, 5, 10, 100
Q2 = min = 5; max = 20; step = 1
Q3 = min = 5; max = 20; step = 1
Q4 = min = 5; max = 20; step = 1</t>
  </si>
  <si>
    <t>T1 = {{Q2}}*{{Q1}}
A1 = {{Q2}}
A2 = {{Q3}}
A3 = {{Q4}}</t>
  </si>
  <si>
    <t>&lt;p&gt;Como el valor del numerador es 1, divide el número entre el denominador.&lt;/p&gt;</t>
  </si>
  <si>
    <t>&lt;p&gt;Para calcular la fracción de un número, como el valor del numerador es 1, hay que dividir el número entre el denominador.&lt;/p&gt;&lt;p&gt;{{T1}} : {{Q1}} = {{Q2}}&lt;/p&gt;</t>
  </si>
  <si>
    <t>{"id":"M4-NyO-39c-I-1","stimulus":"&lt;p&gt;Arrastra el valor del siguiente cálculo.&lt;/p&gt;","template":"&lt;p style=\"text-align: center\"&gt;&lt;span class=\"fr-math-v2 fr-draggable\" contenteditable=\"false\" data-original-math=\"\\(\\frac{1}{{{Q1}}}\\)\" draggable=\"true\"&gt;\\(\\frac{1}{{{Q1}}}\\)&lt;/span&gt; de {{T1}} = {{response}}&lt;/p&gt;","hint":"&lt;p&gt;Como el valor del numerador es 1, divide el número entre el denominador.&lt;/p&gt;","feedback":"&lt;p&gt;Para calcular la fracción de un número, como el valor del numerador es 1, hay que dividir el número entre el denominador.&lt;/p&gt;&lt;p style=\"text-align: center\"&gt;{{T1}} : {{Q1}} = {{Q2}}&lt;/p&gt;","seed":{"parameters":[{"name":"Q1","label":null,"list":[2,3,4,5,10,100]},{"name":"Q2","label":null,"min":5,"max":20,"step":1},{"name":"Q3","label":null,"min":5,"max":20,"step":1},{"name":"Q4","label":null,"min":5,"max":20,"step":1}],"calculated":[{"name":"T1","label":"{{function}}","function":"{{Q2}}*{{Q1}}","temp":true},{"name":"A1","label":"{{function}}","function":"{{Q2}}"},{"name":"A2","label":"{{function}}","function":"{{Q3}}","incorrect":true},{"name":"A3","label":"{{function}}","function":"{{Q4}}","incorrect":true}],"uniques":true},"algorithm":{"name":"calculateOperation","template":"Cloze with drag &amp; drop","params":{"keyboard":"INTERMEDIATE"}}}</t>
  </si>
  <si>
    <t>Calcula cuál es el valor de 1/{{Q1}} de {{T1}}.</t>
  </si>
  <si>
    <t>Q1 = List = 2, 3, 4, 5, 10, 100
Q2 = min = 5; max = 20; step = 1</t>
  </si>
  <si>
    <t>T1 = {{Q2}}*{{Q1}}
A1 = {{Q2}}</t>
  </si>
  <si>
    <t>{"id":"M4-NyO-39c-E-1","stimulus":"&lt;p&gt;Calcula cuál es el valor de &lt;span class=\"fr-math-v2 fr-draggable\" contenteditable=\"false\" data-original-math=\"\\(\\frac{1}{{{Q1}}}\\)\" draggable=\"true\"&gt;\\(\\frac{1}{{{Q1}}}\\)&lt;/span&gt; de {{T1}}.&lt;/p&gt;","template":"&lt;p style=\"text-align: center\"&gt;&lt;span class=\"fr-math-v2 fr-draggable\" contenteditable=\"false\" data-original-math=\"\\(\\frac{1}{{{Q1}}}\\)\" draggable=\"true\"&gt;\\(\\frac{1}{{{Q1}}}\\)&lt;/span&gt; de {{T1}} = {{response}}&lt;/p&gt;","hint":"&lt;p&gt;Como el valor del numerador es 1, divide el número entre el denominador.&lt;/p&gt;","feedback":"&lt;p&gt;Para calcular la fracción de un número, como el valor del numerador es 1, hay que dividir el número entre el denominador.&lt;/p&gt;&lt;p style=\"text-align: center\"&gt;{{T1}} : {{Q1}} = {{Q2}}&lt;/p&gt;","seed":{"parameters":[{"name":"Q1","label":null,"list":[2,3,4,5,10,100]},{"name":"Q2","label":null,"min":5,"max":20,"step":1}],"calculated":[{"name":"T1","label":"{{function}}","function":"{{Q2}}*{{Q1}}","temp":true},{"name":"A1","label":"{{function}}","function":"{{Q2}}"}],"uniques":true},"algorithm":{"name":"calculateOperation","params":{"method":"equivLiteral","keyboard":"INTERMEDIATE"}}}</t>
  </si>
  <si>
    <t>Debido a las rebajas, unos zapatos que costaban {{T1}} € ahora valen 1/{{Q1}} de ese valor. ¿Cuál es su precio rebajado?</t>
  </si>
  <si>
    <t>1/{{Q1}} de {{T1}} € = {{A1}} €</t>
  </si>
  <si>
    <t>&lt;p&gt;Para calcular la fracción de un número, como el valor del numerador es 1, hay que dividir el número entre el denominador.&lt;/p&gt;&lt;p&gt;{{T1}} : {{Q1}} = {{Q2}} €&lt;/p&gt;</t>
  </si>
  <si>
    <t>{"id":"M4-NyO-39c-A-1","stimulus":"&lt;p&gt;Debido a las rebajas, unos zapatos que costaban {{T1}} € ahora valen &lt;span class=\"fr-math-v2 fr-draggable\" contenteditable=\"false\" data-original-math=\"\\(\\frac{1}{{{Q1}}}\\)\" draggable=\"true\"&gt;\\(\\frac{1}{{{Q1}}}\\)&lt;/span&gt; de ese valor. ¿Cuál es su precio rebajado?&lt;/p&gt;","template":"&lt;p style=\"text-align: center\"&gt;&lt;span class=\"fr-math-v2 fr-draggable\" contenteditable=\"false\" data-original-math=\"\\(\\frac{1}{{{Q1}}}\\)\" draggable=\"true\"&gt;\\(\\frac{1}{{{Q1}}}\\)&lt;/span&gt; de {{T1}} € = {{response}} €&lt;/p&gt;","hint":"&lt;p&gt;Como el valor del numerador es 1, divide el número entre el denominador.&lt;/p&gt;","feedback":"&lt;p&gt;Para calcular la fracción de un número, como el valor del numerador es 1, hay que dividir el número entre el denominador.&lt;/p&gt;&lt;p style=\"text-align: center\"&gt;{{T1}} : {{Q1}} = {{Q2}}&lt;/p&gt;","seed":{"parameters":[{"name":"Q1","label":null,"list":[2,3,4,5,10,100]},{"name":"Q2","label":null,"min":5,"max":20,"step":1}],"calculated":[{"name":"T1","label":"{{function}}","function":"{{Q2}}*{{Q1}}","temp":true},{"name":"A1","label":"{{function}}","function":"{{Q2}}"}],"uniques":true},"algorithm":{"name":"calculateOperation","params":{"method":"equivLiteral","keyboard":"INTERMEDIATE"}}}</t>
  </si>
  <si>
    <t>Adrián se va a comer 1/{{Q1}} de las {{T1}} fresas que hay en su plato. ¿Cuántas se comerá?</t>
  </si>
  <si>
    <t>1/{{Q1}} de {{T1}} fresas = {{A1}} fresas</t>
  </si>
  <si>
    <t>&lt;p&gt;Para calcular la fracción de un número, como el valor del numerador es 1, hay que dividir el número entre el denominador.&lt;/p&gt;&lt;p&gt;{{T1}} : {{Q1}} = {{Q2}} fresas&lt;/p&gt;</t>
  </si>
  <si>
    <t>{"id":"M4-NyO-39c-A-2","stimulus":"&lt;p&gt;Adrián se va a comer &lt;span class=\"fr-math-v2 fr-draggable\" contenteditable=\"false\" data-original-math=\"\\(\\frac{1}{{{Q1}}}\\)\" draggable=\"true\"&gt;\\(\\frac{1}{{{Q1}}}\\)&lt;/span&gt; de las {{T1}} fresas que hay en su plato. ¿Cuántas se comerá?&lt;/p&gt;","template":"&lt;p style=\"text-align: center\"&gt;&lt;span class=\"fr-math-v2 fr-draggable\" contenteditable=\"false\" data-original-math=\"\\(\\frac{1}{{{Q1}}}\\)\" draggable=\"true\"&gt;\\(\\frac{1}{{{Q1}}}\\)&lt;/span&gt; de {{T1}} fresas = {{response}} fresas&lt;/p&gt;","hint":"&lt;p&gt;Como el valor del numerador es 1, divide el número entre el denominador.&lt;/p&gt;","feedback":"&lt;p&gt;Para calcular la fracción de un número, como el valor del numerador es 1, hay que dividir el número entre el denominador.&lt;/p&gt;&lt;p style=\"text-align: center\"&gt;{{T1}} : {{Q1}} = {{Q2}}&lt;/p&gt;","seed":{"parameters":[{"name":"Q1","label":null,"list":[2,3,4,5,10,100]},{"name":"Q2","label":null,"min":5,"max":20,"step":1}],"calculated":[{"name":"T1","label":"{{function}}","function":"{{Q2}}*{{Q1}}","temp":true},{"name":"A1","label":"{{function}}","function":"{{Q2}}"}],"uniques":true},"algorithm":{"name":"calculateOperation","params":{"method":"equivLiteral","keyboard":"INTERMEDIATE"}}}</t>
  </si>
  <si>
    <t>En un almacén de juguetes, 1/{{Q1}} de los {{T1}} balones que guarda son de fútbol. ¿Cuántos son?</t>
  </si>
  <si>
    <t>1/{{Q1}} de {{T1}} balones = {{A1}} balones de fútbol</t>
  </si>
  <si>
    <t>&lt;p&gt;Para calcular la fracción de un número, como el valor del numerador es 1, hay que dividir el número entre el denominador.&lt;/p&gt;&lt;p&gt;{{T1}} : {{Q1}} = {{Q2}} pelotas de fútbol&lt;/p&gt;</t>
  </si>
  <si>
    <t>{"id":"M4-NyO-39c-A-3","stimulus":"&lt;p&gt;En un almacén de juguetes, &lt;span class=\"fr-math-v2 fr-draggable\" contenteditable=\"false\" data-original-math=\"\\(\\frac{1}{{{Q1}}}\\)\" draggable=\"true\"&gt;\\(\\frac{1}{{{Q1}}}\\)&lt;/span&gt; de los {{T1}} balones que guarda son de fútbol. ¿Cuántos son?&lt;/p&gt;","template":"&lt;p style=\"text-align: center\"&gt;&lt;span class=\"fr-math-v2 fr-draggable\" contenteditable=\"false\" data-original-math=\"\\(\\frac{1}{{{Q1}}}\\)\" draggable=\"true\"&gt;\\(\\frac{1}{{{Q1}}}\\)&lt;/span&gt; de {{T1}} balones = {{response}} balones de fútbol&lt;/p&gt;","hint":"&lt;p&gt;Como el valor del numerador es 1, divide el número entre el denominador.&lt;/p&gt;","feedback":"&lt;p&gt;Para calcular la fracción de un número, como el valor del numerador es 1, hay que dividir el número entre el denominador.&lt;/p&gt;&lt;p style=\"text-align: center\"&gt;{{T1}} : {{Q1}} = {{Q2}}&lt;/p&gt;","seed":{"parameters":[{"name":"Q1","label":null,"list":[2,3,4,5,10,100]},{"name":"Q2","label":null,"min":5,"max":20,"step":1}],"calculated":[{"name":"T1","label":"{{function}}","function":"{{Q2}}*{{Q1}}","temp":true},{"name":"A1","label":"{{function}}","function":"{{Q2}}"}],"uniques":true},"algorithm":{"name":"calculateOperation","params":{"method":"equivLiteral","keyboard":"INTERMEDIATE"}}}</t>
  </si>
  <si>
    <t>M4-NyO-39d</t>
  </si>
  <si>
    <t>Lee fracciones unitarias con un 1 en numerador y hasta el número doce en el denominador (pasa número a texto)</t>
  </si>
  <si>
    <t>Selecciona la fracción que &lt;i&gt;no&lt;/i&gt; esté bien expresada.
1/{{Q1}} se lee {{T4}}.
1/{{Q2}} se lee {{T5}}.
1/{{Q3}} se lee {{T6}}.*
1/{{Q3}} se lee {{T7}}.*
(Se ven 3 opciones, 1 incorrecta).</t>
  </si>
  <si>
    <t>Q1 = Min = 2; Max = 12; step =1
Q2 = Min = 2; Max = 12; step =1
Q3 = Min = 2; Max = 12; step =1</t>
  </si>
  <si>
    <t>T4 = Lemonlib.fractionToWords(1, {{Q1}}, 'es')
T5 = Lemonlib.fractionToWords(1, {{Q2}}, 'es')
T6 = Lemonlib.fractionToWords(1, {{Q3}}+1, 'es')
T6 = Lemonlib.fractionToWords(1, {{Q3}}+2, 'es')</t>
  </si>
  <si>
    <t>En las fracciones, primero se escribe el numerador y después el denominador en forma fraccionaria. Por ejemplo, medios, tercios, cuartos o quintos.</t>
  </si>
  <si>
    <t>{
    "id": "M4-NyO-39d-I-1",
    "stimulus": "&lt;p&gt;Selecciona la fracción que &lt;i&gt;no&lt;/i&gt; esté bien expresada.&lt;/p&gt;",
    "hint": "&lt;p&gt;En las fracciones, primero se escribe el numerador y después el denominador en forma fraccionaria. Por ejemplo, medios, tercios, cuartos o quintos.&lt;/p&gt;",
    "feedback": "&lt;p&gt;En las fracciones, primero se escribe el numerador y después el denominador en forma fraccionaria. Por ejemplo, medios, tercios, cuartos o quintos.&lt;/p&gt;",
    "seed": {
        "parameters": [
            {
                "name": "Q1",
                "label": null,
                "min": 2,
                "max": 12,
                "step": 1
            },
            {
                "name": "Q2",
                "label": null,
                "min": 2,
                "max": 12,
                "step": 1
            },
            {
                "name": "Q3",
                "label": null,
                "min": 2,
                "max": 12,
                "step": 1
            }
        ],
        "calculated": [
            {
                "name": "A1",
                "label": "&lt;span class=\"fr-math-v2 fr-draggable\" contenteditable=\"false\" data-original-math=\"\\(\\frac{1}{{{Q1}}}\\)\" draggable=\"true\"&gt;\\(\\frac{1}{{{Q1}}}\\)&lt;/span&gt; se lee {{function}}.",
                "function": "Lemonlib.fractionToWords(1, {{Q1}}, 'es')",
                "incorrect": true
            },
            {
                "name": "A2",
                "label": "&lt;span class=\"fr-math-v2 fr-draggable\" contenteditable=\"false\" data-original-math=\"\\(\\frac{1}{{{Q2}}}\\)\" draggable=\"true\"&gt;\\(\\frac{1}{{{Q2}}}\\)&lt;/span&gt; se lee {{function}}.",
                "function": "Lemonlib.fractionToWords(1, {{Q2}}, 'es')",
                "incorrect": true
            },
            {
                "name": "A3",
                "label": "&lt;span class=\"fr-math-v2 fr-draggable\" contenteditable=\"false\" data-original-math=\"\\(\\frac{1}{{{Q3}}}\\)\" draggable=\"true\"&gt;\\(\\frac{1}{{{Q3}}}\\)&lt;/span&gt; se lee {{function}}.",
                "function": "Lemonlib.fractionToWords(1, {{Q3}}+1, 'es')"
            },
            {
                "name": "A4",
                "label": "&lt;span class=\"fr-math-v2 fr-draggable\" contenteditable=\"false\" data-original-math=\"\\(\\frac{1}{{{Q3}}}\\)\" draggable=\"true\"&gt;\\(\\frac{1}{{{Q3}}}\\)&lt;/span&gt; se lee {{function}}.",
                "function": "Lemonlib.fractionToWords(1, {{Q3}}+2, 'es')"
            }
        ],
        "uniques": true
    },
    "algorithm": {
        "name": "trueFalse",
        "template": "Multiple choice – standard",
        "params": {
            "countCorrect": 1,
            "countIncorrect": 2,
            "showCheckIcon": false,
            "columns": 3
        }
    }
}</t>
  </si>
  <si>
    <t>Escribe cómo se lee la fracción 1/{{Q1}}.</t>
  </si>
  <si>
    <t>Se lee {{A1}}.</t>
  </si>
  <si>
    <t>Q1 = Min = 2; Max = 12; step =1</t>
  </si>
  <si>
    <t>A1 = Lemonlib.fractionToWords(1, {{Q1}}, 'es')</t>
  </si>
  <si>
    <t>{"id":"M4-NyO-39d-E-1","stimulus":"&lt;p&gt;Escribe cómo se lee la fracción &lt;span class=\"fr-math-v2 fr-draggable\" contenteditable=\"false\" data-original-math=\"\\(\\frac{1}{{{Q1}}}\\)\" draggable=\"true\"&gt;\\(\\frac{1}{{{Q1}}}\\)&lt;/span&gt;.&lt;/p&gt;","template":"&lt;p&gt;Se lee {{response}}.&lt;/p&gt;","hint":"&lt;p&gt;En las fracciones, primero se escribe el numerador y después el denominador en forma fraccionaria. Por ejemplo, medios, tercios, cuartos o quintos.&lt;/p&gt;","feedback":"&lt;p&gt;En las fracciones, primero se escribe el numerador y después el denominador en forma fraccionaria. Por ejemplo, medios, tercios, cuartos o quintos.&lt;/p&gt;","seed":{"parameters":[{"name":"Q1","label":null,"min":2,"max":12,"step":1}],"calculated":[{"name":"A1","label":"{{function}}","function":"Lemonlib.fractionToWords(1, {{Q1}}, 'es')"}],"uniques":true},"algorithm":{"name":"calculateOperation","template":"Cloze with text"}}</t>
  </si>
  <si>
    <t>Daniela quiere comer 1/{{Q1}} de las fresas que ha comprado. ¿Cómo se lee está fracción?</t>
  </si>
  <si>
    <t>{"id":"M4-NyO-39d-A-1","stimulus":"&lt;p&gt;Daniela quiere comer &lt;span class=\"fr-math-v2 fr-draggable\" contenteditable=\"false\" data-original-math=\"\\(\\frac{1}{{{Q1}}}\\)\" draggable=\"true\"&gt;\\(\\frac{1}{{{Q1}}}\\)&lt;/span&gt; de las fresas que ha comprado. ¿Cómo se lee está fracción?&lt;/p&gt;","template":"&lt;p&gt;Se lee {{response}}.&lt;/p&gt;","hint":"&lt;p&gt;En las fracciones, primero se escribe el numerador y después el denominador en forma fraccionaria. Por ejemplo, medios, tercios, cuartos o quintos.&lt;/p&gt;","feedback":"&lt;p&gt;En las fracciones, primero se escribe el numerador y después el denominador en forma fraccionaria. Por ejemplo, medios, tercios, cuartos o quintos.&lt;/p&gt;","seed":{"parameters":[{"name":"Q1","label":null,"min":2,"max":12,"step":1}],"calculated":[{"name":"A1","label":"{{function}}","function":"Lemonlib.fractionToWords(1, {{Q1}}, 'es')"}],"uniques":true},"algorithm":{"name":"calculateOperation","template":"Cloze with text"}}</t>
  </si>
  <si>
    <t>Julián ha recorrido en bicicleta 1/{{Q1}} del camino que hay en el bosque. ¿Cómo se lee está fracción?</t>
  </si>
  <si>
    <t>{"id":"M4-NyO-39d-A-2","stimulus":"&lt;p&gt;Julián ha recorrido en bicicleta &lt;span class=\"fr-math-v2 fr-draggable\" contenteditable=\"false\" data-original-math=\"\\(\\frac{1}{{{Q1}}}\\)\" draggable=\"true\"&gt;\\(\\frac{1}{{{Q1}}}\\)&lt;/span&gt; del camino que hay en el bosque. ¿Cómo se lee está fracción?&lt;/p&gt;","template":"&lt;p&gt;Se lee {{response}}.&lt;/p&gt;","hint":"&lt;p&gt;En las fracciones, primero se escribe el numerador y después el denominador en forma fraccionaria. Por ejemplo, medios, tercios, cuartos o quintos.&lt;/p&gt;","feedback":"&lt;p&gt;En las fracciones, primero se escribe el numerador y después el denominador en forma fraccionaria. Por ejemplo, medios, tercios, cuartos o quintos.&lt;/p&gt;","seed":{"parameters":[{"name":"Q1","label":null,"min":1,"max":12,"step":1}],"calculated":[{"name":"A1","label":"{{function}}","function":"Lemonlib.fractionToWords(1, {{Q1}}, 'es')"}],"uniques":true},"algorithm":{"name":"calculateOperation","template":"Cloze with text"}}</t>
  </si>
  <si>
    <t>Rafa dedica 1/{{Q1}} de la tarde a estudiar Matemáticas. ¿Cómo se lee está fracción?</t>
  </si>
  <si>
    <t>{"id":"M4-NyO-39d-A-3","stimulus":"&lt;p&gt;Rafa dedica &lt;span class=\"fr-math-v2 fr-draggable\" contenteditable=\"false\" data-original-math=\"\\(\\frac{1}{{{Q1}}}\\)\" draggable=\"true\"&gt;\\(\\frac{1}{{{Q1}}}\\)&lt;/span&gt; de la tarde a estudiar Matemáticas. ¿Cómo se lee está fracción?&lt;/p&gt;","template":"&lt;p&gt;Se lee {{response}}.&lt;/p&gt;","hint":"&lt;p&gt;En las fracciones, primero se escribe el numerador y después el denominador en forma fraccionaria. Por ejemplo, medios, tercios, cuartos o quintos.&lt;/p&gt;","feedback":"&lt;p&gt;En las fracciones, primero se escribe el numerador y después el denominador en forma fraccionaria. Por ejemplo, medios, tercios, cuartos o quintos.&lt;/p&gt;","seed":{"parameters":[{"name":"Q1","label":null,"min":2,"max":12,"step":1}],"calculated":[{"name":"A1","label":"{{function}}","function":"Lemonlib.fractionToWords(1, {{Q1}}, 'es')"}],"uniques":true},"algorithm":{"name":"calculateOperation","template":"Cloze with text"}}</t>
  </si>
  <si>
    <t>M4-NyO-39e</t>
  </si>
  <si>
    <t>Escribe fracciones unitarias con un 1 en numerador y hasta el número doce en el denominador (pasa texto a número)</t>
  </si>
  <si>
    <t>Indica cuál de las siguientes fracciones no está bien escrita.
1/{{Q1}} se lee como &lt;i&gt;{{T1}}.&lt;/i&gt;
1/{{Q2}} se lee como &lt;i&gt;{{T3}}.&lt;/i&gt;
{{Q3}}.º se lee como &lt;i&gt;{{T3}}.&lt;/i&gt;*
1/10 se lee como &lt;i&gt;un décimoprimero.&lt;/i&gt;*
1/{{Q4}} se lee como &lt;i&gt;{{T4}}.&lt;/i&gt;*
(Poner 3 opciones).</t>
  </si>
  <si>
    <t>Q1= min = 2; max = 12; step 1
Q2= min = 2; max = 12; step 1
Q3= min = 2; max = 12; step 1
Q4= min = 2; max = 12; step 1</t>
  </si>
  <si>
    <t>T1 = Lemonlib.fractionToWords({1}, {{Q1}}, 'es')
T2 = Lemonlib.fractionToWords({1}, {{Q2}}, 'es')
T3 = Lemonlib.fractionToWords({1}, {{Q3}}, 'es')
T4 = Lemonlib.fractionToWords({1}, {{Q3}}+1, 'es')</t>
  </si>
  <si>
    <t>&lt;p&gt;Para leer una fracción con un 1 en el numerador, empieza por decir &lt;i&gt;un&lt;/i&gt; seguido del número que indica el denominador.&lt;/p&gt;</t>
  </si>
  <si>
    <t>&lt;p&gt;Algunos ejemplos de cómo se lee una fracción con numerador 1 son:&lt;/p&gt;
&lt;p&gt;1/2 se lee como &lt;i&gt;un medio.&lt;/i&gt;&lt;/p&gt;
&lt;p&gt;1/3 se lee como &lt;i&gt;un tercio.&lt;/i&gt;&lt;/p&gt;
&lt;p&gt;1/4 se lee como &lt;i&gt;un cuarto.&lt;/i&gt;&lt;/p&gt;
&lt;p&gt;1/5 se lee como &lt;i&gt;un quinto.&lt;/i&gt;&lt;/p&gt;</t>
  </si>
  <si>
    <t>{"id":"M4-NyO-39e-I-1","stimulus":"&lt;p&gt;Indica cuál de las siguientes fracciones no está bien escrita.&lt;/p&gt;","hint":"&lt;p&gt;Para leer una fracción con un 1 en el numerador, empieza por decir &lt;i&gt;un&lt;/i&gt; seguido del número que indica el denominador.&lt;/p&gt;","feedback":"&lt;p&gt;Algunos ejemplos de cómo se lee una fracción con numerador 1 son:&lt;/p&gt;&lt;p&gt;&lt;span class=\"fr-math-v2 fr-draggable\" contenteditable=\"false\" data-original-math=\"\\(\\frac{1}{2}\\)\" draggable=\"true\"&gt;\\(\\frac{1}{2}\\)&lt;/span&gt; se lee como &lt;i&gt;un medio.&lt;/i&gt;&lt;/p&gt;&lt;p&gt;&lt;span class=\"fr-math-v2 fr-draggable\" contenteditable=\"false\" data-original-math=\"\\(\\frac{1}{3}\\)\" draggable=\"true\"&gt;\\(\\frac{1}{3}\\)&lt;/span&gt; se lee como &lt;i&gt;un tercio.&lt;/i&gt;&lt;/p&gt;&lt;p&gt;&lt;span class=\"fr-math-v2 fr-draggable\" contenteditable=\"false\" data-original-math=\"\\(\\frac{1}{4}\\)\" draggable=\"true\"&gt;\\(\\frac{1}{4}\\)&lt;/span&gt; se lee como &lt;i&gt;un cuarto.&lt;/i&gt;&lt;/p&gt;&lt;p&gt;&lt;span class=\"fr-math-v2 fr-draggable\" contenteditable=\"false\" data-original-math=\"\\(\\frac{1}{5}\\)\" draggable=\"true\"&gt;\\(\\frac{1}{5}\\)&lt;/span&gt; se lee como &lt;i&gt;un quinto.&lt;/i&gt;&lt;/p&gt;","seed":{"parameters":[{"name":"Q1","label":null,"min":2,"max":12,"step":1},{"name":"Q2","label":null,"min":2,"max":12,"step":1},{"name":"Q3","label":null,"min":2,"max":12,"step":1},{"name":"Q4","label":null,"min":2,"max":12,"step":1}],"calculated":[{"name":"A1","label":"&lt;span class=\"fr-math-v2 fr-draggable\" contenteditable=\"false\" data-original-math=\"\\(\\frac{1}{{{Q1}}}\\)\" draggable=\"true\"&gt;\\(\\frac{1}{{{Q1}}}\\)&lt;/span&gt; se lee como &lt;i&gt;{{function}}&lt;/i&gt;.","function":"Lemonlib.fractionToWords(1, {{Q1}}, 'es')","incorrect":true},{"name":"A2","label":"&lt;span class=\"fr-math-v2 fr-draggable\" contenteditable=\"false\" data-original-math=\"\\(\\frac{1}{{{Q2}}}\\)\" draggable=\"true\"&gt;\\(\\frac{1}{{{Q2}}}\\)&lt;/span&gt; se lee como &lt;i&gt;{{function}}&lt;/i&gt;.","function":"Lemonlib.fractionToWords(1, {{Q2}}, 'es')","incorrect":true},{"name":"A3","label":"{{Q3}}º se lee como &lt;i&gt;{{function}}&lt;/i&gt;.","function":"Lemonlib.fractionToWords(1, {{Q3}}, 'es')"},{"name":"A4","label":"&lt;span class=\"fr-math-v2 fr-draggable\" contenteditable=\"false\" data-original-math=\"\\(\\frac{1}{10}\\)\" draggable=\"true\"&gt;\\(\\frac{1}{10}\\)&lt;/span&gt; se lee como &lt;i&gt;un décimoprimero.&lt;/i&gt;"},{"name":"A5","label":"&lt;span class=\"fr-math-v2 fr-draggable\" contenteditable=\"false\" data-original-math=\"\\(\\frac{1}{{{Q4}}}\\)\" draggable=\"true\"&gt;\\(\\frac{1}{{{Q4}}}\\)&lt;/span&gt; se lee como &lt;i&gt;{{function}}&lt;/i&gt;.","function":"Lemonlib.fractionToWords(1, {{Q3}}+1, 'es')"}],"uniques":true},"algorithm":{"name":"trueFalse","template":"Multiple choice – standard","params":{"countCorrect":1,"countIncorrect":2,"showCheckIcon":false,
            "columns": 3
        }
    }
}</t>
  </si>
  <si>
    <t>Escribe en forma de fracción &lt;i&gt;{{T1}}.&lt;/i&gt;</t>
  </si>
  <si>
    <t>La fracción es {{A1}}.</t>
  </si>
  <si>
    <t>Q1= min = 2; max = 12; step 1</t>
  </si>
  <si>
    <t>T1 = Lemonlib.fractionToWords({1}, {{Q1}}, 'es')
A1 = \\frac{1}{{{Q1}}}</t>
  </si>
  <si>
    <t>{"id":"M4-NyO-39e-E-1","stimulus":"&lt;p&gt;Escribe en forma de fracción &lt;i&gt;{{T1}}.&lt;/i&gt;&lt;/p&gt;","template":"&lt;p&gt;La fracción es {{response}}.&lt;/p&gt;","hint":"&lt;p&gt;Para leer una fracción con un 1 en el numerador, empieza por decir &lt;i&gt;un&lt;/i&gt; seguido del número que indica el denominador.&lt;/p&gt;","feedback":"&lt;p&gt;Algunos ejemplos de cómo se lee una fracción con numerador 1 son:&lt;/p&gt;&lt;p&gt;&lt;span class=\"fr-math-v2 fr-draggable\" contenteditable=\"false\" data-original-math=\"\\(\\frac{1}{2}\\)\" draggable=\"true\"&gt;\\(\\frac{1}{2}\\)&lt;/span&gt; se lee como &lt;i&gt;un medio.&lt;/i&gt;&lt;/p&gt;&lt;p&gt;&lt;span class=\"fr-math-v2 fr-draggable\" contenteditable=\"false\" data-original-math=\"\\(\\frac{1}{3}\\)\" draggable=\"true\"&gt;\\(\\frac{1}{3}\\)&lt;/span&gt; se lee como &lt;i&gt;un tercio.&lt;/i&gt;&lt;/p&gt;&lt;p&gt;&lt;span class=\"fr-math-v2 fr-draggable\" contenteditable=\"false\" data-original-math=\"\\(\\frac{1}{4}\\)\" draggable=\"true\"&gt;\\(\\frac{1}{4}\\)&lt;/span&gt; se lee como &lt;i&gt;un cuarto.&lt;/i&gt;&lt;/p&gt;&lt;p&gt;&lt;span class=\"fr-math-v2 fr-draggable\" contenteditable=\"false\" data-original-math=\"\\(\\frac{1}{5}\\)\" draggable=\"true\"&gt;\\(\\frac{1}{5}\\)&lt;/span&gt; se lee como &lt;i&gt;un quinto.&lt;/i&gt;&lt;/p&gt;","seed":{"parameters":[{"name":"Q1","label":null,"min":2,"max":12,"step":1}],"calculated":[{"name":"T1","label":"{{function}}","function":"Lemonlib.fractionToWords(1, {{Q1}}, 'es')","temp":true},{"name":"A1","label":"{{function}}","function":"\\frac{1}{{{Q1}}}"}],"uniques":true},"algorithm":{"name":"calculateOperation","params":{"method":"equivLiteral","keyboard":"INTERMEDIATE"}}}</t>
  </si>
  <si>
    <t>Martina dedica {{T1}} de la tarde a leer. ¿Cómo se expresa esta cantidad en forma de fracción?</t>
  </si>
  <si>
    <t>Se expresa como {{A1}}.</t>
  </si>
  <si>
    <t>T1 = Lemonlib.fractionToWords(1, {{Q1}}, 'es')
A1 = \\frac{1}{{{Q1}}}</t>
  </si>
  <si>
    <t>{"id":"M4-NyO-39e-A-1","stimulus":"&lt;p&gt;Martina dedica {{T1}} de la tarde a leer. ¿Cómo se expresa esta cantidad en forma de fracción?&lt;/p&gt;","template":"&lt;p&gt;Se expresa como {{response}}.&lt;/p&gt;","hint":"&lt;p&gt;Para leer una fracción con un 1 en el numerador, empieza por decir &lt;i&gt;un&lt;/i&gt; seguido del número que indica el denominador.&lt;/p&gt;","feedback":"&lt;p&gt;Algunos ejemplos de cómo se lee una fracción con numerador 1 son:&lt;/p&gt;&lt;p&gt;&lt;span class=\"fr-math-v2 fr-draggable\" contenteditable=\"false\" data-original-math=\"\\(\\frac{1}{2}\\)\" draggable=\"true\"&gt;\\(\\frac{1}{2}\\)&lt;/span&gt; se lee como &lt;i&gt;un medio.&lt;/i&gt;&lt;/p&gt;&lt;p&gt;&lt;span class=\"fr-math-v2 fr-draggable\" contenteditable=\"false\" data-original-math=\"\\(\\frac{1}{3}\\)\" draggable=\"true\"&gt;\\(\\frac{1}{3}\\)&lt;/span&gt; se lee como &lt;i&gt;un tercio.&lt;/i&gt;&lt;/p&gt;&lt;p&gt;&lt;span class=\"fr-math-v2 fr-draggable\" contenteditable=\"false\" data-original-math=\"\\(\\frac{1}{4}\\)\" draggable=\"true\"&gt;\\(\\frac{1}{4}\\)&lt;/span&gt; se lee como &lt;i&gt;un cuarto.&lt;/i&gt;&lt;/p&gt;&lt;p&gt;&lt;span class=\"fr-math-v2 fr-draggable\" contenteditable=\"false\" data-original-math=\"\\(\\frac{1}{5}\\)\" draggable=\"true\"&gt;\\(\\frac{1}{5}\\)&lt;/span&gt; se lee como &lt;i&gt;un quinto.&lt;/i&gt;&lt;/p&gt;","seed":{"parameters":[{"name":"Q1","label":null,"min":2,"max":12,"step":1}],"calculated":[{"name":"T1","label":"{{function}}","function":"Lemonlib.fractionToWords(1, {{Q1}}, 'es')","temp":true},{"name":"A1","label":"{{function}}","function":"\\frac{1}{{{Q1}}}"}],"uniques":true},"algorithm":{"name":"calculateOperation","params":{"method":"equivLiteral","keyboard":"INTERMEDIATE"}}}</t>
  </si>
  <si>
    <t>Para hacer un bizcocho se utiliza una mezcla de harinas y la harina de maiz supone {{T1}} del total. ¿Cómo se expresa esta cantidad en forma de fracción?</t>
  </si>
  <si>
    <t>T1 = Lemonlib.fractionToWords({1, {{Q1}}, 'es')
A1 = \\frac{1}{{{Q1}}}</t>
  </si>
  <si>
    <t>{"id":"M4-NyO-39e-A-2","stimulus":"&lt;p&gt;Para hacer un bizcocho se utiliza una mezcla de harinas y la harina de maiz supone {{T1}} del total. ¿Cómo se expresa esta cantidad en forma de fracción?&lt;/p&gt;","template":"&lt;p&gt;Se expresa como {{response}}.&lt;/p&gt;","hint":"&lt;p&gt;Para leer una fracción con un 1 en el numerador, empieza por decir &lt;i&gt;un&lt;/i&gt; seguido del número que indica el denominador.&lt;/p&gt;","feedback":"&lt;p&gt;Algunos ejemplos de cómo se lee una fracción con numerador 1 son:&lt;/p&gt;&lt;p&gt;&lt;span class=\"fr-math-v2 fr-draggable\" contenteditable=\"false\" data-original-math=\"\\(\\frac{1}{2}\\)\" draggable=\"true\"&gt;\\(\\frac{1}{2}\\)&lt;/span&gt; se lee como &lt;i&gt;un medio.&lt;/i&gt;&lt;/p&gt;&lt;p&gt;&lt;span class=\"fr-math-v2 fr-draggable\" contenteditable=\"false\" data-original-math=\"\\(\\frac{1}{3}\\)\" draggable=\"true\"&gt;\\(\\frac{1}{3}\\)&lt;/span&gt; se lee como &lt;i&gt;un tercio.&lt;/i&gt;&lt;/p&gt;&lt;p&gt;&lt;span class=\"fr-math-v2 fr-draggable\" contenteditable=\"false\" data-original-math=\"\\(\\frac{1}{4}\\)\" draggable=\"true\"&gt;\\(\\frac{1}{4}\\)&lt;/span&gt; se lee como &lt;i&gt;un cuarto.&lt;/i&gt;&lt;/p&gt;&lt;p&gt;&lt;span class=\"fr-math-v2 fr-draggable\" contenteditable=\"false\" data-original-math=\"\\(\\frac{1}{5}\\)\" draggable=\"true\"&gt;\\(\\frac{1}{5}\\)&lt;/span&gt; se lee como &lt;i&gt;un quinto.&lt;/i&gt;&lt;/p&gt;","seed":{"parameters":[{"name":"Q1","label":null,"min":2,"max":12,"step":1}],"calculated":[{"name":"T1","label":"{{function}}","function":"Lemonlib.fractionToWords(1, {{Q1}}, 'es')","temp":true},{"name":"A1","label":"{{function}}","function":"\\frac{1}{{{Q1}}}"}],"uniques":true},"algorithm":{"name":"calculateOperation","params":{"method":"equivLiteral","keyboard":"INTERMEDIATE"}}}</t>
  </si>
  <si>
    <t>Andrea se ha pasado {{T1}} del viaje en París haciendo fotos. ¿Cómo se expresa esta cantidad en forma de fracción?</t>
  </si>
  <si>
    <t>{"id":"M4-NyO-39e-A-3","stimulus":"&lt;p&gt;Andrea se ha pasado {{T1}} del viaje en París haciendo fotos. ¿Cómo se expresa esta cantidad en forma de fracción?&lt;/p&gt;","template":"&lt;p&gt;Se expresa como {{response}}.&lt;/p&gt;","hint":"&lt;p&gt;Para leer una fracción con un 1 en el numerador, empieza por decir &lt;i&gt;un&lt;/i&gt; seguido del número que indica el denominador.&lt;/p&gt;","feedback":"&lt;p&gt;Algunos ejemplos de cómo se lee una fracción con numerador 1 son:&lt;/p&gt;&lt;p&gt;&lt;span class=\"fr-math-v2 fr-draggable\" contenteditable=\"false\" data-original-math=\"\\(\\frac{1}{2}\\)\" draggable=\"true\"&gt;\\(\\frac{1}{2}\\)&lt;/span&gt; se lee como &lt;i&gt;un medio.&lt;/i&gt;&lt;/p&gt;&lt;p&gt;&lt;span class=\"fr-math-v2 fr-draggable\" contenteditable=\"false\" data-original-math=\"\\(\\frac{1}{3}\\)\" draggable=\"true\"&gt;\\(\\frac{1}{3}\\)&lt;/span&gt; se lee como &lt;i&gt;un tercio.&lt;/i&gt;&lt;/p&gt;&lt;p&gt;&lt;span class=\"fr-math-v2 fr-draggable\" contenteditable=\"false\" data-original-math=\"\\(\\frac{1}{4}\\)\" draggable=\"true\"&gt;\\(\\frac{1}{4}\\)&lt;/span&gt; se lee como &lt;i&gt;un cuarto.&lt;/i&gt;&lt;/p&gt;&lt;p&gt;&lt;span class=\"fr-math-v2 fr-draggable\" contenteditable=\"false\" data-original-math=\"\\(\\frac{1}{5}\\)\" draggable=\"true\"&gt;\\(\\frac{1}{5}\\)&lt;/span&gt; se lee como &lt;i&gt;un quinto.&lt;/i&gt;&lt;/p&gt;","seed":{"parameters":[{"name":"Q1","label":null,"min":2,"max":12,"step":1}],"calculated":[{"name":"T1","label":"{{function}}","function":"Lemonlib.fractionToWords(1, {{Q1}}, 'es')","temp":true},{"name":"A1","label":"{{function}}","function":"\\frac{1}{{{Q1}}}"}],"uniques":true},"algorithm":{"name":"calculateOperation","params":{"method":"equivLiteral","keyboard":"INTERMEDIATE"}}}</t>
  </si>
  <si>
    <t>M4-MyM-1a</t>
  </si>
  <si>
    <t>Elige la unidad más adecuada para la expresión de una medida de longitud</t>
  </si>
  <si>
    <t>Señala si las siguientes afirmaciones son verdaderas o falsas.
Un campo de fútbol puede medir entre 90 y 120 m de largo.*
Una hormiga suele medir entre 2 y 10 mm de largo.*
Una mesa puede medir alrededor de 70 cm de alto.*
Un lápiz suele medir entre 10 y 18 cm.*
Una puerta puede medir alrededor de 20 dm de alto.*
Un campo de fútbol puede medir entre 90 y 120 {{Q1}} de largo.
Una hormiga suele medir entre 2 y 10 {{Q2}} de largo.
Una mesa puede medir alrededor de 70 {{Q3}} de alto.
Un lápiz suele medir entre 10 y 18 {{Q4}}.
Una puerta puede medir alrededor de 20 {{Q5}} de alto.
(se ven 3 opciones, 2 correctas)</t>
  </si>
  <si>
    <t>Q1 = list = km, hm, cm, mm
Q2 = list = km, hm, dam, m, dm, cm
Q3 = list = km, hm, dam, m, dm
Q4 = list = km, hm, dam, m, dm, mm
Q5 = list = km, hm, dam, m, cm, mm</t>
  </si>
  <si>
    <t>Las unidades de longitud son:
(Tabla con las unidades: km, hm, dam, m, dm, cm, mm)</t>
  </si>
  <si>
    <t>&lt;p&gt;Para estimar unidades de longitud, hay que tener en cuenta que:&lt;/p&gt;
Imagen: M4-MyM-1b-1
- Si falla A5:
Un campo de fútbol suele medir entre 90 y 120 m de largo.
- Si falla A6:
Una hormiga suele medir entre 2 y 10 mm de largo.
- Si falla A7:
Una mesa suele medir alrededor de 70 cm de alto.
- Si falla A8:
Un lápiz suele medir entre 10 y 18 cm.
- Si falla A9:
Una puerta suele medir alrededor de 20 dm de alto.</t>
  </si>
  <si>
    <t>Magnitudes y medida</t>
  </si>
  <si>
    <t>{"id":"M4-MyM-1a-I-1","stimulus":"&lt;p&gt;Selecciona si las siguientes afirmaciones son verdaderas o falsas.&lt;/p&gt;","hint":"&lt;p&gt;Las unidades de longitud son:&lt;/p&gt;&lt;div style=\"margin-top: 10px; display:flex; justify-content:center;\"&gt;&lt;table style=\"width: 100%;\"&gt;&lt;tbody&gt;&lt;tr&gt;&lt;td style=\"width: 14.2857%; text-align: center; background-color: #FEA487; color: white;\"&gt;km&lt;/td&gt;&lt;td style=\"width: 14.2857%; text-align: center; background-color: #FEA487; color: white;\"&gt;hm&lt;/td&gt;&lt;td style=\"width: 14.2857%; text-align: center; background-color: #FEA487; color: white;\"&gt;dam&lt;/td&gt;&lt;td style=\"width: 14.2857%; text-align: center; background-color: #FEA487; color: white;\"&gt;m&lt;/td&gt;&lt;td style=\"width: 14.2857%; text-align: center; background-color: #FEA487; color: white;\"&gt;dm&lt;/td&gt;&lt;td style=\"width: 14.2857%; text-align: center; background-color: #FEA487; color: white;\"&gt;cm&lt;/td&gt;&lt;td style=\"width: 14.2857%; text-align: center; background-color: #FEA487; color: white;\"&gt;mm&lt;/td&gt;&lt;/tr&gt;&lt;/tbody&gt;&lt;/table&gt;&lt;/div&gt;","feedback":"&lt;p&gt;Para estimar unidades de longitud, hay que tener en cuenta que:&lt;/p&gt;&lt;div style=\"display:flex; justify-content:center;\"&gt;&lt;img src=\"https://blueberry-assets.oneclick.es/M4_MyM_1b_1.svg\" width=\"450\"&gt;&lt;/img&gt;&lt;/div&gt;","seed":{"parameters":[{"name":"Q1","label":null,"list":["km","hm","cm","mm"]},{"name":"Q2","label":null,"list":["km","hm","dam","m","dm","cm"]},{"name":"Q3","label":null,"list":["km","hm","dam","m","dm"]},{"name":"Q4","label":null,"list":["km","hm","dam","m","dm","mm"]},{"name":"Q5","label":null,"list":["km","hm","dam","m","cm","mm"]}],"calculated":[{"name":"A1","label":"Un campo de fútbol puede medir entre 90 y 120 m de largo.","function":""},{"name":"A2","label":"Una hormiga suele medir entre 2 y 10 mm de largo.","function":""},{"name":"A3","label":"Una mesa puede medir alrededor de 70 cm de alto.","function":""},{"name":"A4","label":"Un lápiz suele medir entre 10 y 18 cm.","function":""},{"name":"A5","label":"Una puerta puede medir alrededor de 20 dm de alto.","function":""},{"name":"A6","label":"Un campo de fútbol puede medir entre 90 y 120 {{Q1}} de largo.","function":"","incorrect":true,"feedback":"&lt;p&gt;Un campo de fútbol suele medir entre 90 y 120 m de largo.&lt;/p&gt;"},{"name":"A7","label":"Una hormiga suele medir entre 2 y 10 {{Q2}} de largo.","function":"","incorrect":true,"feedback":"&lt;p&gt;Una hormiga suele medir entre 2 y 10 mm de largo.&lt;/p&gt;"},{"name":"A8","label":"Una mesa puede medir alrededor de 70 {{Q3}} de alto.","function":"","incorrect":true,"feedback":"&lt;p&gt;Una mesa suele medir alrededor de 70 cm de alto.&lt;/p&gt;"},{"name":"A9","label":"Un lápiz suele medir entre 10 y 18 {{Q4}}.","function":"","incorrect":true,"feedback":"&lt;p&gt;Un lápiz suele medir entre 10 y 18 cm.&lt;/p&gt;"},{"name":"A10","label":"Una puerta puede medir alrededor de 20 {{Q5}} de alto.","function":"","incorrect":true,"feedback":"&lt;p&gt;Una puerta suele medir alrededor de 20 dm de alto.&lt;/p&gt;"}],"uniques":true},"algorithm":{"name":"trueFalse","template":"Choice matrix – inline","params":{"countCorrect":2,"countIncorrect":1,"options":["Verdadero","Falso"]}}}</t>
  </si>
  <si>
    <t>Escribe, en su forma abreviada, en cuál de estas unidades de longitud se expresan mejor las siguientes medidas.
Recuadrar (kilómetros, metros, milímetros)
{{Q1}} se expresa en {{A1}}.
{{Q2}} se expresa en {{A2}}.
{{Q3}} se expresa en {{A3}}.</t>
  </si>
  <si>
    <t>Q1: La longitud de un tornillo, El diámetro de una moneda, El tamaño de un mosquito, El diámetro de un huevo de codorniz
Q2: La altura de una cascada, La longitud de una cama, La profundidad de un lago
Q3: El perímetro de una isla, El recorrido de una maratón, La distancia entre dos países</t>
  </si>
  <si>
    <t>A1 = "mm"
A2 = "m"
A3 = "km"</t>
  </si>
  <si>
    <t>&lt;p&gt;Para estimar unidades de longitud, hay que tener en cuenta que:&lt;/p&gt;
Imagen: M4-MyM-1b-1</t>
  </si>
  <si>
    <t>{"id":"M4-MyM-1a-E-1","stimulus":"&lt;p&gt;Escribe, en su forma abreviada, en cuál de estas unidades de longitud se expresan mejor las siguientes medidas.&lt;/p&gt;&lt;div style=\"margin-top: 10px; display:flex; justify-content:center;\"&gt;&lt;table style=\"width: 50%; background: none !important;\"&gt;&lt;tbody&gt;&lt;tr&gt;&lt;td style=\"width: 33.3%; text-align:center; border: none; background: none !important;\"&gt;kilómetros&lt;/td&gt;&lt;td style=\"width: 33.3%; text-align:center; border: none; background: none !important;\"&gt;metros&lt;/td&gt;&lt;td style=\"width: 33.3%; text-align:center; border: none; background: none !important;\"&gt;milímetros&lt;/td&gt;&lt;/tr&gt;&lt;/tbody&gt;&lt;/table&gt;&lt;/div&gt;","template":"&lt;p&gt;{{Q1}} se expresa en {{response}}.&lt;/p&gt;&lt;p&gt;{{Q2}} se expresa en {{response}}.&lt;/p&gt;&lt;p&gt;{{Q3}} se expresa en {{response}}.&lt;/p&gt;","hint":"&lt;p&gt;Las unidades de longitud son:&lt;/p&gt;&lt;div style=\"margin-top: 10px; display:flex; justify-content:center;\"&gt;&lt;table style=\"width: 100%;\"&gt;&lt;tbody&gt;&lt;tr&gt;&lt;td style=\"width: 14.2857%; text-align: center; background-color: #FEA487; color: white;\"&gt;km&lt;/td&gt;&lt;td style=\"width: 14.2857%; text-align: center; background-color: #FEA487; color: white;\"&gt;hm&lt;/td&gt;&lt;td style=\"width: 14.2857%; text-align: center; background-color: #FEA487; color: white;\"&gt;dam&lt;/td&gt;&lt;td style=\"width: 14.2857%; text-align: center; background-color: #FEA487; color: white;\"&gt;m&lt;/td&gt;&lt;td style=\"width: 14.2857%; text-align: center; background-color: #FEA487; color: white;\"&gt;dm&lt;/td&gt;&lt;td style=\"width: 14.2857%; text-align: center; background-color: #FEA487; color: white;\"&gt;cm&lt;/td&gt;&lt;td style=\"width: 14.2857%; text-align: center; background-color: #FEA487; color: white;\"&gt;mm&lt;/td&gt;&lt;/tr&gt;&lt;/tbody&gt;&lt;/table&gt;&lt;/div&gt;","feedback":"&lt;p&gt;Para estimar unidades de longitud, hay que tener en cuenta que:&lt;/p&gt;&lt;div style=\"display:flex; justify-content:center;\"&gt;&lt;img src=\"https://blueberry-assets.oneclick.es/M4_MyM_1b_1.svg\" width=\"450\"&gt;&lt;/img&gt;&lt;/div&gt;","seed":{"parameters":[{"name":"Q1","label":null,"list":["La longitud de un tornillo","El diámetro de una moneda","El tamaño de un mosquito","El diámetro de un huevo de codorniz"]},{"name":"Q2","label":null,"list":["La altura de una cascada","La longitud de una cama","La profundidad de un lago"]},{"name":"Q3","label":null,"list":["El perímetro de una isla","El recorrido de una maratón","La distancia entre dos países"]}],"calculated":[{"name":"A1","label":"mm"},{"name":"A2","label":"m"},{"name":"A3","label":"km"}],"uniques":true},"algorithm":{"name":"calculateOperation","template":"Cloze with text"}}</t>
  </si>
  <si>
    <t>Q1: El perímetro de una isla, El recorrido de una maratón, La distancia entre dos países
Q2: La altura de una cascada, La longitud de una cama, La profundidad de un lago
Q3: La longitud de un tornillo, El diámetro de una moneda, El tamaño de un mosquito, El diámetro de un huevo de codorniz</t>
  </si>
  <si>
    <t>A1 = "km"
A2 = "m"
A3 = "mm"</t>
  </si>
  <si>
    <t>{"id":"M4-MyM-1a-E-2","stimulus":"&lt;p&gt;Escribe, en su forma abreviada, en cuál de estas unidades de longitud se expresan mejor las siguientes medidas.&lt;/p&gt;&lt;div style=\"margin-top: 10px; display:flex; justify-content:center;\"&gt;&lt;table style=\"width: 50%; background: none !important;\"&gt;&lt;tbody&gt;&lt;tr&gt;&lt;td style=\"width: 33.3%; text-align:center; border: none; background: none !important;\"&gt;kilómetros&lt;/td&gt;&lt;td style=\"width: 33.3%; text-align:center; border: none; background: none !important;\"&gt;metros&lt;/td&gt;&lt;td style=\"width: 33.3%; text-align:center; border: none; background: none !important;\"&gt;milímetros&lt;/td&gt;&lt;/tr&gt;&lt;/tbody&gt;&lt;/table&gt;&lt;/div&gt;","template":"&lt;p&gt;{{Q1}} se expresa en {{response}}.&lt;/p&gt;&lt;p&gt;{{Q2}} se expresa en {{response}}.&lt;/p&gt;&lt;p&gt;{{Q3}} se expresa en {{response}}.&lt;/p&gt;","hint":"&lt;p&gt;Las unidades de longitud son:&lt;/p&gt;&lt;div style=\"margin-top: 10px; display:flex; justify-content:center;\"&gt;&lt;table style=\"width: 100%;\"&gt;&lt;tbody&gt;&lt;tr&gt;&lt;td style=\"width: 14.2857%; text-align: center; background-color: #FEA487; color: white;\"&gt;km&lt;/td&gt;&lt;td style=\"width: 14.2857%; text-align: center; background-color: #FEA487; color: white;\"&gt;hm&lt;/td&gt;&lt;td style=\"width: 14.2857%; text-align: center; background-color: #FEA487; color: white;\"&gt;dam&lt;/td&gt;&lt;td style=\"width: 14.2857%; text-align: center; background-color: #FEA487; color: white;\"&gt;m&lt;/td&gt;&lt;td style=\"width: 14.2857%; text-align: center; background-color: #FEA487; color: white;\"&gt;dm&lt;/td&gt;&lt;td style=\"width: 14.2857%; text-align: center; background-color: #FEA487; color: white;\"&gt;cm&lt;/td&gt;&lt;td style=\"width: 14.2857%; text-align: center; background-color: #FEA487; color: white;\"&gt;mm&lt;/td&gt;&lt;/tr&gt;&lt;/tbody&gt;&lt;/table&gt;&lt;/div&gt;","feedback":"&lt;p&gt;Para estimar unidades de longitud, hay que tener en cuenta que:&lt;/p&gt;&lt;div style=\"display:flex; justify-content:center;\"&gt;&lt;img src=\"https://blueberry-assets.oneclick.es/M4_MyM_1b_1.svg\" width=\"450\"&gt;&lt;/img&gt;&lt;/div&gt;","seed":{"parameters":[{"name":"Q3","label":null,"list":["La longitud de un tornillo","El diámetro de una moneda","El tamaño de un mosquito","El diámetro de un huevo de codorniz"]},{"name":"Q2","label":null,"list":["La altura de una cascada","La longitud de una cama","La profundidad de un lago"]},{"name":"Q1","label":null,"list":["El perímetro de una isla","El recorrido de una maratón","La distancia entre dos países"]}],"calculated":[{"name":"A1","label":"km"},{"name":"A2","label":"m"},{"name":"A3","label":"mm"}],"uniques":true},"algorithm":{"name":"calculateOperation","template":"Cloze with text"}}</t>
  </si>
  <si>
    <t>Q1: La longitud de un tornillo, El diámetro de una moneda, El tamaño de un mosquito, El diámetro de un huevo de codorniz
Q2: El perímetro de una isla, El recorrido de una maratón, La distancia entre dos países
Q3: La altura de una cascada, La longitud de una cama, La profundidad de un lago</t>
  </si>
  <si>
    <t xml:space="preserve">A1 = "mm"
A2 = "km"
A3 = "m"
</t>
  </si>
  <si>
    <t>{"id":"M4-MyM-1a-E-3","stimulus":"&lt;p&gt;Escribe, en su forma abreviada, en cuál de estas unidades de longitud se expresan mejor las siguientes medidas.&lt;/p&gt;&lt;div style=\"margin-top: 10px; display:flex; justify-content:center;\"&gt;&lt;table style=\"width: 50%; background: none !important;\"&gt;&lt;tbody&gt;&lt;tr&gt;&lt;td style=\"width: 33.3%; text-align:center; border: none; background: none !important;\"&gt;kilómetros&lt;/td&gt;&lt;td style=\"width: 33.3%; text-align:center; border: none; background: none !important;\"&gt;metros&lt;/td&gt;&lt;td style=\"width: 33.3%; text-align:center; border: none; background: none !important;\"&gt;milímetros&lt;/td&gt;&lt;/tr&gt;&lt;/tbody&gt;&lt;/table&gt;&lt;/div&gt;","template":"&lt;p&gt;{{Q1}} se expresa en {{response}}&lt;/p&gt;&lt;p&gt;{{Q2}} se expresa en {{response}}&lt;/p&gt;&lt;p&gt;{{Q3}} se expresa en {{response}}&lt;/p&gt;","hint":"&lt;p&gt;Las unidades de longitud son:&lt;/p&gt;&lt;div style=\"margin-top: 10px; display:flex; justify-content:center;\"&gt;&lt;table style=\"width: 100%;\"&gt;&lt;tbody&gt;&lt;tr&gt;&lt;td style=\"width: 14.2857%; text-align: center; background-color: #FEA487; color: white;\"&gt;km&lt;/td&gt;&lt;td style=\"width: 14.2857%; text-align: center; background-color: #FEA487; color: white;\"&gt;hm&lt;/td&gt;&lt;td style=\"width: 14.2857%; text-align: center; background-color: #FEA487; color: white;\"&gt;dam&lt;/td&gt;&lt;td style=\"width: 14.2857%; text-align: center; background-color: #FEA487; color: white;\"&gt;m&lt;/td&gt;&lt;td style=\"width: 14.2857%; text-align: center; background-color: #FEA487; color: white;\"&gt;dm&lt;/td&gt;&lt;td style=\"width: 14.2857%; text-align: center; background-color: #FEA487; color: white;\"&gt;cm&lt;/td&gt;&lt;td style=\"width: 14.2857%; text-align: center; background-color: #FEA487; color: white;\"&gt;mm&lt;/td&gt;&lt;/tr&gt;&lt;/tbody&gt;&lt;/table&gt;&lt;/div&gt;","feedback":"&lt;p&gt;Para estimar unidades de longitud, hay que tener en cuenta que:&lt;/p&gt;&lt;div style=\"display:flex; justify-content:center;\"&gt;&lt;img src=\"https://blueberry-assets.oneclick.es/M4_MyM_1b_1.svg\" width=\"450\"&gt;&lt;/img&gt;&lt;/div&gt;","seed":{"parameters":[{"name":"Q1","label":null,"list":["La longitud de un tornillo","El diámetro de una moneda","El tamaño de un mosquito","El diámetro de un huevo de codorniz"]},{"name":"Q3","label":null,"list":["La altura de una cascada","La longitud de una cama","La profundidad de un lago"]},{"name":"Q2","label":null,"list":["El perímetro de una isla","El recorrido de una maratón","La distancia entre dos países"]}],"calculated":[{"name":"A1","label":"mm"},{"name":"A2","label":"km"},{"name":"A3","label":"m"}],"uniques":true},"algorithm":{"name":"calculateOperation","template":"Cloze with text"}}</t>
  </si>
  <si>
    <t>M4-MyM-1b</t>
  </si>
  <si>
    <t>Calcula conversiones de unidades de longitud ()</t>
  </si>
  <si>
    <t>Selecciona la conversión de unidades correcta.</t>
  </si>
  <si>
    <t>{{Q1}} m = {{grupo1}} cm
{{Q2}} dm = {{grupo2}} mm</t>
  </si>
  <si>
    <t>Q1: Mín = 1; Máx = 99; Step = 1
Q2: Mín = 10; Máx = 99; Step = 1</t>
  </si>
  <si>
    <t>grupo 1: A1*|A2|A3
A1 = {{Q1}}*100
A2 = {{Q1}}*1000
A3 = {{Q1}}/100
grupo 2: A4*|A5|A6
A4 = {{Q2}}*100
A5 = {{Q2}}/100
A6 = {{Q2}}*10</t>
  </si>
  <si>
    <t>Las conversiones de unidades de longitud son:
Imagen: M4-MyM-1b-1</t>
  </si>
  <si>
    <t xml:space="preserve">Las conversiones de unidades de longitud son:
Imagen: M4-MyM-1b-1
Si falla grupo 1
&lt;p&gt;{{Q1}} m × 100 = {{A1}} cm&lt;/p&gt;
Si falla grupo 2
&lt;p&gt;{{Q2}} dm × 100 = {{A4}} mm&lt;/p&gt;  </t>
  </si>
  <si>
    <t>{"id":"M4-MyM-1b-I-1","stimulus":"&lt;p&gt;Selecciona la conversión de unidades correcta.&lt;/p&gt;","template":"&lt;p style=\"text-align: center\"&gt;{{Q1}} m = {{response}} cm&lt;/p&gt;&lt;p style=\"text-align: center\"&gt;{{Q2}} dm = {{response}} mm&lt;/p&gt;","hint":"&lt;p&gt;Las conversiones de unidades de longitud son:&lt;/p&gt;&lt;div style=\"display:flex; justify-content:center;\"&gt;&lt;img src=\"https://blueberry-assets.oneclick.es/M4_MyM_1b_1.svg\" width=\"450\"&gt;&lt;/img&gt;&lt;/div&gt;","feedback":"&lt;p&gt;Las conversiones de unidades de longitud son:&lt;/p&gt;&lt;div style=\"display:flex; justify-content:center;\"&gt;&lt;img src=\"https://blueberry-assets.oneclick.es/M4_MyM_1b_1.svg\" width=\"450\"&gt;&lt;/img&gt;&lt;/div&gt;","seed":{"parameters":[{"name":"Q1","label":null,"min":1,"max":99,"step":1},{"name":"Q2","label":null,"min":10,"max":99,"step":1}],"calculated":[{"name":"T1","label":"{{function}}","function":"{{Q1}}*100","temp":true},{"name":"T4","label":"{{function}}","function":"{{Q2}}*100","temp":true},{"name":"A1","label":"{{function}}","function":"{{Q1}}*100","group":1},{"name":"A2","label":"{{function}}","function":"{{Q1}}*1000","group":1,"incorrect":true,"feedback":"&lt;p style=\"text-align: center\"&gt;{{Q1}} m × 100 = {{T1}} cm&lt;/p&gt;"},{"name":"A3","label":"{{function}}","function":"{{Q1}}/100","group":1,"incorrect":true,"feedback":"&lt;p style=\"text-align: center\"&gt;{{Q1}} m × 100 = {{T1}} cm&lt;/p&gt;"},{"name":"A4","label":"{{function}}","function":"{{Q2}}*100","group":2},{"name":"A5","label":"{{function}}","function":"{{Q2}}/100","group":2,"incorrect":true,"feedback":"&lt;p style=\"text-align: center\"&gt;{{Q2}} dm × 100 = {{T4}} mm&lt;/p&gt;"},{"name":"A6","label":"{{function}}","function":"{{Q2}}*10","group":2,"incorrect":true,"feedback":"&lt;p style=\"text-align: center\"&gt;{{Q2}} dm × 100 = {{T4}} mm&lt;/p&gt;"}],"uniques":true},"algorithm":{"name":"groupResponses","template":"Cloze with drop down"}}</t>
  </si>
  <si>
    <t>{{Q1}} m = {{grupo1}} mm
{{Q2}} mm = {{grupo2}} cm</t>
  </si>
  <si>
    <t>grupo 1: A1*|A2|A3
A1 = {{Q1}}*1000
A2 = {{Q1}}*100
A3 = {{Q1}}/100
grupo 2: A4*|A5|A6
A4 = {{Q2}}/10
A5 = {{Q2}}*10
A6 = {{Q2}}/100</t>
  </si>
  <si>
    <t>Las conversiones de unidades de longitud son:
Imagen: M4-MyM-1b-1
Si falla grupo 1
&lt;p&gt;{{Q1}} m × 1 000 = {{A1}} mm&lt;/p&gt; 
Si falla grupo 2
&lt;p&gt;{{Q2}} mm : 10 = {{A4}} cm&lt;/p&gt;</t>
  </si>
  <si>
    <t>{"id":"M4-MyM-1b-I-2","stimulus":"&lt;p&gt;Selecciona la conversión de unidades correcta.&lt;/p&gt;","template":"&lt;p style=\"text-align: center\"&gt;{{Q1}} m = {{response}} mm&lt;/p&gt;&lt;p style=\"text-align: center\"&gt;{{Q2}} mm = {{response}} cm&lt;/p&gt;","hint":"&lt;p&gt;Las conversiones de unidades de longitud son:&lt;/p&gt;&lt;div style=\"display:flex; justify-content:center;\"&gt;&lt;img src=\"https://blueberry-assets.oneclick.es/M4_MyM_1b_1.svg\" width=\"450\"&gt;&lt;/img&gt;&lt;/div&gt;","feedback":"&lt;p&gt;Las conversiones de unidades de longitud son:&lt;/p&gt;&lt;div style=\"display:flex; justify-content:center;\"&gt;&lt;img src=\"https://blueberry-assets.oneclick.es/M4_MyM_1b_1.svg\" width=\"450\"&gt;&lt;/img&gt;&lt;/div&gt;","seed":{"parameters":[{"name":"Q1","label":null,"min":1,"max":99,"step":1},{"name":"Q2","label":null,"min":10,"max":99,"step":1}],"calculated":[{"name":"T1","label":"{{function}}","function":"{{Q1}}*1000","temp":true},{"name":"T4","label":"{{function}}","function":"{{Q2}}/10","temp":true},{"name":"A1","label":"{{function}}","function":"{{Q1}}*1000","group":1},{"name":"A2","label":"{{function}}","function":"{{Q1}}*100","group":1,"incorrect":true,"feedback":"&lt;p style=\"text-align: center\"&gt;{{Q1}} m × 1 000 = {{T1}} mm&lt;/p&gt;"},{"name":"A3","label":"{{function}}","function":"{{Q1}}/100","group":1,"incorrect":true,"feedback":"&lt;p style=\"text-align: center\"&gt;{{Q1}} m × 1 000 = {{T1}} mm&lt;/p&gt;"},{"name":"A4","label":"{{function}}","function":"{{Q2}}/10","group":2},{"name":"A5","label":"{{function}}","function":"{{Q2}}*10","group":2,"incorrect":true,"feedback":"&lt;p style=\"text-align: center\"&gt;{{Q2}} mm : 10 = {{T4}} cm&lt;/p&gt;"},{"name":"A6","label":"{{function}}","function":"{{Q2}}/100","group":2,"incorrect":true,"feedback":"&lt;p style=\"text-align: center\"&gt;{{Q2}} mm : 10 = {{T4}} cm&lt;/p&gt;"}],"uniques":true},"algorithm":{"name":"groupResponses","template":"Cloze with drop down"}}</t>
  </si>
  <si>
    <t>{{Q1}} m = {{grupo1}} km
{{Q2}} hm = {{grupo2}} dm</t>
  </si>
  <si>
    <t>grupo 1: A1*|A2|A3
A1 = {{Q1}}/1000
A2 = {{Q1}}*1000
A3 = {{Q1}}/100
grupo 2: A4*|A5|A6
A4 = {{Q2}}*1000
A5 = {{Q2}}/1000
A6 = {{Q2}}/100</t>
  </si>
  <si>
    <t>Las conversiones de unidades de longitud son:
Imagen: M4-MyM-1b-1
Si falla grupo 1
&lt;p&gt;{{Q1}} m : 1 000 = {{A1}} km&lt;/p&gt; 
Si falla grupo 2
&lt;p&gt;{{Q2}} hm × 1 000 = {{A4}} dm&lt;/p&gt;</t>
  </si>
  <si>
    <t>{"id":"M4-MyM-1b-I-3","stimulus":"&lt;p&gt;Selecciona la conversión de unidades correcta.&lt;/p&gt;","template":"&lt;p style=\"text-align: center\"&gt;{{Q1}} m = {{response}} km&lt;/p&gt;&lt;p style=\"text-align: center\"&gt;{{Q2}} hm = {{response}} dm&lt;/p&gt;","hint":"&lt;p&gt;Las conversiones de unidades de longitud son:&lt;/p&gt;&lt;div style=\"display:flex; justify-content:center;\"&gt;&lt;img src=\"https://blueberry-assets.oneclick.es/M4_MyM_1b_1.svg\" width=\"450\"&gt;&lt;/img&gt;&lt;/div&gt;","feedback":"&lt;p&gt;Las conversiones de unidades de longitud son:&lt;/p&gt;&lt;div style=\"display:flex; justify-content:center;\"&gt;&lt;img src=\"https://blueberry-assets.oneclick.es/M4_MyM_1b_1.svg\" width=\"450\"&gt;&lt;/img&gt;&lt;/div&gt;","seed":{"parameters":[{"name":"Q1","label":null,"min":1,"max":99,"step":1},{"name":"Q2","label":null,"min":10,"max":99,"step":1}],"calculated":[{"name":"T1","label":"{{function}}","function":"{{Q1}}/1000","temp":true},{"name":"T4","label":"{{function}}","function":"{{Q2}}*1000","temp":true},{"name":"A1","label":"{{function}}","function":"{{Q1}}/1000","group":1},{"name":"A2","label":"{{function}}","function":"{{Q1}}*1000","group":1,"incorrect":true,"feedback":"&lt;p style=\"text-align: center\"&gt;{{Q1}} m : 1 000 = {{T1}} km&lt;/p&gt;"},{"name":"A3","label":"{{function}}","function":"{{Q1}}/100","group":1,"incorrect":true,"feedback":"&lt;p style=\"text-align: center\"&gt;{{Q1}} m : 1 000 = {{T1}} km&lt;/p&gt;"},{"name":"A4","label":"{{function}}","function":"{{Q2}}*1000","group":2},{"name":"A5","label":"{{function}}","function":"{{Q2}}/1000","group":2,"incorrect":true,"feedback":"&lt;p style=\"text-align: center\"&gt;{{Q2}} hm × 1 000 = {{T4}} dm&lt;/p&gt;"},{"name":"A6","label":"{{function}}","function":"{{Q2}}/100","group":2,"incorrect":true,"feedback":"&lt;p style=\"text-align: center\"&gt;{{Q2}} hm × 1 000 = {{T4}} dm&lt;/p&gt;"}],"uniques":true},"algorithm":{"name":"groupResponses","template":"Cloze with drop down"}}</t>
  </si>
  <si>
    <t>Calcula las conversiones de las siguientes longitudes.</t>
  </si>
  <si>
    <t>{{Q1}} m = {{A1}} dm
{{Q2}} mm = {{A2}} dm</t>
  </si>
  <si>
    <t>Q1: Mín = 10; Máx = 99; Step: 1
Q2: Mín = 10; Máx = 99; Step: 1</t>
  </si>
  <si>
    <t>A1 = {{Q1}}*10
A2 = {{Q1}}/100</t>
  </si>
  <si>
    <t>Las conversiones de unidades de longitud son:
Imagen: M4-MyM-1b-1
Si falla A1:
{{Q1}} m × 10 = {{A1}} dm
Si falla A2:
{{Q2}} mm : 100 = {{A2}} dm</t>
  </si>
  <si>
    <t>{"id":"M4-MyM-1b-E-1","stimulus":"&lt;p&gt;Calcula las conversiones de las siguientes longitudes.&lt;/p&gt;","template":"&lt;p style=\"text-align: center\"&gt;{{Q1}} m = {{response}} dm&lt;/p&gt;&lt;p style=\"text-align: center\"&gt;{{Q2}} mm = {{response}} dm&lt;/p&gt;","hint":"&lt;p&gt;Las conversiones de unidades de longitud son:&lt;/p&gt;&lt;div style=\"display:flex; justify-content:center;\"&gt;&lt;img src=\"https://blueberry-assets.oneclick.es/M4_MyM_1b_1.svg\" width=\"450\"&gt;&lt;/img&gt;&lt;/div&gt;","feedback":"&lt;p&gt;Las conversiones de unidades de longitud son:&lt;/p&gt;&lt;div style=\"display:flex; justify-content:center;\"&gt;&lt;img src=\"https://blueberry-assets.oneclick.es/M4_MyM_1b_1.svg\" width=\"450\"&gt;&lt;/img&gt;&lt;/div&gt;","seed":{"parameters":[{"name":"Q1","label":null,"min":10,"max":99,"step":1},{"name":"Q2","label":null,"min":10,"max":99,"step":1}],"calculated":[{"name":"A1","label":"{{function}}","function":"{{Q1}}*10","feedback":"{{Q1}} m × 10 = {{function}} dm"},{"name":"A2","label":"{{function}}","function":"{{Q2}}/100","feedback":"{{Q2}} mm : 100 = {{function}} dm"}],"uniques":true},"algorithm":{"name":"calculateOperation","params":{"method":"equivLiteral","keyboard":"INTERMEDIATE"}}}</t>
  </si>
  <si>
    <t>{{Q1}} m = {{A1}} cm
{{Q2}} dam = {{A2}} hm</t>
  </si>
  <si>
    <t>A1 = {{Q1}}*100
A2 = {{Q1}}/10</t>
  </si>
  <si>
    <t>Las conversiones de unidades de longitud son:
Imagen: M4-MyM-1b-1
Si falla A1:
{{Q1}} m × 100 = {{A1}} cm
Si falla A2:
{{Q2}} dam : 10 = {{A2}} hm</t>
  </si>
  <si>
    <t>{"id":"M4-MyM-1b-E-2","stimulus":"&lt;p&gt;Calcula las conversiones de las siguientes longitudes.&lt;/p&gt;","template":"&lt;p style=\"text-align: center\"&gt;{{Q1}} m = {{response}} cm&lt;/p&gt;&lt;p style=\"text-align: center\"&gt;{{Q2}} dam = {{response}} hm&lt;/p&gt;","hint":"&lt;p&gt;Las conversiones de unidades de longitud son:&lt;/p&gt;&lt;div style=\"display:flex; justify-content:center;\"&gt;&lt;img src=\"https://blueberry-assets.oneclick.es/M4_MyM_1b_1.svg\" width=\"450\"&gt;&lt;/img&gt;&lt;/div&gt;","feedback":"&lt;p&gt;Las conversiones de unidades de longitud son:&lt;/p&gt;&lt;div style=\"display:flex; justify-content:center;\"&gt;&lt;img src=\"https://blueberry-assets.oneclick.es/M4_MyM_1b_1.svg\" width=\"450\"&gt;&lt;/img&gt;&lt;/div&gt;","seed":{"parameters":[{"name":"Q1","label":null,"min":10,"max":99,"step":1},{"name":"Q2","label":null,"min":10,"max":99,"step":1}],"calculated":[{"name":"A1","label":"{{function}}","function":"{{Q1}}*100","feedback":"{{Q1}} m × 100 = {{function}} cm"},{"name":"A2","label":"{{function}}","function":"{{Q2}}/10","feedback":"{{Q2}} dam : 10 = {{function}} hm"}],"uniques":true},"algorithm":{"name":"calculateOperation","params":{"method":"equivLiteral","keyboard":"INTERMEDIATE"}}}</t>
  </si>
  <si>
    <t>{{Q1}} m = {{A1}} km
{{Q2}} dm = {{A2}} dam</t>
  </si>
  <si>
    <t>A1 = {{Q1}}/1000
A2 = {{Q1}}/100</t>
  </si>
  <si>
    <t>Las conversiones de unidades de longitud son:
Imagen: M4-MyM-1b-1
Si falla A1:
{{Q1}} m : 1 000 = {{A1}} km
Si falla A2:
{{Q2}} dm : 100 = {{A2}} dam</t>
  </si>
  <si>
    <t>{"id":"M4-MyM-1b-E-3","stimulus":"&lt;p&gt;Calcula las conversiones de las siguientes longitudes.&lt;/p&gt;","template":"&lt;p style=\"text-align: center\"&gt;{{Q1}} m = {{response}} km&lt;/p&gt;&lt;p style=\"text-align: center\"&gt;{{Q2}} dm = {{response}} dam&lt;/p&gt;","hint":"&lt;p&gt;Las conversiones de unidades de longitud son:&lt;/p&gt;&lt;div style=\"display:flex; justify-content:center;\"&gt;&lt;img src=\"https://blueberry-assets.oneclick.es/M4_MyM_1b_1.svg\" width=\"450\"&gt;&lt;/img&gt;&lt;/div&gt;","feedback":"&lt;p&gt;Las conversiones de unidades de longitud son:&lt;/p&gt;&lt;div style=\"display:flex; justify-content:center;\"&gt;&lt;img src=\"https://blueberry-assets.oneclick.es/M4_MyM_1b_1.svg\" width=\"450\"&gt;&lt;/img&gt;&lt;/div&gt;","seed":{"parameters":[{"name":"Q1","label":null,"min":10,"max":99,"step":1},{"name":"Q2","label":null,"min":10,"max":99,"step":1}],"calculated":[{"name":"A1","label":"{{function}}","function":"{{Q1}}/1000","feedback":"{{Q1}} m : 1 000 = {{function}} km"},{"name":"A2","label":"{{function}}","function":"{{Q2}}/100","feedback":"{{Q2}} dm : 100 = {{function}} dam"}],"uniques":true},"algorithm":{"name":"calculateOperation","params":{"method":"equivLiteral","keyboard":"INTERMEDIATE"}}}</t>
  </si>
  <si>
    <t>El hermano pequeño de Samuel, Aimar, mide {{Q1}} cm. ¿Cuántos milímetros son?</t>
  </si>
  <si>
    <t>Aimar mide {{A1}} mm.</t>
  </si>
  <si>
    <t>Q1= Min= 90; Max= 120; Step= 1</t>
  </si>
  <si>
    <t>{{A1}} = {{Q1}}*10</t>
  </si>
  <si>
    <t>Las conversiones de unidades de longitud son:
Imagen: M4-MyM-1b-1
{{Q1}} cm × 10 = {{A1}} mm</t>
  </si>
  <si>
    <t>{"id":"M4-MyM-1b-A-1","stimulus":"&lt;p&gt;El hermano pequeño de Samuel, Aimar, mide {{Q1}} cm. ¿Cuántos milímetros son?&lt;/p&gt;","template":"&lt;p&gt;Aimar mide {{response}} mm.&lt;/p&gt;","hint":"&lt;p&gt;Las conversiones de unidades de longitud son:&lt;/p&gt;&lt;div style=\"display:flex; justify-content:center;\"&gt;&lt;img src=\"https://blueberry-assets.oneclick.es/M4_MyM_1b_1.svg\" width=\"450\"&gt;&lt;/img&gt;&lt;/div&gt;","feedback":"&lt;p&gt;Las conversiones de unidades de longitud son:&lt;/p&gt;&lt;div style=\"display:flex; justify-content:center;\"&gt;&lt;img src=\"https://blueberry-assets.oneclick.es/M4_MyM_1b_1.svg\" width=\"450\"&gt;&lt;/img&gt;&lt;/div&gt;&lt;p style=\"text-align: center\"&gt;{{Q1}} cm × 10 = {{A1}} mm&lt;/p&gt;","seed":{"parameters":[{"name":"Q1","label":null,"min":90,"max":120,"step":1}],"calculated":[{"name":"A1","label":"{{function}}","function":"{{Q1}}*10"}],"uniques":true},"algorithm":{"name":"calculateOperation","params":{"method":"equivLiteral","keyboard":"INTERMEDIATE"}}}</t>
  </si>
  <si>
    <t>La distancia entre la casa de Pablo y el polideportivo es de {{Q1}} m. ¿Cuántos kilómetros son?</t>
  </si>
  <si>
    <t>Son {{A1}} km.</t>
  </si>
  <si>
    <t>Q1= Min= 2500; Max= 3500; Step= 1</t>
  </si>
  <si>
    <t>{{A1}} = {{Q1}}/1000</t>
  </si>
  <si>
    <t>Las conversiones de unidades de longitud son:
Imagen: M4-MyM-1b-1
{{Q1}} m : 1 000 = {{A1}} km</t>
  </si>
  <si>
    <t>{"id":"M4-MyM-1b-A-2","stimulus":"&lt;p&gt;La distancia entre la casa de Pablo y el polideportivo es de {{Q1}} m. ¿Cuántos kilómetros son?&lt;/p&gt;","template":"&lt;p&gt;Son {{response}} km.&lt;/p&gt;","hint":"&lt;p&gt;Las conversiones de unidades de longitud son:&lt;/p&gt;&lt;div style=\"display:flex; justify-content:center;\"&gt;&lt;img src=\"https://blueberry-assets.oneclick.es/M4_MyM_1b_1.svg\" width=\"450\"&gt;&lt;/img&gt;&lt;/div&gt;","feedback":"&lt;p&gt;Las conversiones de unidades de longitud son:&lt;/p&gt;&lt;div style=\"display:flex; justify-content:center;\"&gt;&lt;img src=\"https://blueberry-assets.oneclick.es/M4_MyM_1b_1.svg\" width=\"450\"&gt;&lt;/img&gt;&lt;/div&gt;&lt;p style=\"text-align: center\"&gt;{{Q1}} m : 1 000 = {{A1}} km&lt;/p&gt;","seed":{"parameters":[{"name":"Q1","label":null,"min":2500,"max":3500,"step":1}],"calculated":[{"name":"A1","label":"{{function}}","function":"{{Q1}}/1000"}],"uniques":true},"algorithm":{"name":"calculateOperation","params":{"method":"equivLiteral","keyboard":"INTERMEDIATE"}}}</t>
  </si>
  <si>
    <t>Uno de los lados de la huerta del abuelo de Fátima mide {{Q1}} dam. ¿A cuántos decímetros equivalen?</t>
  </si>
  <si>
    <t>Ese lado mide {{A1}} dm.</t>
  </si>
  <si>
    <t>Q1: Mín: 15; Máx: 30; Step: 1</t>
  </si>
  <si>
    <t>{{A1}} = {{Q1}}*100</t>
  </si>
  <si>
    <t>Las conversiones de unidades de longitud son:
Imagen: M4-MyM-1b-1
{{Q1}} dam × 100 = {{A1}} dm</t>
  </si>
  <si>
    <t>{"id":"M4-MyM-1b-A-3","stimulus":"&lt;p&gt;Uno de los lados de la huerta del abuelo de Fátima mide {{Q1}} dam. ¿A cuántos decímetros equivalen?&lt;/p&gt;","template":"&lt;p&gt;Ese lado mide {{response}} dm.&lt;/p&gt;","hint":"&lt;p&gt;Las conversiones de unidades de longitud son:&lt;/p&gt;&lt;div style=\"display:flex; justify-content:center;\"&gt;&lt;img src=\"https://blueberry-assets.oneclick.es/M4_MyM_1b_1.svg\" width=\"450\"&gt;&lt;/img&gt;&lt;/div&gt;","feedback":"&lt;p&gt;Las conversiones de unidades de longitud son:&lt;/p&gt;&lt;div style=\"display:flex; justify-content:center;\"&gt;&lt;img src=\"https://blueberry-assets.oneclick.es/M4_MyM_1b_1.svg\" width=\"450\"&gt;&lt;/img&gt;&lt;/div&gt;&lt;p style=\"text-align: center\"&gt;{{Q1}} dam × 100 = {{A1}} dm&lt;/p&gt;","seed":{"parameters":[{"name":"Q1","label":null,"min":15,"max":30,"step":1}],"calculated":[{"name":"A1","label":"{{function}}","function":"{{Q1}}*100"}],"uniques":true},"algorithm":{"name":"calculateOperation","params":{"method":"equivLiteral","keyboard":"INTERMEDIATE"}}}</t>
  </si>
  <si>
    <t>M4-MyM-1c</t>
  </si>
  <si>
    <t>Compara y ordena medidas de longitud ()</t>
  </si>
  <si>
    <t>Arrastra las siguientes medidas para completar esta comparación.</t>
  </si>
  <si>
    <t>Q1 = Min = 1; Max = 99; Step = 1
Q2 = Min = 1; Max = 99; Step = 1
Q3 = Min = 1; Max = 99; Step = 1
Q4 = List = km, hm, dam, m, dm, cm, mm</t>
  </si>
  <si>
    <t>T1 = math.min({{Q1}}, {{Q2}}, {{Q3}})
T2 = {{Q1}}+{{Q2}}+{{Q3}}-math.min({{Q1}}, {{Q2}}, {{Q3}})-math.max({{Q1}}, {{Q2}}, {{Q3}})
T3 = math.max({{Q1}}, {{Q2}}, {{Q3}})
A1 = "{{T1}} {{Q4}}"
A2 = "{{T2}} {{Q4}}"
A3 = "{{T3}} {{Q4}}"</t>
  </si>
  <si>
    <t>&lt;p&gt;Como están expresadas en la misma unidad, solo hay que comparar sus cifras empezando por la izquierda.&lt;/p&gt;</t>
  </si>
  <si>
    <t>&lt;p&gt;Para comparar medidas de longitud, estas tienen que estar expresadas en la misma unidad. Después, se comparan sus cifras empezando por la izquierda. Por ejemplo, 40 m es menor que 50 m.&lt;/p&gt;</t>
  </si>
  <si>
    <t>{"id":"M4-MyM-1c-I-1","stimulus":"&lt;p&gt;Arrastra las siguientes medidas para completar esta comparación.&lt;/p&gt;","template":"&lt;p&gt;&lt;div style=\"display:flex; justify-content:center;\"&gt;{{response}} &lt; {{response}} &lt; {{response}}&lt;/div&gt;&lt;/p&gt;","hint":"&lt;p&gt;Como están expresadas en la misma unidad, solo hay que comparar sus cifras empezando por la izquierda.&lt;/p&gt;","feedback":"&lt;p&gt;Para comparar medidas de longitud, estas tienen que estar expresadas en la misma unidad. Después, se comparan sus cifras empezando por la izquierda. Por ejemplo, 40 m es menor que 50 m.&lt;/p&gt;","seed":{"parameters":[{"name":"Q1","label":null,"min":1,"max":99,"step":1},{"name":"Q2","label":null,"min":1,"max":99,"step":1},{"name":"Q3","label":null,"min":1,"max":99,"step":1},{"name":"Q4","list":["km","hm","dam","m","dm","cm","mm"]}],"calculated":[{"name":"T1","label":null,"function":"math.min({{Q1}}, {{Q2}}, {{Q3}})","temp":true},{"name":"T2","function":"{{Q1}}+{{Q2}}+{{Q3}}-math.min({{Q1}}, {{Q2}}, {{Q3}})-math.max({{Q1}}, {{Q2}}, {{Q3}})","temp":true},{"name":"T3","function":"math.max({{Q1}}, {{Q2}}, {{Q3}})","temp":true},{"name":"A1","label":"{{T1}} {{Q4}}"},{"name":"A2","label":"{{T2}} {{Q4}}"},{"name":"A3","label":"{{T3}} {{Q4}}"}],"uniques":true},"algorithm":{"name":"calculateOperation","template":"Cloze with drag &amp; drop","params":{"keyboard":"INTERMEDIATE"}}}</t>
  </si>
  <si>
    <t>T1 = math.max({{Q1}}, {{Q2}}, {{Q3}})
T2 = {{Q1}}+{{Q2}}+{{Q3}}-math.min({{Q1}}, {{Q2}}, {{Q3}})-math.max({{Q1}}, {{Q2}}, {{Q3}})
T3 = math.min({{Q1}}, {{Q2}}, {{Q3}})
A1 = "{{T1}} {{Q4}}"
A2 = "{{T2}} {{Q4}}"
A3 = "{{T3}} {{Q4}}"</t>
  </si>
  <si>
    <t>&lt;p&gt;Para comparar medidas de longitud, estas tienen que estar expresadas en la misma unidad. Después, se comparan sus cifras empezando por la izquierda. Por ejemplo, 50 m es mayor que 40 m.&lt;/p&gt;</t>
  </si>
  <si>
    <t>{"id":"M4-MyM-1c-I-2","stimulus":"&lt;p&gt;Arrastra las siguientes medidas para completar esta comparación.&lt;/p&gt;","template":"&lt;p&gt;&lt;div style=\"display:flex; justify-content:center;\"&gt;{{response}} &gt; {{response}} &gt; {{response}}&lt;/div&gt;&lt;/p&gt;","hint":"&lt;p&gt;Como están expresadas en la misma unidad, solo hay que comparar sus cifras empezando por la izquierda.&lt;/p&gt;","feedback":"&lt;p&gt;Para comparar medidas de longitud, estas tienen que estar expresadas en la misma unidad. Después, se comparan sus cifras empezando por la izquierda. Por ejemplo, 50 m es mayor que 40 m.&lt;/p&gt;","seed":{"parameters":[{"name":"Q1","label":null,"min":1,"max":99,"step":1},{"name":"Q2","label":null,"min":1,"max":99,"step":1},{"name":"Q3","label":null,"min":1,"max":99,"step":1},{"name":"Q4","list":["km","hm","dam","m","dm","cm","mm"]}],"calculated":[{"name":"T1","label":null,"function":"math.max({{Q1}}, {{Q2}}, {{Q3}})","temp":true},{"name":"T2","function":"{{Q1}}+{{Q2}}+{{Q3}}-math.min({{Q1}}, {{Q2}}, {{Q3}})-math.max({{Q1}}, {{Q2}}, {{Q3}})","temp":true},{"name":"T3","function":"math.min({{Q1}}, {{Q2}}, {{Q3}})","temp":true},{"name":"A1","label":"{{T1}} {{Q4}}"},{"name":"A2","label":"{{T2}} {{Q4}}"},{"name":"A3","label":"{{T3}} {{Q4}}"}],"uniques":true},"algorithm":{"name":"calculateOperation","template":"Cloze with drag &amp; drop","params":{"keyboard":"INTERMEDIATE"}}}</t>
  </si>
  <si>
    <t>Ordena de mayor a menor las siguientes longitudes.
{{T1}} hm
{{T2}} dam
{{Q3}} m</t>
  </si>
  <si>
    <t>Q1 = Min = 1; Max = 99; Step= 1
Q2 = Min = 1; Max = 99; Step= 1
Q3 = Min = 1; Max = 99; Step= 1</t>
  </si>
  <si>
    <t>T1 = {{Q1}}/100
T2 = {{Q1}}/10
A1={{Q1}}
A2={{Q2}}
A3={{Q3}}
(DESC)</t>
  </si>
  <si>
    <t>¿Qué pide el enunciado?
Ordenar las medidas de longitud de mayor a menor.*
Ordenar las medidas de longitud de menor a mayor.
Averiguar la medida de longitud mayor.
[single choice]</t>
  </si>
  <si>
    <t>Para ordenar las distintas medidas, hay que expresarlas en la misma unidad. ¿En qué tabla están las conversiones de unidades correctas?
Imagen M4-MyM-1b-1*
Imagen M4-MyM-1c-1
Imagen M4-MyM-1c-2
(Single choice)</t>
  </si>
  <si>
    <t>Con la ayuda de la anterior tabla de conversiones, convierte todas las longitudes a metros.
{{T1}} hm = {{T1}} hm : 100 = {{A1}} m
{{T2}} dam = {{T2}} dam : 10 = {{A2}} m
{{Q3}} m
A1={{Q1}}
A2={{Q2}}
[cloze with math]</t>
  </si>
  <si>
    <t>Con estos resultados, ordena las medidas de longitud de mayor a menor.
{{T1}} hm = {{Q1}} m
{{T2}} dam = {{Q3}} m
{{Q3}} m
[order list]</t>
  </si>
  <si>
    <t>{
    "id": "M4-MyM-1c-E-1",
    "seed": {
        "parameters": [
            {
                "name": "Q1",
                "label": null,
                "max": 1,
                "min": 99,
                "step": 1
            },
            {
                "name": "Q2",
                "label": null,
                "max": 1,
                "min": 99,
                "step": 1
            },
            {
                "name": "Q3",
                "label": null,
                "max": 1,
                "min": 99,
                "step": 1
            }
        ],
        "uniques": true
    },
    "scaffolding": [
        {
            "id": "step-0",
            "stimulus": "&lt;p&gt;Ordena de mayor a menor las siguientes longitudes. Colócalas de arriba a abajo.&lt;/p&gt;",
            "seed": {
                "calculated": [
                    {
                        "name": "T1",
                        "function": "{{Q1}}/100",
                        "temp": true
                    },
                    {
                        "name": "T2",
                        "function": "{{Q2}}/10",
                        "temp": true
                    },
                    {
                        "name": "A1",
                        "label": "{{T1}} hm",
                        "function": "{{Q1}}"
                    },
                    {
                        "name": "A2",
                        "label": "{{T2}} dam",
                        "function": "{{Q2}}"
                    },
                    {
                        "name": "A3",
                        "label": "{{Q3}} m",
                        "function": "{{Q3}}"
                    }
                ]
            },
            "algorithm": {
                "name": "orderNumbers",
                "params": {
                    "order": "desc"
                }
            }
        },
        {
            "id": "step-1",
            "stimulus": "&lt;p&gt;¿Qué pide el enunciado?&lt;/p&gt;",
            "seed": {
                "calculated": [
                    {
                        "name": "2-A1",
                        "label": "Ordenar las medidas de longitud de mayor a menor."
                    },
                    {
                        "name": "2-A2",
                        "label": "Ordenar las medidas de longitud de menor a mayor.",
                        "incorrect": true
                    },
                    {
                        "name": "2-A3",
                        "label": "Averiguar la medida de longitud mayor.",
                        "incorrect": true
                    }
                ]
            },
            "algorithm": {
                "name": "trueFalse",
                "template": "Multiple choice – standard"
            }
        },
        {
            "id": "step-2",
            "stimulus": "&lt;p&gt;Para ordenar las distintas medidas, hay que expresarlas en la misma unidad. ¿En qué tabla están las conversiones de unidades correctas?&lt;/p&gt;",
            "seed": {
                "calculated": [
                    {
                        "name": "2-A1",
                        "label": "&lt;p&gt;&lt;img src='https://blueberry-assets.oneclick.es/M5_MyM_1b_3.svg' width=\"450\"&gt;&lt;/p&gt;"
                    },
                    {
                        "name": "2-A2",
                        "label": "&lt;p&gt;&lt;img src='https://blueberry-assets.oneclick.es/M4_MyM_1c_1.svg' width=\"450\"&gt;&lt;/p&gt;",
                        "incorrect": true
                    },
                    {
                        "name": "2-A3",
                        "label": "&lt;p&gt;&lt;img src='https://blueberry-assets.oneclick.es/M4_MyM_1c_2.svg' width=\"450\"&gt;&lt;/p&gt;",
                        "incorrect": true
                    }
                ]
            },
            "algorithm": {
                "name": "trueFalse",
                "template": "Multiple choice – standard"
            }
        },
        {
            "id": "step-3",
            "stimulus": "&lt;p&gt;Con la ayuda de la anterior tabla de conversiones, convierte todas las longitudes a metros.&lt;/p&gt;",
            "template": "&lt;p style=\"text-align: center\"&gt;{{T1}} hm = {{T1}} × 100 = {{response}} m&lt;/p&gt;&lt;p style=\"text-align: center\"&gt;{{T2}} dam = {{T2}}  : 10 = {{response}} m&lt;/p&gt;&lt;p style=\"text-align: center\"&gt;{{Q3}} m&lt;/p&gt;",
            "seed": {
                "calculated": [
                    {
                        "name": "T1",
                        "function": "{{Q1}}/100",
                        "temp": true
                    },
                    {
                        "name": "T2",
                        "function": "{{Q2}}/10",
                        "temp": true
                    },
                    {
                        "name": "1-A1",
                        "label": "{{Q1}}",
                        "function": "{{Q1}}"
                    },
                    {
                        "name": "1-A1",
                        "label": "{{Q2}}",
                        "function": "{{Q2}}"
                    }
                ]
            },
            "algorithm": {
                "name": "calculateOperation",
                "params": {
                    "method": "equivLiteral",
                    "keyboard": "NUMERICAL"
                }
            }
        },
        {
            "id": "step-4",
            "stimulus": "&lt;p&gt;Con estos resultados, ordena las medidas de longitud de mayor a menor. Colócalas de arriba a abajo.&lt;/p&gt;",
            "seed": {
                "calculated": [
                    {
                        "name": "T1",
                        "function": "{{Q1}}/100",
                        "temp": true
                    },
                    {
                        "name": "T2",
                        "function": "{{Q2}}/10",
                        "temp": true
                    },
                    {
                        "name": "A1",
                        "label": "{{T1}} hm = {{Q1}} m",
                        "function": "{{Q1}}"
                    },
                    {
                        "name": "A2",
                        "label": "{{T2}} dam = {{Q2}} m",
                        "function": "{{Q2}}"
                    },
                    {
                        "name": "A3",
                        "label": "{{Q3}} m",
                        "function": "{{Q3}}"
                    }
                ]
            },
            "algorithm": {
                "name": "orderNumbers",
                "params": {
                    "order": "desc"
                }
            }
        }
    ]
}</t>
  </si>
  <si>
    <t>Al cumplir diez años, tres primos escribieron su altura en el libro familiar. Ordena sus alturas de menor a mayor.
{{Q1}} cm*
{{T1}} m
{{T2}} dm</t>
  </si>
  <si>
    <t>Q1= Mín= 150; Máx= 180; Step= 1
Q2= Mín= 150; Máx=180; Step= 1
Q3= Mín= 150; Máx= 180; Step= 1</t>
  </si>
  <si>
    <t>T1= {{Q2}}/100
T2= {{Q3}}/10
A1= math.min({{Q1}}, {{Q2}}, {{Q3}})
A2= {{Q1}}+{{Q2}}+{{Q3}}-math.max({{Q1}}, {{Q2}}, {{Q3}})-math.min({{Q1}}, {{Q2}}, {{Q3}})
A3= math.max({{Q1}}, {{Q2}}, {{Q3}})
(ASC)</t>
  </si>
  <si>
    <t>¿Qué pide el enunciado?
Ordenar las alturas de los primos de mayor a menor.
Ordenar las alturas de los primos de menor a mayor.*</t>
  </si>
  <si>
    <t>Con la ayuda de la anterior tabla de conversiones, calcula los centímetros que medía cada primo al cumplir diez años.
{{Q1}} cm
{{T1}} m = {{T1}} m × 100 = {{A1}} cm
{{T2}} dm = {{T2}} dm × 10 = {{A2}} cm
A1={{Q2}}
A2={{Q3}}
[cloze with math]</t>
  </si>
  <si>
    <t>Con los resultados anteriores, ordena las alturas de los primos de menor a mayor.
{{Q1}} cm
{{T1}} m = {{Q2}} cm
{{T2}} dm = {{Q3}} cm
(single choice) 
A1 = math.min({{Q1}}, {{Q2}}, {{Q3}})
A2 = {{Q1}}+{{Q2}}+{{Q3}}-math.max({{Q1}}, {{Q2}}, {{Q3}})-math.min({{Q1}}, {{Q2}}, {{Q3}})
A3 = math.max({{Q1}}, {{Q2}}, {{Q3}})</t>
  </si>
  <si>
    <t>{"id":"M4-MyM-1c-A-1","seed":{"parameters":[{"name":"Q1","label":null,"max":150,"min":180,"step":1},{"name":"Q2","label":null,"max":150,"min":180,"step":1},{"name":"Q3","label":null,"max":150,"min":180,"step":1}],"uniques":true},"scaffolding":[{"id":"step-0","stimulus":"&lt;p&gt;Al cumplir diez años, tres primos escribieron su altura en el libro familiar. Ordena sus alturas de menor a mayor. Colócalas de arriba a abajo.&lt;/p&gt;","seed":{"calculated":[{"name":"T1","function":"{{Q2}}/100","temp":true},{"name":"T2","function":"{{Q3}}/10","temp":true},{"name":"A1","label":"{{Q1}} cm","function":"{{Q1}}"},{"name":"A2","label":"{{T1}} m","function":"{{Q2}}"},{"name":"A3","label":"{{T2}} dm","function":"{{Q3}}"}]},"algorithm":{"name":"orderNumbers","params":{"order":"asc"}}},{"id":"step-1","stimulus":"&lt;p&gt;¿Qué pide el enunciado?&lt;/p&gt;","seed":{"calculated":[{"name":"2-A1","label":"Ordenar las alturas de los primos de menor a mayor."},{"name":"2-A2","label":"Ordenar las alturas de los primos de mayor a menor.","incorrect":true}]},"algorithm":{"name":"trueFalse","template":"Multiple choice – standard"}},{"id":"step-2","stimulus":"&lt;p&gt;Para ordenar las distintas medidas, hay que expresarlas en la misma unidad. ¿En qué tabla están las conversiones de unidades correctas?&lt;/p&gt;","seed":{"calculated":[{"name":"2-A1","label":"&lt;p&gt;&lt;img src='https://blueberry-assets.oneclick.es/M5_MyM_1b_3.svg' width=\"450\"&gt;&lt;/p&gt;"},{"name":"2-A2","label":"&lt;p&gt;&lt;img src='https://blueberry-assets.oneclick.es/M4_MyM_1c_1.svg' width=\"450\"&gt;&lt;/p&gt;","incorrect":true},{"name":"2-A3","label":"&lt;p&gt;&lt;img src='https://blueberry-assets.oneclick.es/M4_MyM_1c_2.svg' width=\"450\"&gt;&lt;/p&gt;","incorrect":true}]},"algorithm":{"name":"trueFalse","template":"Multiple choice – standard"}},{"id":"step-3","stimulus":"&lt;p&gt;Con la ayuda de la anterior tabla de conversiones, calcula los centímetros que medía cada primo al cumplir diez años.&lt;/p&gt;","template":"&lt;p style=\"text-align: center\"&gt;{{Q1}} cm&lt;/p&gt;&lt;p style=\"text-align: center\"&gt;{{T1}} m = {{T1}} × 100 = {{response}} cm&lt;/p&gt;&lt;p style=\"text-align: center\"&gt;{{T2}} dm = {{T2}} × 10 = {{response}} cm&lt;/p&gt;","seed":{"calculated":[{"name":"T1","function":"{{Q2}}/100","temp":true},{"name":"T2","function":"{{Q3}}/10","temp":true},{"name":"3-A1","label":"{{Q2}}","function":"{{Q2}}"},{"name":"3-A2","label":"{{Q3}}","function":"{{Q3}}"}]},"algorithm":{"name":"calculateOperation","params":{"method":"equivLiteral","keyboard":"NUMERICAL"}}},{"id":"step-4","stimulus":"&lt;p&gt;Con los resultados anteriores, ordena las alturas de los primos de menor a mayor. Colócalas de arriba a abajo.&lt;/p&gt;","seed":{"calculated":[{"name":"T1","function":"{{Q1}}/100","temp":true},{"name":"T2","function":"{{Q2}}/10","temp":true},{"name":"A1","label":"{{Q1}} cm","function":"{{Q1}}"},{"name":"A2","label":"{{T1}} m = {{Q2}} cm","function":"{{Q2}}"},{"name":"A3","label":"{{T2}} dm = {{Q3}} cm","function":"{{Q3}}"}]},"algorithm":{"name":"orderNumbers","params":{"order":"asc"}}}]}</t>
  </si>
  <si>
    <t>En un gimnasio se han comparado los registros de dos cintas de correr. La primera cinta marca {{T1}} km recorridos y la segunda marca {{T2}} dam. ¿En qué cinta de correr se han hecho más hectómetros?</t>
  </si>
  <si>
    <t>La cinta de correr que ha registrado más distancia marca {{A1}} hm.</t>
  </si>
  <si>
    <t>Q1= Min = 100; Max = 999; Step= 1
Q2= Min = 100; Max = 999; Step= 1</t>
  </si>
  <si>
    <t>T1= {{Q1}}/10
T2= {{Q2}}*10
A1= math.max({{Q1}}, {{Q2}})</t>
  </si>
  <si>
    <t>¿Qué distancia marca cada cinta de correr?
La primera cinta de correr muestra {{A1}} km.
La segunda cinta de correr muestra {{A2}} dam.
A1={{T1}}
A2={{T2}}</t>
  </si>
  <si>
    <t>¿Qué pide el enunciado?
Indicar el mayor número de hectómetros recorridos en una cinta de correr.*
Indicar el menor número de hectómetros recorridos en una cinta de correr.
Indicar el número total de hectómetros recorridos en las dos cintas de correr.
(single choice)</t>
  </si>
  <si>
    <t>Con la ayuda de la anterior tabla de conversiones, calcula los hectómetros que marca cada cinta de correr.
{{T1}} km = {{T1}} km × 10 = {{A1}} hm
{{T2}} dam = {{T2}} dam : 10 = {{A2}} hm
A1={{Q1}}*10
A2={{Q2}}:10
[cloze with math]</t>
  </si>
  <si>
    <t>Selecciona, por tanto, qué cinta de correr marca más hectómetros recorridos.
La cinta de correr de {{T3}} hm.
La cinta de correr de {{T4}} hm.*
(single choice) 
T3 = math.min({{Q1}}, {{Q2}})
T4 = math.max({{Q1}}, {{Q2}})</t>
  </si>
  <si>
    <t>{"id":"M4-MyM-1c-A-2","seed":{"parameters":[{"name":"Q1","label":null,"max":100,"min":999,"step":1},{"name":"Q2","label":null,"max":100,"min":999,"step":1}],"uniques":true},"scaffolding":[{"id":"step-0","stimulus":"&lt;p&gt;En un gimnasio se han comparado los registros de dos cintas de correr. La primera cinta marca {{T1}} km recorridos y la segunda marca {{T2}} dam. ¿En qué cinta de correr se han hecho más hectómetros?&lt;/p&gt;","template":"&lt;p&gt;La cinta de correr que ha registrado más distancia marca {{response}} hm.&lt;/p&gt;","seed":{"calculated":[{"name":"T1","function":"{{Q1}}/10","temp":true},{"name":"T2","function":"{{Q2}}*10","temp":true},{"name":"A1","label":"math.max({{Q1}}, {{Q2}})","function":"math.max({{Q1}}, {{Q2}})"}]},"algorithm":{"name":"calculateOperation","params":{"method":"equivLiteral","keyboard":"INTERMEDIATE"}}},{"id":"step-1","stimulus":"&lt;p&gt;¿Qué distancia marca cada cinta de correr?&lt;/p&gt;","template":"&lt;p&gt;La primera cinta de correr muestra {{response}} km.&lt;/p&gt;&lt;p&gt;La segunda cinta de correr muestra {{response}} dam.&lt;/p&gt;","seed":{"calculated":[{"name":"A1","label":"{{Q1}}/10","function":"{{Q1}}/10"},{"name":"A2","label":"{{Q2}}*10","function":"{{Q2}}*10"}]},"algorithm":{"name":"calculateOperation","params":{"method":"equivLiteral","keyboard":"INTERMEDIATE"}}},{"id":"step-2","stimulus":"&lt;p&gt;¿Qué pide el enunciado?&lt;/p&gt;","seed":{"calculated":[{"name":"2-A1","label":"Indicar el mayor número de hectómetros recorridos en una cinta de correr."},{"name":"2-A2","label":"Indicar el menor número de hectómetros recorridos en una cinta de correr.","incorrect":true},{"name":"2-A3","label":"Indicar el número total de hectómetros recorridos en las dos cintas de correr.","incorrect":true}]},"algorithm":{"name":"trueFalse","template":"Multiple choice – standard"}},{"id":"step-3","stimulus":"&lt;p&gt;Para ordenar las distintas medidas, hay que expresarlas en la misma unidad. ¿En qué tabla están las conversiones de unidades correctas?&lt;/p&gt;","seed":{"calculated":[{"name":"2-A1","label":"&lt;p&gt;&lt;img src='https://blueberry-assets.oneclick.es/M5_MyM_1b_3.svg' width=\"450\"&gt;&lt;/p&gt;"},{"name":"2-A2","label":"&lt;p&gt;&lt;img src='https://blueberry-assets.oneclick.es/M4_MyM_1c_1.svg' width=\"450\"&gt;&lt;/p&gt;","incorrect":true},{"name":"2-A3","label":"&lt;p&gt;&lt;img src='https://blueberry-assets.oneclick.es/M4_MyM_1c_2.svg' width=\"450\"&gt;&lt;/p&gt;","incorrect":true}]},"algorithm":{"name":"trueFalse","template":"Multiple choice – standard"}},{"id":"step-4","stimulus":"&lt;p&gt;Con la ayuda de la anterior tabla de conversiones, calcula los hectómetros que marca cada cinta de correr.&lt;/p&gt;","template":"&lt;p style=\"text-align: center\"&gt;{{T1}} km = {{T1}} × 10 = {{response}} hm&lt;/p&gt;&lt;p style=\"text-align: center\"&gt;{{T2}} dam = {{T2}} : 10 = {{response}} hm&lt;/p&gt;","seed":{"calculated":[{"name":"T1","function":"{{Q1}}/10","temp":true},{"name":"T2","function":"{{Q2}}*10","temp":true},{"name":"3-A1","label":"{{Q1}}","function":"{{Q1}}"},{"name":"3-A2","label":"{{Q2}}","function":"{{Q2}}"}]},"algorithm":{"name":"calculateOperation","params":{"method":"equivLiteral","keyboard":"INTERMEDIATE"}}},{"id":"step-5","stimulus":"&lt;p&gt;Selecciona, por tanto, qué cinta de correr marca más hectómetros recorridos.&lt;/p&gt;","seed":{"calculated":[{"name":"T3","function":"math.min({{Q1}}, {{Q2}})","temp":true},{"name":"T4","function":"math.max({{Q1}}, {{Q2}})","temp":true},{"name":"A1","label":"La cinta de correr de {{T3}} hm.","incorrect":true},{"name":"A2","label":"La cinta de correr de {{T4}} hm."}]},"algorithm":{"name":"trueFalse","template":"Multiple choice – standard"}}]}</t>
  </si>
  <si>
    <t>Tres pueblos están compitiendo por ver cuál elabora la empanada más larga del mundo. Ordena las longitudes de mayor a menor.
{{T1}} mm
{{T2}} cm
{{Q3}} dm</t>
  </si>
  <si>
    <t>Q1-Q3= Min=100; Max= 999; Step= 1</t>
  </si>
  <si>
    <t>T1= {{Q1}}*100
T2= {{Q2}}*10
A1 = {{Q1}}
A2 = {{Q2}}
A3 = {{Q3}}
(DESC)</t>
  </si>
  <si>
    <t>¿Qué pide el enunciado?
Ordenar las longitudes de mayor a menor.*
Ordenar las longitudes de menor a mayor.</t>
  </si>
  <si>
    <t>Con la ayuda de la anterior tabla de conversiones, calcula los decímetros de cada empanada.
{{T1}} mm = {{T1}} mm : 100 = {{A1}} dm
{{T2}} cm = {{T2}} cm : 10 = {{A2}} dm
{{Q3}} dm
A1={{Q1}}
A2={{Q2}}
[cloze with math]</t>
  </si>
  <si>
    <t>Con los resultados anteriores, ordena las longitudes de mayor a menor.
{{T1}} mm = {{Q1}} dm
{{T2}} cm = {{Q2}} dm
{{Q3}} dm
(order list) 
A1 = {{Q1}}
A2 = {{Q2}}
A3 = {{Q3}}</t>
  </si>
  <si>
    <t>{"id":"M4-MyM-1c-A-3","seed":{"parameters":[{"name":"Q1","label":null,"max":100,"min":999,"step":1},{"name":"Q2","label":null,"max":100,"min":999,"step":1},{"name":"Q3","label":null,"max":100,"min":999,"step":1}],"uniques":true},"scaffolding":[{"id":"step-0","stimulus":"&lt;p&gt;Tres pueblos están compitiendo por ver cuál elabora la empanada más larga del mundo. Ordena las longitudes de mayor a menor. Colócalas de arriba a abajo.&lt;/p&gt;","seed":{"calculated":[{"name":"T1","function":"{{Q1}}*100","temp":true},{"name":"T2","function":"{{Q2}}*10","temp":true},{"name":"A1","label":"{{T1}} mm","function":"{{Q1}}"},{"name":"A2","label":"{{T2}} cm","function":"{{Q2}}"},{"name":"A3","label":"{{Q3}} dm","function":"{{Q3}}"}]},"algorithm":{"name":"orderNumbers","params":{"order":"desc"}}},{"id":"step-1","stimulus":"&lt;p&gt;¿Qué pide el enunciado?&lt;/p&gt;","seed":{"calculated":[{"name":"2-A1","label":"Ordenar las longitudes de mayor a menor."},{"name":"2-A2","label":"Ordenar las longitudes de menor a mayor.","incorrect":true}]},"algorithm":{"name":"trueFalse","template":"Multiple choice – standard"}},{"id":"step-2","stimulus":"&lt;p&gt;Para ordenar las distintas medidas, hay que expresarlas en la misma unidad. ¿En qué tabla están las conversiones de unidades correctas?&lt;/p&gt;","seed":{"calculated":[{"name":"2-A1","label":"&lt;p&gt;&lt;img src='https://blueberry-assets.oneclick.es/M5_MyM_1b_3.svg' width=\"450\"&gt;&lt;/p&gt;"},{"name":"2-A2","label":"&lt;p&gt;&lt;img src='https://blueberry-assets.oneclick.es/M4_MyM_1c_1.svg' width=\"450\"&gt;&lt;/p&gt;","incorrect":true},{"name":"2-A3","label":"&lt;p&gt;&lt;img src='https://blueberry-assets.oneclick.es/M4_MyM_1c_2.svg' width=\"450\"&gt;&lt;/p&gt;","incorrect":true}]},"algorithm":{"name":"trueFalse","template":"Multiple choice – standard"}},{"id":"step-3","stimulus":"&lt;p&gt;Con la ayuda de la anterior tabla de conversiones, calcula los decímetros de cada empanada.&lt;/p&gt;","template":"&lt;p style=\"text-align: center\"&gt;{{T1}} mm = {{T1}} : 100 = {{response}} dm&lt;/p&gt;&lt;p style=\"text-align: center\"&gt;{{T2}} cm = {{T2}} : 10 = {{response}} dm&lt;/p&gt;&lt;p style=\"text-align: center\"&gt;{{Q3}} dm&lt;/p&gt;","seed":{"calculated":[{"name":"T1","function":"{{Q1}}*100","temp":true},{"name":"T2","function":"{{Q2}}*10","temp":true},{"name":"3-A1","label":"{{Q1}}","function":"{{Q1}}"},{"name":"3-A2","label":"{{Q2}}","function":"{{Q2}}"}]},"algorithm":{"name":"calculateOperation","params":{"method":"equivLiteral","keyboard":"NUMERICAL"}}},{"id":"step-4","stimulus":"&lt;p&gt;Con los resultados anteriores, ordena las longitudes de mayor a menor. Colócalas de arriba a abajo.&lt;/p&gt;","seed":{"calculated":[{"name":"T1","function":"{{Q1}}*100","temp":true},{"name":"T2","function":"{{Q2}}*10","temp":true},{"name":"A1","label":"{{T1}} mm = {{Q1}} dm","function":"{{Q1}}"},{"name":"A2","label":"{{T2}} cm = {{Q2}} dm","function":"{{Q2}}"},{"name":"A3","label":"{{Q3}} dm","function":"{{Q3}}"}]},"algorithm":{"name":"orderNumbers","params":{"order":"desc"}}}]}</t>
  </si>
  <si>
    <t>M4-MyM-23a</t>
  </si>
  <si>
    <t>Elige la unidad más adecuada para la expresión de una medida de longitud (SMD, km, m, cm y mm)</t>
  </si>
  <si>
    <t>&lt;p&gt;¿A qué unidad se acercan más las siguientes medidas? Arrastra las unidades a su lugar.&lt;/p&gt;</t>
  </si>
  <si>
    <t>&lt;p&gt;{{Q1}}: {{response}}&lt;/p&gt;&lt;p&gt;{{Q2}}: {{response}}&lt;/p&gt;&lt;p&gt;{{Q3}}: {{response}}&lt;/p&gt;</t>
  </si>
  <si>
    <t>Q1 = List = La altura de un muro, El largo de un coche, La altura de una puerta
Q2 = List = La longitud de una hormiga, El grosor de la punta de un lápiz, La longitud de un grano de arroz
Q3 = List = El recorrido de una carrera, La longitud de una avenida, La distancia recorrida en un paseo de 30 minutos</t>
  </si>
  <si>
    <t>A1 = m#*
A2 = mm#*
A3 = km#*</t>
  </si>
  <si>
    <t>&lt;p&gt;Un milímero es el grosor más habitual de una mina de lápiz.&lt;/p&gt;&lt;p&gt;Un centímetro es el grosor más habitual de un cuaderno.&lt;/p&gt;&lt;p&gt;Un metro es aproximadamente la longitud de unos pantalones de adulto.&lt;/p&gt;&lt;p&gt;Un kilómetro son &lt;span class=\"no-break\"&gt;1000 m.&lt;/span&gt;&lt;/p&gt;</t>
  </si>
  <si>
    <t>{
    "id": "M4-MyM-23a-I-1",
    "stimulus": "&lt;p&gt;¿A qué unidad se acercan más las siguientes medidas? Arrastra las unidades a su lugar.&lt;/p&gt;",
    "template": "&lt;p&gt;{{Q1}}: {{response}}&lt;/p&gt;&lt;p&gt;{{Q2}}: {{response}}&lt;/p&gt;&lt;p&gt;{{Q3}}: {{response}}&lt;/p&gt;",
    "hint": "&lt;p&gt;Un milímero es el grosor más habitual de una mina de lápiz.&lt;/p&gt;&lt;p&gt;Un centímetro es el grosor más habitual de un cuaderno.&lt;/p&gt;&lt;p&gt;Un metro es aproximadamente la longitud de unos pantalones de adulto.&lt;/p&gt;&lt;p&gt;Un kilómetro son &lt;span class=\"no-break\"&gt;1000 m.&lt;/span&gt;&lt;/p&gt;",
    "feedback": "&lt;p&gt;Un milímero es el grosor más habitual de una mina de lápiz.&lt;/p&gt;&lt;p&gt;Un centímetro es el grosor más habitual de un cuaderno.&lt;/p&gt;&lt;p&gt;Un metro es aproximadamente la longitud de unos pantalones de adulto.&lt;/p&gt;&lt;p&gt;Un kilómetro son &lt;span class=\"no-break\"&gt;1000 m.&lt;/span&gt;&lt;/p&gt;",
    "seed": {
        "parameters": [
            {
                "name": "Q1",
                "label": null,
                "list": [
                    "La altura de un muro",
                    "El largo de un coche",
                    "La altura de una puerta"
                ]
            },
            {
                "name": "Q2",
                "label": null,
                "list": [
                    "La longitud de una hormiga",
                    "El grosor de la punta de un lápiz",
                    "La longitud de un grano de arroz"
                ]
            },
            {
                "name": "Q3",
                "label": null,
                "list": [
                    "El recorrido de una carrera",
                    "La longitud de una avenida",
                    "La distancia recorrida en un paseo de 30 minutos"
                ]
            }
        ],
        "calculated": [
            {
                "name": "A1",
                "label": "m"
            },
            {
                "name": "A2",
                "label": "mm"
            },
            {
                "name": "A3",
                "label": "km"
            }
        ],
        "uniques": true
    },
    "algorithm": {
        "name": "calculateOperation",
        "template": "Cloze with drag &amp; drop"
    }
}</t>
  </si>
  <si>
    <t>Q1 = List = El diámetro de un huevo, La longitud de un sacapuntas, La longitud de una cerilla
Q2 = List = El recorrido de una carrera, La longitud de una avenida, La distancia recorrida en un paseo de 15 minutos
Q3 = List = La longitud de una hormiga, El grosor de la punta de un lápiz, La longitud de un grano de arroz</t>
  </si>
  <si>
    <t>A1 = cm#*
A2 = km#*
A2 = mm#*</t>
  </si>
  <si>
    <t>{
    "id": "M4-MyM-23a-I-2",
    "stimulus": "&lt;p&gt;¿A qué unidad se acercan más las siguientes medidas? Arrastra las unidades a su lugar.&lt;/p&gt;",
    "template": "&lt;p&gt;{{Q1}}: {{response}}&lt;/p&gt;&lt;p&gt;{{Q2}}: {{response}}&lt;/p&gt;&lt;p&gt;{{Q3}}: {{response}}&lt;/p&gt;",
    "hint": "&lt;p&gt;Un milímero es el grosor más habitual de una mina de lápiz.&lt;/p&gt;&lt;p&gt;Un centímetro es el grosor más habitual de un cuaderno.&lt;/p&gt;&lt;p&gt;Un metro es aproximadamente la longitud de unos pantalones de adulto.&lt;/p&gt;&lt;p&gt;Un kilómetro son &lt;span class=\"no-break\"&gt;1000 m.&lt;/span&gt;&lt;/p&gt;",
    "feedback": "&lt;p&gt;Un milímero es el grosor más habitual de una mina de lápiz.&lt;/p&gt;&lt;p&gt;Un centímetro es el grosor más habitual de un cuaderno.&lt;/p&gt;&lt;p&gt;Un metro es aproximadamente la longitud de unos pantalones de adulto.&lt;/p&gt;&lt;p&gt;Un kilómetro son &lt;span class=\"no-break\"&gt;1000 m.&lt;/span&gt;&lt;/p&gt;",
    "seed": {
        "parameters": [
            {
                "name": "Q1",
                "label": null,
                "list": [
                    "El diámetro de un huevo",
                    "La longitud de un sacapuntas",
                    "La longitud de una cerilla"
                ]
            },
            {
                "name": "Q2",
                "label": null,
                "list": [
                    "El recorrido de una carrera",
                    "La longitud de una avenida",
                    "La distancia recorrida en un paseo de 15 minutos"
                ]
            },
            {
                "name": "Q3",
                "label": null,
                "list": [
                    "La longitud de una hormiga",
                    "El grosor de la punta de un lápiz",
                    "La longitud de un grano de arroz"
                ]
            }
        ],
        "calculated": [
            {
                "name": "A1",
                "label": "cm"
            },
            {
                "name": "A2",
                "label": "km"
            },
            {
                "name": "A2",
                "label": "mm"
            }
        ],
        "uniques": true
    },
    "algorithm": {
        "name": "calculateOperation",
        "template": "Cloze with drag &amp; drop"
    }
}</t>
  </si>
  <si>
    <t>&lt;p&gt;¿Qué unidad de longitud es más recomendable para medir {{Q1}}?&lt;/p&gt;</t>
  </si>
  <si>
    <t>Q1 = List = la longitud de una hormiga, el grosor de la punta de un lápiz, la longitud de un grano de arroz</t>
  </si>
  <si>
    <t>A1 = mm#*
A2 = cm#
A3 = m#
A4 = km#</t>
  </si>
  <si>
    <t>{
    "id": "M4-MyM-23a-E-1",
    "stimulus": "&lt;p&gt;¿Qué unidad de longitud es más recomendable para medir {{Q1}}?&lt;/p&gt;",
    "hint": "&lt;p&gt;Un milímero es el grosor más habitual de una mina de lápiz.&lt;/p&gt;&lt;p&gt;Un centímetro es el grosor más habitual de un cuaderno.&lt;/p&gt;&lt;p&gt;Un metro es aproximadamente la longitud de unos pantalones de adulto.&lt;/p&gt;&lt;p&gt;Un kilómetro son &lt;span class=\"no-break\"&gt;1000 m.&lt;/span&gt;&lt;/p&gt;",
    "feedback": "&lt;p&gt;Un milímero es el grosor más habitual de una mina de lápiz.&lt;/p&gt;&lt;p&gt;Un centímetro es el grosor más habitual de un cuaderno.&lt;/p&gt;&lt;p&gt;Un metro es aproximadamente la longitud de unos pantalones de adulto.&lt;/p&gt;&lt;p&gt;Un kilómetro son &lt;span class=\"no-break\"&gt;1000 m.&lt;/span&gt;&lt;/p&gt;",
    "seed": {
        "parameters": [
            {
                "name": "Q1",
                "label": null,
                "list": [
                    "la longitud de una hormiga",
                    "el grosor de la punta de un lápiz",
                    "la longitud de un grano de arroz"
                ]
            }
        ],
        "calculated": [
            {
                "name": "A1",
                "label": "mm"
            },
            {
                "name": "A2",
                "label": "cm",
                "incorrect": true
            },
            {
                "name": "A3",
                "label": "m",
                "incorrect": true
            },
            {
                "name": "A4",
                "label": "km",
                "incorrect": true
            }
        ],
        "uniques": true
    },
    "algorithm": {
        "name": "trueFalse",
        "template": "Multiple choice – standard",
        "params": {
            "countCorrect": 1,
            "countIncorrect": 2,
            "showCheckIcon": false,
            "columns": 3
        }
    }
}</t>
  </si>
  <si>
    <t>Q1 = List = el diámetro de un huevo, la longitud de un sacapuntas, la longitud de una cerilla</t>
  </si>
  <si>
    <t>A1 = cm#*
A2 = mm#
A3 = m#
A4 = km#</t>
  </si>
  <si>
    <t>{
    "id": "M4-MyM-23a-E-2",
    "stimulus": "&lt;p&gt;¿Qué unidad de longitud es más recomendable para medir {{Q1}}?&lt;/p&gt;",
    "hint": "&lt;p&gt;Un milímero es el grosor más habitual de una mina de lápiz.&lt;/p&gt;&lt;p&gt;Un centímetro es el grosor más habitual de un cuaderno.&lt;/p&gt;&lt;p&gt;Un metro es aproximadamente la longitud de unos pantalones de adulto.&lt;/p&gt;&lt;p&gt;Un kilómetro son &lt;span class=\"no-break\"&gt;1000 m.&lt;/span&gt;&lt;/p&gt;",
    "feedback": "&lt;p&gt;Un milímero es el grosor más habitual de una mina de lápiz.&lt;/p&gt;&lt;p&gt;Un centímetro es el grosor más habitual de un cuaderno.&lt;/p&gt;&lt;p&gt;Un metro es aproximadamente la longitud de unos pantalones de adulto.&lt;/p&gt;&lt;p&gt;Un kilómetro son &lt;span class=\"no-break\"&gt;1000 m.&lt;/span&gt;&lt;/p&gt;",
    "seed": {
        "parameters": [
            {
                "name": "Q1",
                "label": null,
                "list": [
                    "el diámetro de un huevo",
                    "la longitud de un sacapuntas",
                    "la longitud de una cerilla"
                ]
            }
        ],
        "calculated": [
            {
                "name": "A1",
                "label": "cm"
            },
            {
                "name": "A2",
                "label": "mm",
                "incorrect": true
            },
            {
                "name": "A3",
                "label": "m",
                "incorrect": true
            },
            {
                "name": "A4",
                "label": "km",
                "incorrect": true
            }
        ],
        "uniques": true
    },
    "algorithm": {
        "name": "trueFalse",
        "template": "Multiple choice – standard",
        "params": {
            "countCorrect": 1,
            "countIncorrect": 2,
            "showCheckIcon": false,
            "columns": 3
        }
    }
}</t>
  </si>
  <si>
    <t>Q1 = List = la altura de un muro, el largo de un coche, la altura de una puerta</t>
  </si>
  <si>
    <t>A1 = m#*
A2 = mm#
A3 = cm#
A4 = km#</t>
  </si>
  <si>
    <t>{
    "id": "M4-MyM-23a-E-3",
    "stimulus": "&lt;p&gt;¿Qué unidad de longitud es más recomendable para medir {{Q1}}?&lt;/p&gt;",
    "hint": "&lt;p&gt;Un milímero es el grosor más habitual de una mina de lápiz.&lt;/p&gt;&lt;p&gt;Un centímetro es el grosor más habitual de un cuaderno.&lt;/p&gt;&lt;p&gt;Un metro es aproximadamente la longitud de unos pantalones de adulto.&lt;/p&gt;&lt;p&gt;Un kilómetro son &lt;span class=\"no-break\"&gt;1000 m.&lt;/span&gt;&lt;/p&gt;",
    "feedback": "&lt;p&gt;Un milímero es el grosor más habitual de una mina de lápiz.&lt;/p&gt;&lt;p&gt;Un centímetro es el grosor más habitual de un cuaderno.&lt;/p&gt;&lt;p&gt;Un metro es aproximadamente la longitud de unos pantalones de adulto.&lt;/p&gt;&lt;p&gt;Un kilómetro son &lt;span class=\"no-break\"&gt;1000 m.&lt;/span&gt;&lt;/p&gt;",
    "seed": {
        "parameters": [
            {
                "name": "Q1",
                "label": null,
                "list": [
                    "la altura de un muro",
                    "el largo de un coche",
                    "la altura de una puerta"
                ]
            }
        ],
        "calculated": [
            {
                "name": "A1",
                "label": "m"
            },
            {
                "name": "A2",
                "label": "mm",
                "incorrect": true
            },
            {
                "name": "A3",
                "label": "cm",
                "incorrect": true
            },
            {
                "name": "A4",
                "label": "km",
                "incorrect": true
            }
        ],
        "uniques": true
    },
    "algorithm": {
        "name": "trueFalse",
        "template": "Multiple choice – standard",
        "params": {
            "countCorrect": 1,
            "countIncorrect": 2,
            "showCheckIcon": false,
            "columns": 3
        }
    }
}</t>
  </si>
  <si>
    <t>Q1 = List = el recorrido de una carrera, la longitud de una avenida, la distancia recorrida en un paseo de 30 minutos</t>
  </si>
  <si>
    <t>A1 = km#*
A2 = mm#
A3 = cm#
A4 = m#</t>
  </si>
  <si>
    <t>{
    "id": "M4-MyM-23a-E-4",
    "stimulus": "&lt;p&gt;¿Qué unidad de longitud es más recomendable para medir {{Q1}}?&lt;/p&gt;",
    "hint": "&lt;p&gt;Un milímero es el grosor más habitual de una mina de lápiz.&lt;/p&gt;&lt;p&gt;Un centímetro es el grosor más habitual de un cuaderno.&lt;/p&gt;&lt;p&gt;Un metro es aproximadamente la longitud de unos pantalones de adulto.&lt;/p&gt;&lt;p&gt;Un kilómetro son &lt;span class=\"no-break\"&gt;1000 m.&lt;/span&gt;&lt;/p&gt;",
    "feedback": "&lt;p&gt;Un milímero es el grosor más habitual de una mina de lápiz.&lt;/p&gt;&lt;p&gt;Un centímetro es el grosor más habitual de un cuaderno.&lt;/p&gt;&lt;p&gt;Un metro es aproximadamente la longitud de unos pantalones de adulto.&lt;/p&gt;&lt;p&gt;Un kilómetro son &lt;span class=\"no-break\"&gt;1000 m.&lt;/span&gt;&lt;/p&gt;",
    "seed": {
        "parameters": [
            {
                "name": "Q1",
                "label": null,
                "list": [
                    "el recorrido de una carrera",
                    "la longitud de una avenida",
                    "la distancia recorrida en un paseo de 30 minutos"
                ]
            }
        ],
        "calculated": [
            {
                "name": "A1",
                "label": "km"
            },
            {
                "name": "A2",
                "label": "mm",
                "incorrect": true
            },
            {
                "name": "A3",
                "label": "cm",
                "incorrect": true
            },
            {
                "name": "A4",
                "label": "m",
                "incorrect": true
            }
        ],
        "uniques": true
    },
    "algorithm": {
        "name": "trueFalse",
        "template": "Multiple choice – standard",
        "params": {
            "countCorrect": 1,
            "countIncorrect": 2,
            "showCheckIcon": false,
            "columns": 3
        }
    }
}</t>
  </si>
  <si>
    <t>M4-MyM-23b</t>
  </si>
  <si>
    <t>Calcula conversiones de unidades de longitud (SMD, km, m, cm y mm)</t>
  </si>
  <si>
    <t>&lt;p&gt;¿Cuáles de estos cambios de unidades son correctos?&lt;/p&gt;</t>
  </si>
  <si>
    <t>True or False
*: countCorrect=2
*: countIncorrect=1</t>
  </si>
  <si>
    <t>Q1 = Min = 1; Max = 99; Step = 1
Q2 = Min = 1; Max = 99; Step = 1
Q3 = Min = 1; Max = 99; Step = 1
Q4 = Min = 1; Max = 99; Step = 1
Q5 = Min = 1; Max = 99; Step = 1
Q6 = Min = 1; Max = 99; Step = 1
Q7 = Min = 1; Max = 99; Step = 1
Q8 = Min = 1; Max = 99; Step = 1
Q9 = Min = 1; Max = 99; Step = 1
Q10 = Min = 1; Max = 99; Step = 1</t>
  </si>
  <si>
    <t>T1 = {{Q1}}*1000
T2 = {{Q2}}*10
T3 = {{Q3}}*10
T4 = {{Q4}}*1000
T5 = {{Q5}}*100
T6 = {{Q6}}*100
T7 = {{Q7}}*100
T8 = {{Q8}}*1000
T9 = {{Q9}}*100
T10 = {{Q10}}*10
T11 = {{Q6}}*1000
T12 = {{Q7}}*10
T13 = {{Q8}}*100
T14 = {{Q9}}*1000
T15 = {{Q10}}*100
A1={{Q1}} km = {{T1}} m#*
A2={{Q2}} cm = {{T2}} mm#*
A3={{T3}} mm = {{Q3}} cm#*
A4={{Q4}} m = {{T4}} mm#*
A5={{Q5}} m = {{T5}} cm#*
A6={{Q6}} km = {{T6}} m#|&lt;p&gt;La equivaencia correcta es:&lt;/p&gt;&lt;p style="text-align: center"&gt;{{Q6}} km = {{Q6}} × 1 000 = {{T11}} m&lt;/p&gt;
A7={{Q7}} cm = {{T7}} mm#|&lt;p&gt;La equivaencia correcta es:&lt;/p&gt;&lt;p style="text-align: center"&gt;{{Q7}} cm = {{Q7}} × 10 = {{T12}} mm&lt;/p&gt;
A8={{T8}} mm = {{Q8}} cm#|&lt;p&gt;La equivaencia correcta es:&lt;/p&gt;&lt;p style="text-align: center"&gt;{{T8}} mm = {{T8}} : 10 = {{T13}} cm&lt;/p&gt;
A9={{Q9}} m = {{T9}} mm#|&lt;p&gt;La equivalencia correcta es:&lt;/p&gt;&lt;p style="text-align: center"&gt;{{Q9}} m = {{Q9}} × 1 000 = {{T14}} mm&lt;/p&gt;
A10={{Q10}} m = {{T10}} cm#|&lt;p&gt;La equivalencia correcta es:&lt;/p&gt;&lt;p style="text-align: center"&gt;{{Q10}} m = {{Q10}} × 100 = {{T15}} cm&lt;/p&gt;</t>
  </si>
  <si>
    <t>&lt;p&gt;Algunas equivalencias entre unidades de longitud son:&lt;/p&gt;&lt;p style=\"text-align: center\"&gt;1 m = 1000 mm&lt;/p&gt;&lt;p style=\"text-align: center\"&gt;1 m = 100 cm&lt;/p&gt;&lt;p style=\"text-align: center\"&gt;1 km = 1000 m&lt;/p&gt;</t>
  </si>
  <si>
    <t>{
    "id": "M4-MyM-23b-I-1",
    "stimulus": "&lt;p&gt;¿Cuáles de estos cambios de unidades son correctos?&lt;/p&gt;",
    "hint": "&lt;p&gt;Algunas equivalencias entre unidades de longitud son:&lt;/p&gt;&lt;p style=\"text-align: center\"&gt;1 m = 1000 mm&lt;/p&gt;&lt;p style=\"text-align: center\"&gt;1 m = 100 cm&lt;/p&gt;&lt;p style=\"text-align: center\"&gt;1 km = 1000 m&lt;/p&gt;",
    "feedback": "&lt;p&gt;Algunas equivalencias entre unidades de longitud son:&lt;/p&gt;&lt;p style=\"text-align: center\"&gt;1 m = 1000 mm&lt;/p&gt;&lt;p style=\"text-align: center\"&gt;1 m = 100 cm&lt;/p&gt;&lt;p style=\"text-align: center\"&gt;1 km = 1000 m&lt;/p&gt;",
    "seed": {
        "parameters": [
            {
                "name": "Q1",
                "label": null,
                "min": 1,
                "max": 99,
                "step": 1
            },
            {
                "name": "Q2",
                "label": null,
                "min": 1,
                "max": 99,
                "step": 1
            },
            {
                "name": "Q3",
                "label": null,
                "min": 1,
                "max": 99,
                "step": 1
            },
            {
                "name": "Q4",
                "label": null,
                "min": 1,
                "max": 99,
                "step": 1
            },
            {
                "name": "Q5",
                "label": null,
                "min": 1,
                "max": 99,
                "step": 1
            },
            {
                "name": "Q6",
                "label": null,
                "min": 1,
                "max": 99,
                "step": 1
            },
            {
                "name": "Q7",
                "label": null,
                "min": 1,
                "max": 99,
                "step": 1
            },
            {
                "name": "Q8",
                "label": null,
                "min": 1,
                "max": 99,
                "step": 1
            },
            {
                "name": "Q9",
                "label": null,
                "min": 1,
                "max": 99,
                "step": 1
            },
            {
                "name": "Q10",
                "label": null,
                "min": 1,
                "max": 99,
                "step": 1
            }
        ],
        "calculated": [
            {
                "name": "T1",
                "label": "{{function}}",
                "function": "{{Q1}}*1000",
                "temp": true
            },
            {
                "name": "T2",
                "label": "{{function}}",
                "function": "{{Q2}}*10",
                "temp": true
            },
            {
                "name": "T3",
                "label": "{{function}}",
                "function": "{{Q3}}*10",
                "temp": true
            },
            {
                "name": "T4",
                "label": "{{function}}",
                "function": "{{Q4}}*1000",
                "temp": true
            },
            {
                "name": "T5",
                "label": "{{function}}",
                "function": "{{Q5}}*100",
                "temp": true
            },
            {
                "name": "T6",
                "label": "{{function}}",
                "function": "{{Q6}}*100",
                "temp": true
            },
            {
                "name": "T7",
                "label": "{{function}}",
                "function": "{{Q7}}*100",
                "temp": true
            },
            {
                "name": "T8",
                "label": "{{function}}",
                "function": "{{Q8}}*1000",
                "temp": true
            },
            {
                "name": "T9",
                "label": "{{function}}",
                "function": "{{Q9}}*100",
                "temp": true
            },
            {
                "name": "T10",
                "label": "{{function}}",
                "function": "{{Q10}}*10",
                "temp": true
            },
            {
                "name": "T11",
                "label": "{{function}}",
                "function": "{{Q6}}*1000",
                "temp": true
            },
            {
                "name": "T12",
                "label": "{{function}}",
                "function": "{{Q7}}*10",
                "temp": true
            },
            {
                "name": "T13",
                "label": "{{function}}",
                "function": "{{Q8}}*100",
                "temp": true
            },
            {
                "name": "T14",
                "label": "{{function}}",
                "function": "{{Q9}}*1000",
                "temp": true
            },
            {
                "name": "T15",
                "label": "{{function}}",
                "function": "{{Q10}}*100",
                "temp": true
            },
            {
                "name": "A1",
                "label": "{{Q1}} km = {{T1}} m"
            },
            {
                "name": "A2",
                "label": "{{Q2}} cm = {{T2}} mm"
            },
            {
                "name": "A3",
                "label": "{{T3}} mm = {{Q3}} cm"
            },
            {
                "name": "A4",
                "label": "{{Q4}} m = {{T4}} mm"
            },
            {
                "name": "A5",
                "label": "{{Q5}} m = {{T5}} cm"
            },
            {
                "name": "A6",
                "label": "{{Q6}} km = {{T6}} m",
                "function": "",
                "incorrect": true,
                "feedback": "&lt;p&gt;La equivaencia correcta es:&lt;/p&gt;&lt;p style=\"text-align: center\"&gt;{{Q6}} km = {{Q6}} × 1 000 = {{T11}} m&lt;/p&gt;"
            },
            {
                "name": "A7",
                "label": "{{Q7}} cm = {{T7}} mm",
                "function": "",
                "incorrect": true,
                "feedback": "&lt;p&gt;La equivaencia correcta es:&lt;/p&gt;&lt;p style=\"text-align: center\"&gt;{{Q7}} cm = {{Q7}} × 10 = {{T12}} mm&lt;/p&gt;"
            },
            {
                "name": "A8",
                "label": "{{T8}} mm = {{Q8}} cm",
                "function": "",
                "incorrect": true,
                "feedback": "&lt;p&gt;La equivaencia correcta es:&lt;/p&gt;&lt;p style=\"text-align: center\"&gt;{{T8}} mm = {{T8}} : 10 = {{T13}} cm&lt;/p&gt;"
            },
            {
                "name": "A9",
                "label": "{{Q9}} m = {{T9}} mm",
                "function": "",
                "incorrect": true,
                "feedback": "&lt;p&gt;La equivalencia correcta es:&lt;/p&gt;&lt;p style=\"text-align: center\"&gt;{{Q9}} m = {{Q9}} × 1 000 = {{T14}} mm&lt;/p&gt;"
            },
            {
                "name": "A10",
                "label": "{{Q10}} m = {{T10}} cm",
                "function": "",
                "incorrect": true,
                "feedback": "&lt;p&gt;La equivalencia correcta es:&lt;/p&gt;&lt;p style=\"text-align: center\"&gt;{{Q10}} m = {{Q10}} × 100 = {{T15}} cm&lt;/p&gt;"
            }
        ],
        "uniques": true
    },
    "algorithm": {
        "name": "trueFalse",
        "template": "Choice matrix – inline",
        "params": {
            "countCorrect": 2,
            "countIncorrect": 1,
            "showCheckIcon": false,
            "options": [
                "Correcto",
                "Incorrecto"
            ]
        }
    }
}</t>
  </si>
  <si>
    <t>Calcula esta conversión de unidades.</t>
  </si>
  <si>
    <t>{{Q1}} m = {{response}} cm</t>
  </si>
  <si>
    <t>Q1 = Min = 1; Max = 99; Step = 1</t>
  </si>
  <si>
    <t>&lt;p&gt;Algunas equivalencias entre unidades de longitud son:&lt;/p&gt;&lt;p style=\"text-align: center\"&gt;1 m = 1000 mm&lt;/p&gt;&lt;p style=\"text-align: center\"&gt;1 m = 100 cm&lt;/p&gt;&lt;p style=\"text-align: center\"&gt;1 km = 1000 m&lt;/p&gt;&lt;p&gt;Por eso, esta igualdad se calcula así:&lt;/p&gt;&lt;p style=\"text-align: center\"&gt;{{Q1}} m = {{Q1}} × 100 = {{A1}} cm&lt;/p&gt;</t>
  </si>
  <si>
    <t>{
    "id": "M4-MyM-23b-E-1",
    "stimulus": "&lt;p&gt;Calcula esta conversión de unidades.&lt;/p&gt;",
    "template": "&lt;p style=\"text-align: center\"&gt;{{Q1}} m = {{response}} cm&lt;/p&gt;",
    "hint": "&lt;p&gt;Algunas equivalencias entre unidades de longitud son:&lt;/p&gt;&lt;p style=\"text-align: center\"&gt;1 m = 1000 mm&lt;/p&gt;&lt;p style=\"text-align: center\"&gt;1 m = 100 cm&lt;/p&gt;&lt;p style=\"text-align: center\"&gt;1 km = 1000 m&lt;/p&gt;",
    "feedback": "&lt;p&gt;Algunas equivalencias entre unidades de longitud son:&lt;/p&gt;&lt;p style=\"text-align: center\"&gt;1 m = 1000 mm&lt;/p&gt;&lt;p style=\"text-align: center\"&gt;1 m = 100 cm&lt;/p&gt;&lt;p style=\"text-align: center\"&gt;1 km = 1000 m&lt;/p&gt;&lt;p&gt;Por eso, esta igualdad se calcula así:&lt;/p&gt;&lt;p style=\"text-align: center\"&gt;{{Q1}} m = {{Q1}} × 100 = {{A1}} cm&lt;/p&gt;",
    "seed": {
        "parameters": [
            {
                "name": "Q1",
                "label": null,
                "min": 1,
                "max": 99,
                "step": 1
            }
        ],
        "calculated": [
            {
                "name": "A1",
                "label": "{{function}}",
                "function": "{{Q1}}*100"
            }
        ],
        "uniques": true
    },
    "algorithm": {
        "name": "calculateOperation",
        "params": {
            "method": "equivLiteral",
            "keyboard": "NUMERICAL"
        }
    }
}</t>
  </si>
  <si>
    <t>{{Q1}} m = {{response}} mm</t>
  </si>
  <si>
    <t>A1 = {{Q1}}*1000</t>
  </si>
  <si>
    <t>&lt;p&gt;Algunas equivalencias entre unidades de longitud son:&lt;/p&gt;&lt;p style=\"text-align: center\"&gt;1 m = 1000 mm&lt;/p&gt;&lt;p style=\"text-align: center\"&gt;1 m = 100 cm&lt;/p&gt;&lt;p style=\"text-align: center\"&gt;1 km = 1000 m&lt;/p&gt;&lt;p&gt;Por eso, esta igualdad se calcula así:&lt;/p&gt;&lt;p style=\"text-align: center\"&gt;{{Q1}} m = {{Q1}} × 1000 = {{A1}} mm&lt;/p&gt;</t>
  </si>
  <si>
    <t>{
    "id": "M4-MyM-23b-E-2",
    "stimulus": "&lt;p&gt;Calcula esta conversión de unidades.&lt;/p&gt;",
    "template": "&lt;p style=\"text-align: center\"&gt;{{Q1}} m = {{response}} mm&lt;/p&gt;",
    "hint": "&lt;p&gt;Algunas equivalencias entre unidades de longitud son:&lt;/p&gt;&lt;p style=\"text-align: center\"&gt;1 m = 1000 mm&lt;/p&gt;&lt;p style=\"text-align: center\"&gt;1 m = 100 cm&lt;/p&gt;&lt;p style=\"text-align: center\"&gt;1 km = 1000 m&lt;/p&gt;",
    "feedback": "&lt;p&gt;Algunas equivalencias entre unidades de longitud son:&lt;/p&gt;&lt;p style=\"text-align: center\"&gt;1 m = 1000 mm&lt;/p&gt;&lt;p style=\"text-align: center\"&gt;1 m = 100 cm&lt;/p&gt;&lt;p style=\"text-align: center\"&gt;1 km = 1000 m&lt;/p&gt;&lt;p&gt;Por eso, esta igualdad se calcula así:&lt;/p&gt;&lt;p style=\"text-align: center\"&gt;{{Q1}} m = {{Q1}} × 1000 = {{A1}} mm&lt;/p&gt;",
    "seed": {
        "parameters": [
            {
                "name": "Q1",
                "label": null,
                "min": 1,
                "max": 99,
                "step": 1
            }
        ],
        "calculated": [
            {
                "name": "A1",
                "label": "{{function}}",
                "function": "{{Q1}}*1000"
            }
        ],
        "uniques": true
    },
    "algorithm": {
        "name": "calculateOperation",
        "params": {
            "method": "equivLiteral",
            "keyboard": "NUMERICAL"
        }
    }
}</t>
  </si>
  <si>
    <t>{{Q1}} km = {{response}} m</t>
  </si>
  <si>
    <t>&lt;p&gt;Algunas equivalencias entre unidades de longitud son:&lt;/p&gt;&lt;p style=\"text-align: center\"&gt;1 m = 1000 mm&lt;/p&gt;&lt;p style=\"text-align: center\"&gt;1 m = 100 cm&lt;/p&gt;&lt;p style=\"text-align: center\"&gt;1 km = 1000 m&lt;/p&gt;&lt;p&gt;Por eso, esta igualdad se calcula así:&lt;/p&gt;&lt;p style=\"text-align: center\"&gt;{{Q1}} km = {{Q1}} × 1000 = {{A1}} m&lt;/p&gt;</t>
  </si>
  <si>
    <t>{
    "id": "M4-MyM-23b-E-3",
    "stimulus": "&lt;p&gt;Calcula esta conversión de unidades.&lt;/p&gt;",
    "template": "&lt;p style=\"text-align: center\"&gt;{{Q1}} km = {{response}} m&lt;/p&gt;",
    "hint": "&lt;p&gt;Algunas equivalencias entre unidades de longitud son:&lt;/p&gt;&lt;p style=\"text-align: center\"&gt;1 m = 1000 mm&lt;/p&gt;&lt;p style=\"text-align: center\"&gt;1 m = 100 cm&lt;/p&gt;&lt;p style=\"text-align: center\"&gt;1 km = 1000 m&lt;/p&gt;",
    "feedback": "&lt;p&gt;Algunas equivalencias entre unidades de longitud son:&lt;/p&gt;&lt;p style=\"text-align: center\"&gt;1 m = 1000 mm&lt;/p&gt;&lt;p style=\"text-align: center\"&gt;1 m = 100 cm&lt;/p&gt;&lt;p style=\"text-align: center\"&gt;1 km = 1000 m&lt;/p&gt;&lt;p&gt;Por eso, esta igualdad se calcula así:&lt;/p&gt;&lt;p style=\"text-align: center\"&gt;{{Q1}} km = {{Q1}} × 1000 = {{A1}} m&lt;/p&gt;",
    "seed": {
        "parameters": [
            {
                "name": "Q1",
                "label": null,
                "min": 1,
                "max": 99,
                "step": 1
            }
        ],
        "calculated": [
            {
                "name": "A1",
                "label": "{{function}}",
                "function": "{{Q1}}*1000"
            }
        ],
        "uniques": true
    },
    "algorithm": {
        "name": "calculateOperation",
        "params": {
            "method": "equivLiteral",
            "keyboard": "NUMERICAL"
        }
    }
}</t>
  </si>
  <si>
    <t>Un albañil ha visto que el hueco de una ventana mide {{T1}} mm. ¿A cuántos centímetros equivalen?</t>
  </si>
  <si>
    <t>El hueco mide {{response}} cm.</t>
  </si>
  <si>
    <t>Q1 = Min = 50; Max = 200; Step = 1</t>
  </si>
  <si>
    <t>&lt;p&gt;Algunas equivalencias entre unidades de longitud son:&lt;/p&gt;&lt;p style=\"text-align: center\"&gt;1 m = 1000 mm&lt;/p&gt;&lt;p style=\"text-align: center\"&gt;1 m = 100 cm&lt;/p&gt;&lt;p style=\"text-align: center\"&gt;1 km = 1000 m&lt;/p&gt;&lt;p&gt;Por eso, esta igualdad se calcula así:&lt;/p&gt;&lt;p style=\"text-align: center\"&gt;{{T1}} mm = {{Q1}} : 10 = {{A1}} cm&lt;/p&gt;</t>
  </si>
  <si>
    <t>{
    "id": "M4-MyM-23b-A-1",
    "stimulus": "&lt;p&gt;Un albañil ha visto que el hueco de una ventana mide {{T1}} mm. ¿A cuántos centímetros equivalen?&lt;/p&gt;",
    "template": "&lt;p&gt;El hueco mide {{response}} cm.&lt;/p&gt;",
    "hint": "&lt;p&gt;Algunas equivalencias entre unidades de longitud son:&lt;/p&gt;&lt;p style=\"text-align: center\"&gt;1 m = 1000 mm&lt;/p&gt;&lt;p style=\"text-align: center\"&gt;1 m = 100 cm&lt;/p&gt;&lt;p style=\"text-align: center\"&gt;1 km = 1000 m&lt;/p&gt;",
    "feedback": "&lt;p&gt;Algunas equivalencias entre unidades de longitud son:&lt;/p&gt;&lt;p style=\"text-align: center\"&gt;1 m = 1000 mm&lt;/p&gt;&lt;p style=\"text-align: center\"&gt;1 m = 100 cm&lt;/p&gt;&lt;p style=\"text-align: center\"&gt;1 km = 1000 m&lt;/p&gt;&lt;p&gt;Por eso, esta igualdad se calcula así:&lt;/p&gt;&lt;p style=\"text-align: center\"&gt;{{T1}} mm = {{Q1}} : 10 = {{A1}} cm&lt;/p&gt;",
    "seed": {
        "parameters": [
            {
                "name": "Q1",
                "label": null,
                "min": 50,
                "max": 200,
                "step": 1
            }
        ],
        "calculated": [
            {
                "name": "T1",
                "label": "{{function}}",
                "function": "{{Q1}}*10",
                "temp": true
            },
            {
                "name": "A1",
                "label": "{{function}}",
                "function": "{{Q1}}"
            }
        ],
        "uniques": true
    },
    "algorithm": {
        "name": "calculateOperation",
        "params": {
            "method": "equivLiteral",
            "keyboard": "NUMERICAL"
        }
    }
}</t>
  </si>
  <si>
    <t>Se va a colocar una alfombra roja de {{Q1}} m de largo en una entrega de premios. ¿Cuántos centímetros mide?</t>
  </si>
  <si>
    <t>Mide {{response}} cm.</t>
  </si>
  <si>
    <t>Q1 = Min = 10; Max = 20; Step = 1</t>
  </si>
  <si>
    <t>{
    "id": "M4-MyM-23b-A-2",
    "stimulus": "&lt;p&gt;Se va a colocar una alfombra roja de {{Q1}} m de largo en una entrega de premios. ¿Cuántos centímetros mide?&lt;/p&gt;",
    "template": "&lt;p&gt;Mide {{response}} cm.&lt;/p&gt;",
    "hint": "&lt;p&gt;Algunas equivalencias entre unidades de longitud son:&lt;/p&gt;&lt;p style=\"text-align: center\"&gt;1 m = 1000 mm&lt;/p&gt;&lt;p style=\"text-align: center\"&gt;1 m = 100 cm&lt;/p&gt;&lt;p style=\"text-align: center\"&gt;1 km = 1000 m&lt;/p&gt;",
    "feedback": "&lt;p&gt;Algunas equivalencias entre unidades de longitud son:&lt;/p&gt;&lt;p style=\"text-align: center\"&gt;1 m = 1000 mm&lt;/p&gt;&lt;p style=\"text-align: center\"&gt;1 m = 100 cm&lt;/p&gt;&lt;p style=\"text-align: center\"&gt;1 km = 1000 m&lt;/p&gt;&lt;p&gt;Por eso, esta igualdad se calcula así:&lt;/p&gt;&lt;p style=\"text-align: center\"&gt;{{Q1}} m = {{Q1}} × 100 = {{A1}} cm&lt;/p&gt;",
    "seed": {
        "parameters": [
            {
                "name": "Q1",
                "label": null,
                "min": 10,
                "max": 20,
                "step": 1
            }
        ],
        "calculated": [
            {
                "name": "A1",
                "label": "{{function}}",
                "function": "{{Q1}}*100"
            }
        ],
        "uniques": true
    },
    "algorithm": {
        "name": "calculateOperation",
        "params": {
            "method": "equivLiteral",
            "keyboard": "NUMERICAL"
        }
    }
}</t>
  </si>
  <si>
    <t>Un archipiélago tiene {{T1}} m de playas. ¿A cuántos kilómetros equivalen?</t>
  </si>
  <si>
    <t>Equivalen a {{response}} km.</t>
  </si>
  <si>
    <t>Q1 = Min = 10; Max = 90; Step = 1</t>
  </si>
  <si>
    <t>T1 = {{Q1}}*1000
A1 = {{Q1}}</t>
  </si>
  <si>
    <t>&lt;p&gt;Algunas equivalencias entre unidades de longitud son:&lt;/p&gt;&lt;p style=\"text-align: center\"&gt;1 m = 1000 mm&lt;/p&gt;&lt;p style=\"text-align: center\"&gt;1 m = 100 cm&lt;/p&gt;&lt;p style=\"text-align: center\"&gt;1 km = 1000 m&lt;/p&gt;&lt;p&gt;Por eso, esta igualdad se calcula así:&lt;/p&gt;&lt;p style=\"text-align: center\"&gt;{{T1}} m = {{Q1}} : 1000 = {{A1}} km&lt;/p&gt;</t>
  </si>
  <si>
    <t>{
    "id": "M4-MyM-23b-A-3",
    "stimulus": "&lt;p&gt;Un archipiélago tiene {{T1}} m de playas. ¿A cuántos kilómetros equivalen?&lt;/p&gt;",
    "template": "&lt;p&gt;Equivalen a {{response}} km.&lt;/p&gt;",
    "hint": "&lt;p&gt;Algunas equivalencias entre unidades de longitud son:&lt;/p&gt;&lt;p style=\"text-align: center\"&gt;1 m = 1000 mm&lt;/p&gt;&lt;p style=\"text-align: center\"&gt;1 m = 100 cm&lt;/p&gt;&lt;p style=\"text-align: center\"&gt;1 km = 1000 m&lt;/p&gt;",
    "feedback": "&lt;p&gt;Algunas equivalencias entre unidades de longitud son:&lt;/p&gt;&lt;p style=\"text-align: center\"&gt;1 m = 1000 mm&lt;/p&gt;&lt;p style=\"text-align: center\"&gt;1 m = 100 cm&lt;/p&gt;&lt;p style=\"text-align: center\"&gt;1 km = 1000 m&lt;/p&gt;&lt;p&gt;Por eso, esta igualdad se calcula así:&lt;/p&gt;&lt;p style=\"text-align: center\"&gt;{{T1}} m = {{Q1}} : 1000 = {{A1}} km&lt;/p&gt;",
    "seed": {
        "parameters": [
            {
                "name": "Q1",
                "label": null,
                "min": 10,
                "max": 90,
                "step": 1
            }
        ],
        "calculated": [
            {
                "name": "T1",
                "label": "{{function}}",
                "function": "{{Q1}}*1000",
                "temp": true
            },
            {
                "name": "A1",
                "label": "{{function}}",
                "function": "{{Q1}}"
            }
        ],
        "uniques": true
    },
    "algorithm": {
        "name": "calculateOperation",
        "params": {
            "method": "equivLiteral",
            "keyboard": "NUMERICAL"
        }
    }
}</t>
  </si>
  <si>
    <t>M4-MyM-23c</t>
  </si>
  <si>
    <t>Compara y ordena medidas de longitud (SMD, km, m, cm y mm)</t>
  </si>
  <si>
    <t>&lt;p&gt;Ordena de menor a mayor las siguientes medidas de longitud.&lt;/p&gt;</t>
  </si>
  <si>
    <t>&lt;p&gt;{{response}} &lt; {{response}} &lt; {{response}}&lt;/p&gt;</t>
  </si>
  <si>
    <t>Q1 = Min = 1; Max = 100; Step = 1
Q2 = Min = 1; Max = 100; Step = 1
Q3 = Min = 1; Max = 100; Step = 1
Q4 = List = km, m, cm, mm</t>
  </si>
  <si>
    <t>T1 = [{{Q1}}, {{Q2}}, {{Q3}}].sort()[0]
T2 = [{{Q1}}, {{Q2}}, {{Q3}}].sort()[1]
T3 = [{{Q1}}, {{Q2}}, {{Q3}}].sort()[2]
A1 = {{T1}} {{Q4}}#*
A2 = {{T2}} {{Q4}}#*
A3 = {{T3}} {{Q4}}#*</t>
  </si>
  <si>
    <t>{
    "id": "M4-MyM-23c-I-1",
    "stimulus": "&lt;p&gt;Ordena de menor a mayor las siguientes medidas de longitud.&lt;/p&gt;",
    "template": "&lt;p style=\"text-align:center;\"&gt;{{response}} &lt; {{response}} &lt; {{response}}&lt;/p&gt;",
    "hint": "&lt;p&gt;Como están expresadas en la misma unidad, solo hay que comparar sus cifras empezando por la izquierda.&lt;/p&gt;",
    "feedback": "&lt;p&gt;Como están expresadas en la misma unidad, solo hay que comparar sus cifras empezando por la izquierda.&lt;/p&gt;",
    "seed": {
        "parameters": [
            {
                "name": "Q1",
                "label": null,
                "min": 1,
                "max": 100,
                "step": 1
            },
            {
                "name": "Q2",
                "label": null,
                "min": 1,
                "max": 100,
                "step": 1
            },
            {
                "name": "Q3",
                "label": null,
                "min": 1,
                "max": 100,
                "step": 1
            },
            {
                "name": "Q4",
                "label": null,
                "list": [
                    "km",
                    "m",
                    "cm",
                    "mm"
                ]
            }
        ],
        "calculated": [
            {
                "name": "T1",
                "label": "{{function}}",
                "function": "[{{Q1}}, {{Q2}}, {{Q3}}].sort(function(a, b){return a - b;})[0]",
                "temp": true
            },
            {
                "name": "T2",
                "label": "{{function}}",
                "function": "[{{Q1}}, {{Q2}}, {{Q3}}].sort(function(a, b){return a - b;})[1]",
                "temp": true
            },
            {
                "name": "T3",
                "label": "{{function}}",
                "function": "[{{Q1}}, {{Q2}}, {{Q3}}].sort(function(a, b){return a - b;})[2]",
                "temp": true
            },
            {
                "name": "A1",
                "label": "{{T1}} {{Q4}}"
            },
            {
                "name": "A2",
                "label": "{{T2}} {{Q4}}"
            },
            {
                "name": "A3",
                "label": "{{T3}} {{Q4}}"
            }
        ],
        "uniques": true
    },
    "algorithm": {
        "name": "calculateOperation",
        "template": "Cloze with drag &amp; drop"
    }
}</t>
  </si>
  <si>
    <t>Q1 = Min = 1; Max = 100; Step = 1
Q2 = Min = 1; Max = 100; Step = 1
Q3 = Min = 1; Max = 100; Step = 1</t>
  </si>
  <si>
    <t>T1 = [{{Q1}}, {{Q2}}, {{Q3}}].sort()[0]
T2 = [{{Q1}}, {{Q2}}, {{Q3}}].sort()[1]*1000
T3 = [{{Q1}}, {{Q2}}, {{Q3}}].sort()[2]*100
T4 = [{{Q1}}, {{Q2}}, {{Q3}}].sort()[1]
T5 = [{{Q1}}, {{Q2}}, {{Q3}}].sort()[2]
A1 = {{T1}} m#*
A2 = {{T2}} mm#*
A3 = {{T3}} cm#*</t>
  </si>
  <si>
    <t>&lt;p&gt;Convierte todas las medidas a la misma unidad.&lt;/p&gt;</t>
  </si>
  <si>
    <t>&lt;p&gt;Como están en unidades diferentes, hay que convertirlas a la misma unidad para poder ordenarlas:&lt;/p&gt;&lt;p style=\"text-align: center\"&gt;{{T2}} mm = {{T2}} : 1 000= {{T4}} m&lt;/p&gt;&lt;p style=\"text-align: center\"&gt;{{T3}} cm = {{T3}} : 100 = {{T5}} m&lt;/p&gt;</t>
  </si>
  <si>
    <t>{
    "id": "M4-MyM-23c-E-1",
    "stimulus": "&lt;p&gt;Ordena de menor a mayor las siguientes medidas de longitud.&lt;/p&gt;",
    "template": "&lt;p style=\"text-align:center;\"&gt;{{response}} &lt; {{response}} &lt; {{response}}&lt;/p&gt;",
    "hint": "&lt;p&gt;Convierte todas las medidas a la misma unidad.&lt;/p&gt;",
    "feedback": "&lt;p&gt;Como están en unidades diferentes, hay que convertirlas a la misma unidad para poder ordenarlas:&lt;/p&gt;&lt;p style=\"text-align: center\"&gt;{{T2}} mm = {{T2}} : 1 000 = {{T4}} m&lt;/p&gt;&lt;p style=\"text-align: center\"&gt;{{T3}} cm = {{T3}} : 100 = {{T5}} m&lt;/p&gt;",
    "seed": {
        "parameters": [
            {
                "name": "Q1",
                "label": null,
                "min": 1,
                "max": 100,
                "step": 1
            },
            {
                "name": "Q2",
                "label": null,
                "min": 1,
                "max": 100,
                "step": 1
            },
            {
                "name": "Q3",
                "label": null,
                "min": 1,
                "max": 100,
                "step": 1
            }
        ],
        "calculated": [
            {
                "name": "T1",
                "label": "{{function}}",
                "function": "[{{Q1}}, {{Q2}}, {{Q3}}].sort(function(a, b){return a - b;})[0]",
                "temp": true
            },
            {
                "name": "T2",
                "label": "{{function}}",
                "function": "[{{Q1}}, {{Q2}}, {{Q3}}].sort(function(a, b){return a - b;})[1]*1000",
                "temp": true
            },
            {
                "name": "T3",
                "label": "{{function}}",
                "function": "[{{Q1}}, {{Q2}}, {{Q3}}].sort(function(a, b){return a - b;})[2]*100",
                "temp": true
            },
            {
                "name": "T4",
                "label": "{{function}}",
                "function": "[{{Q1}}, {{Q2}}, {{Q3}}].sort(function(a, b){return a - b;})[1]",
                "temp": true
            },
            {
                "name": "T5",
                "label": "{{function}}",
                "function": "[{{Q1}}, {{Q2}}, {{Q3}}].sort(function(a, b){return a - b;})[2]",
                "temp": true
            },
            {
                "name": "A1",
                "label": "{{T1}} m"
            },
            {
                "name": "A2",
                "label": "{{T2}} mm"
            },
            {
                "name": "A3",
                "label": "{{T3}} cm"
            }
        ],
        "uniques": true
    },
    "algorithm": {
        "name": "calculateOperation",
        "template": "Cloze with drag &amp; drop"
    }
}</t>
  </si>
  <si>
    <t>&lt;p style="text-align: center"&gt;{{response}} &lt; {{response}} &lt; {{response}}&lt;/p&gt;</t>
  </si>
  <si>
    <t>T1 = [{{Q1}}, {{Q2}}, {{Q3}}].sort()[0]*100
T2 = [{{Q1}}, {{Q2}}, {{Q3}}].sort()[1]
T3 = [{{Q1}}, {{Q2}}, {{Q3}}].sort()[2]*1000
T4 = [{{Q1}}, {{Q2}}, {{Q3}}].sort()[0]
T5 = [{{Q1}}, {{Q2}}, {{Q3}}].sort()[2]
A1 = {{T1}} cm#*
A2 = {{T2}} m#*
A3 = {{T3}} mm#*</t>
  </si>
  <si>
    <t>&lt;p&gt;Como están en unidades diferentes, hay que convertirlas a la misma unidad para poder ordenarlas:&lt;/p&gt;&lt;p style=\"text-align: center\"&gt;{{T1}} cm = {{T1}} : 100= {{T4}} m&lt;/p&gt;&lt;p style=\"text-align: center\"&gt;{{T3}} mm = {{T3}} : 1 000 = {{T5}} m&lt;/p&gt;</t>
  </si>
  <si>
    <t>{
    "id": "M4-MyM-23c-E-2",
    "stimulus": "&lt;p&gt;Ordena de menor a mayor las siguientes medidas de longitud.&lt;/p&gt;",
    "template": "&lt;p style=\"text-align: center\"&gt;{{response}} &lt; {{response}} &lt; {{response}}&lt;/p&gt;",
    "hint": "&lt;p&gt;Convierte todas las medidas a la misma unidad.&lt;/p&gt;",
    "feedback": "&lt;p&gt;Como están en unidades diferentes, hay que convertirlas a la misma unidad para poder ordenarlas:&lt;/p&gt;&lt;p style=\"text-align: center\"&gt;{{T1}} cm = {{T1}} : 100= {{T4}} m&lt;/p&gt;&lt;p style=\"text-align: center\"&gt;{{T3}} mm = {{T3}} : 1 000 = {{T5}} m&lt;/p&gt;",
    "seed": {
        "parameters": [
            {
                "name": "Q1",
                "label": null,
                "min": 1,
                "max": 100,
                "step": 1
            },
            {
                "name": "Q2",
                "label": null,
                "min": 1,
                "max": 100,
                "step": 1
            },
            {
                "name": "Q3",
                "label": null,
                "min": 1,
                "max": 100,
                "step": 1
            }
        ],
        "calculated": [
            {
                "name": "T1",
                "label": "{{function}}",
                "function": "[{{Q1}}, {{Q2}}, {{Q3}}].sort(function(a, b){return a - b;})[0]*100",
                "temp": true
            },
            {
                "name": "T2",
                "label": "{{function}}",
                "function": "[{{Q1}}, {{Q2}}, {{Q3}}].sort(function(a, b){return a - b;})[1]",
                "temp": true
            },
            {
                "name": "T3",
                "label": "{{function}}",
                "function": "[{{Q1}}, {{Q2}}, {{Q3}}].sort(function(a, b){return a - b;})[2]*1000",
                "temp": true
            },
            {
                "name": "T4",
                "label": "{{function}}",
                "function": "[{{Q1}}, {{Q2}}, {{Q3}}].sort(function(a, b){return a - b;})[0]",
                "temp": true
            },
            {
                "name": "T5",
                "label": "{{function}}",
                "function": "[{{Q1}}, {{Q2}}, {{Q3}}].sort(function(a, b){return a - b;})[2]",
                "temp": true
            },
            {
                "name": "A1",
                "label": "{{T1}} cm"
            },
            {
                "name": "A2",
                "label": "{{T2}} m"
            },
            {
                "name": "A3",
                "label": "{{T3}} mm"
            }
        ],
        "uniques": true
    },
    "algorithm": {
        "name": "calculateOperation",
        "template": "Cloze with drag &amp; drop"
    }
}</t>
  </si>
  <si>
    <t>T1 = [{{Q1}}, {{Q2}}, {{Q3}}].sort()[0]
T2 = [{{Q1}}, {{Q2}}, {{Q3}}].sort()[1]/1000
T3 = [{{Q1}}, {{Q2}}, {{Q3}}].sort()[2]*100
T4 = [{{Q1}}, {{Q2}}, {{Q3}}].sort()[1]
T5 = [{{Q1}}, {{Q2}}, {{Q3}}].sort()[2]
A1 = {{T1}} m#*
A2 = {{T2}} km#*
A3 = {{T3}} cm#*</t>
  </si>
  <si>
    <t>&lt;p&gt;Como están en unidades diferentes, hay que convertirlas a la misma unidad para poder ordenarlas:&lt;/p&gt;&lt;p style=\"text-align: center\"&gt;{{T1}} km = {{T1}} × 1 000= {{T4}} m&lt;/p&gt;&lt;p style=\"text-align: center\"&gt;{{T3}} cm = {{T3}} : 100 = {{T5}} m&lt;/p&gt;</t>
  </si>
  <si>
    <t>{
    "id": "M4-MyM-23c-E-3",
    "stimulus": "&lt;p&gt;Ordena de menor a mayor las siguientes medidas de longitud.&lt;/p&gt;",
    "template": "&lt;p style=\"text-align: center\"&gt;{{response}} &lt; {{response}} &lt; {{response}}&lt;/p&gt;",
    "hint": "&lt;p&gt;Convierte todas las medidas a la misma unidad.&lt;/p&gt;",
    "feedback": "&lt;p&gt;Como están en unidades diferentes, hay que convertirlas a la misma unidad para poder ordenarlas:&lt;/p&gt;&lt;p style=\"text-align: center\"&gt;{{T2}} km = {{T2}} × 1 000 = {{T4}} m&lt;/p&gt;&lt;p style=\"text-align: center\"&gt;{{T3}} cm = {{T3}} : 100 = {{T5}} m&lt;/p&gt;",
    "seed": {
        "parameters": [
            {
                "name": "Q1",
                "label": null,
                "min": 1,
                "max": 100,
                "step": 1
            },
            {
                "name": "Q2",
                "label": null,
                "min": 1,
                "max": 100,
                "step": 1
            },
            {
                "name": "Q3",
                "label": null,
                "min": 1,
                "max": 100,
                "step": 1
            }
        ],
        "calculated": [
            {
                "name": "T1",
                "label": "{{function}}",
                "function": "[{{Q1}}, {{Q2}}, {{Q3}}].sort(function(a, b){return a - b;})[0]",
                "temp": true
            },
            {
                "name": "T2",
                "label": "{{function}}",
                "function": "[{{Q1}}, {{Q2}}, {{Q3}}].sort(function(a, b){return a - b;})[1]/1000",
                "temp": true
            },
            {
                "name": "T3",
                "label": "{{function}}",
                "function": "[{{Q1}}, {{Q2}}, {{Q3}}].sort(function(a, b){return a - b;})[2]*100",
                "temp": true
            },
            {
                "name": "T4",
                "label": "{{function}}",
                "function": "[{{Q1}}, {{Q2}}, {{Q3}}].sort(function(a, b){return a - b;})[1]",
                "temp": true
            },
            {
                "name": "T5",
                "label": "{{function}}",
                "function": "[{{Q1}}, {{Q2}}, {{Q3}}].sort(function(a, b){return a - b;})[2]",
                "temp": true
            },
            {
                "name": "A1",
                "label": "{{T1}} m"
            },
            {
                "name": "A2",
                "label": "{{T2}} km"
            },
            {
                "name": "A3",
                "label": "{{T3}} cm"
            }
        ],
        "uniques": true
    },
    "algorithm": {
        "name": "calculateOperation",
        "template": "Cloze with drag &amp; drop"
    }
}</t>
  </si>
  <si>
    <t>&lt;p&gt;A un carpintero le han pedido que corte tres listones de madera con estas longitudes para construir una estantería. Ordénalas de menor a mayor.&lt;/p&gt;</t>
  </si>
  <si>
    <t>Q1 = Min = 10; Max = 200; Step = 1
Q2 = Min = 10; Max = 200; Step = 1
Q3 = Min = 10; Max = 200; Step = 1</t>
  </si>
  <si>
    <t>T1 = [{{Q1}}, {{Q2}}, {{Q3}}].sort()[0]/100
T2 = [{{Q1}}, {{Q2}}, {{Q3}}].sort()[1]
T3 = [{{Q1}}, {{Q2}}, {{Q3}}].sort()[2]*10
T4 = [{{Q1}}, {{Q2}}, {{Q3}}].sort()[0]
T5 = [{{Q1}}, {{Q2}}, {{Q3}}].sort()[2]
A1 = {{T1}} m#*
A2 = {{T2}} cm#*
A3 = {{T3}} mm#*</t>
  </si>
  <si>
    <t>&lt;p&gt;Como están en unidades diferentes, hay que convertirlas a la misma unidad para poder ordenarlas:&lt;/p&gt;&lt;p style=\"text-align: center\"&gt;{{T1}} m = {{T1}} × 100= {{T4}} cm&lt;/p&gt;&lt;p style=\"text-align: center\"&gt;{{T3}} mm = {{T3}} : 10 = {{T5}} cm&lt;/p&gt;</t>
  </si>
  <si>
    <t>{
    "id": "M4-MyM-23c-A-1",
    "stimulus": "&lt;p&gt;A un carpintero le han pedido que corte tres listones de madera con estas longitudes para construir una estantería. Ordénalas de menor a mayor.&lt;/p&gt;",
    "template": "&lt;p style=\"text-align: center\"&gt;{{response}} &lt; {{response}} &lt; {{response}}&lt;/p&gt;",
    "hint": "&lt;p&gt;Convierte todas las medidas a la misma unidad.&lt;/p&gt;",
    "feedback": "&lt;p&gt;Como están en unidades diferentes, hay que convertirlas a la misma unidad para poder ordenarlas:&lt;/p&gt;&lt;p style=\"text-align: center\"&gt;{{T1}} m = {{T1}} × 100= {{T4}} cm&lt;/p&gt;&lt;p style=\"text-align: center\"&gt;{{T3}} mm = {{T3}} : 10 = {{T5}} cm&lt;/p&gt;",
    "seed": {
        "parameters": [
            {
                "name": "Q1",
                "label": null,
                "min": 10,
                "max": 200,
                "step": 1
            },
            {
                "name": "Q2",
                "label": null,
                "min": 10,
                "max": 200,
                "step": 1
            },
            {
                "name": "Q3",
                "label": null,
                "min": 10,
                "max": 200,
                "step": 1
            }
        ],
        "calculated": [
            {
                "name": "T1",
                "label": "{{function}}",
                "function": "[{{Q1}}, {{Q2}}, {{Q3}}].sort(function(a, b){return a - b;})[0]/100",
                "temp": true
            },
            {
                "name": "T2",
                "label": "{{function}}",
                "function": "[{{Q1}}, {{Q2}}, {{Q3}}].sort(function(a, b){return a - b;})[1]",
                "temp": true
            },
            {
                "name": "T3",
                "label": "{{function}}",
                "function": "[{{Q1}}, {{Q2}}, {{Q3}}].sort(function(a, b){return a - b;})[2]*10",
                "temp": true
            },
            {
                "name": "T4",
                "label": "{{function}}",
                "function": "[{{Q1}}, {{Q2}}, {{Q3}}].sort(function(a, b){return a - b;})[0]",
                "temp": true
            },
            {
                "name": "T5",
                "label": "{{function}}",
                "function": "[{{Q1}}, {{Q2}}, {{Q3}}].sort(function(a, b){return a - b;})[2]",
                "temp": true
            },
            {
                "name": "A1",
                "label": "{{T1}} m"
            },
            {
                "name": "A2",
                "label": "{{T2}} cm"
            },
            {
                "name": "A3",
                "label": "{{T3}} mm"
            }
        ],
        "uniques": true
    },
    "algorithm": {
        "name": "calculateOperation",
        "template": "Cloze with drag &amp; drop"
    }
}</t>
  </si>
  <si>
    <t>&lt;p&gt;Álvaro está dudando a la hora de elegir qué moto de segunda mano va a comprar. Las tres tienen en sus cuentakilómetros estas distancias. Ordénalas de menor a mayor.&lt;/p&gt;</t>
  </si>
  <si>
    <t>T1 = [{{Q1}}, {{Q2}}, {{Q3}}].sort()[0]*1000
T2 = [{{Q1}}, {{Q2}}, {{Q3}}].sort()[1]
T3 = [{{Q1}}, {{Q2}}, {{Q3}}].sort()[2]
T4 = [{{Q1}}, {{Q2}}, {{Q3}}].sort()[0]
A1 = {{T1}} m#*
A2 = {{T2}} km#*
A3 = {{T3}} km#*</t>
  </si>
  <si>
    <t>&lt;p&gt;Como están en unidades diferentes, hay que convertirlas a la misma unidad para poder ordenarlas:&lt;/p&gt;&lt;p style=\"text-align: center\"&gt;{{T1}} m = {{T1}} : 1 000= {{T4}} km&lt;/p&gt;</t>
  </si>
  <si>
    <t>{
    "id": "M4-MyM-23c-A-2",
    "stimulus": "&lt;p&gt;Álvaro está dudando a la hora de elegir qué moto de segunda mano va a comprar. Las tres tienen en sus cuentakilómetros estas distancias. Ordénalas de menor a mayor.&lt;/p&gt;",
    "template": "&lt;p style=\"text-align: center\"&gt;{{response}} &lt; {{response}} &lt; {{response}}&lt;/p&gt;",
    "hint": "&lt;p&gt;Convierte todas las medidas a la misma unidad.&lt;/p&gt;",
    "feedback": "&lt;p&gt;Como están en unidades diferentes, hay que convertirlas a la misma unidad para poder ordenarlas:&lt;/p&gt;&lt;p style=\"text-align: center\"&gt;{{T1}} m = {{T1}} : 1 000= {{T4}} km&lt;/p&gt;",
    "seed": {
        "parameters": [
            {
                "name": "Q1",
                "label": null,
                "min": 10,
                "max": 100,
                "step": 1
            },
            {
                "name": "Q2",
                "label": null,
                "min": 10,
                "max": 100,
                "step": 1
            },
            {
                "name": "Q3",
                "label": null,
                "min": 10,
                "max": 100,
                "step": 1
            }
        ],
        "calculated": [
            {
                "name": "T1",
                "label": "{{function}}",
                "function": "[{{Q1}}, {{Q2}}, {{Q3}}].sort(function(a, b){return a - b;})[0]*1000",
                "temp": true
            },
            {
                "name": "T2",
                "label": "{{function}}",
                "function": "[{{Q1}}, {{Q2}}, {{Q3}}].sort(function(a, b){return a - b;})[1]",
                "temp": true
            },
            {
                "name": "T3",
                "label": "{{function}}",
                "function": "[{{Q1}}, {{Q2}}, {{Q3}}].sort(function(a, b){return a - b;})[2]",
                "temp": true
            },
            {
                "name": "T4",
                "label": "{{function}}",
                "function": "[{{Q1}}, {{Q2}}, {{Q3}}].sort(function(a, b){return a - b;})[0]",
                "temp": true
            },
            {
                "name": "A1",
                "label": "{{T1}} m"
            },
            {
                "name": "A2",
                "label": "{{T2}} km"
            },
            {
                "name": "A3",
                "label": "{{T3}} km"
            }
        ],
        "uniques": true
    },
    "algorithm": {
        "name": "calculateOperation",
        "template": "Cloze with drag &amp; drop"
    }
}</t>
  </si>
  <si>
    <t>&lt;p&gt;Tres boxeadores están comparando la longitud de sus combas de saltar. Ayúdales ordenándolas de menor a mayor.&lt;/p&gt;</t>
  </si>
  <si>
    <t>Q1 = Min = 270; Max = 330; Step = 1
Q2 = Min = 270; Max = 330; Step = 1
Q3 = Min = 270; Max = 330; Step = 1</t>
  </si>
  <si>
    <t>{
    "id": "M4-MyM-23c-A-3",
    "stimulus": "&lt;p&gt;Tres boxeadores están comparando la longitud de sus combas de saltar. Ayúdales ordenándolas de menor a mayor.&lt;/p&gt;",
    "template": "&lt;p style=\"text-align: center\"&gt;{{response}} &lt; {{response}} &lt; {{response}}&lt;/p&gt;",
    "hint": "&lt;p&gt;Convierte todas las medidas a la misma unidad.&lt;/p&gt;",
    "feedback": "&lt;p&gt;Como están en unidades diferentes, hay que convertirlas a la misma unidad para poder ordenarlas:&lt;/p&gt;&lt;p style=\"text-align: center\"&gt;{{T1}} m = {{T1}} × 100= {{T4}} cm&lt;/p&gt;&lt;p style=\"text-align: center\"&gt;{{T3}} mm = {{T3}} : 10 = {{T5}} cm&lt;/p&gt;",
    "seed": {
        "parameters": [
            {
                "name": "Q1",
                "label": null,
                "min": 270,
                "max": 330,
                "step": 1
            },
            {
                "name": "Q2",
                "label": null,
                "min": 270,
                "max": 330,
                "step": 1
            },
            {
                "name": "Q3",
                "label": null,
                "min": 270,
                "max": 330,
                "step": 1
            }
        ],
        "calculated": [
            {
                "name": "T1",
                "label": "{{function}}",
                "function": "[{{Q1}}, {{Q2}}, {{Q3}}].sort(function(a, b){return a - b;})[0]/100",
                "temp": true
            },
            {
                "name": "T2",
                "label": "{{function}}",
                "function": "[{{Q1}}, {{Q2}}, {{Q3}}].sort(function(a, b){return a - b;})[1]",
                "temp": true
            },
            {
                "name": "T3",
                "label": "{{function}}",
                "function": "[{{Q1}}, {{Q2}}, {{Q3}}].sort(function(a, b){return a - b;})[2]*10",
                "temp": true
            },
            {
                "name": "T4",
                "label": "{{function}}",
                "function": "[{{Q1}}, {{Q2}}, {{Q3}}].sort(function(a, b){return a - b;})[0]",
                "temp": true
            },
            {
                "name": "T5",
                "label": "{{function}}",
                "function": "[{{Q1}}, {{Q2}}, {{Q3}}].sort(function(a, b){return a - b;})[2]",
                "temp": true
            },
            {
                "name": "A1",
                "label": "{{T1}} m"
            },
            {
                "name": "A2",
                "label": "{{T2}} cm"
            },
            {
                "name": "A3",
                "label": "{{T3}} mm"
            }
        ],
        "uniques": true
    },
    "algorithm": {
        "name": "calculateOperation",
        "template": "Cloze with drag &amp; drop"
    }
}</t>
  </si>
  <si>
    <t>M4-MyM-18a</t>
  </si>
  <si>
    <t>Elige la unidad más adecuada para la expresión de una medida de longitud (no SMD)</t>
  </si>
  <si>
    <t>¿A qué unidad se acercan más las siguientes medidas? Arrastra las unidades a su lugar.</t>
  </si>
  <si>
    <t>{{Q1}}: {{A1}}
{{Q2}}: {{A2}}
{{Q3}}: {{A3}}
{{Q4}}: {{A4}}</t>
  </si>
  <si>
    <t>Q1 = List = "La altura de un bastón", "El largo de una guitarra", "El ancho de una ventana"
Q2 = List = "El diámetro de una moneda", "La longitud de un clip", "El tamaño de una goma de borrar"
Q3 = List = "El recorrido de una carrera", "La longitud de una calle", "La distancia recorrida en un paseo de 15 minutos"
Q4 = List = "La altura de una botella", "La longitud de 2 bolígrafos", "El largo de la suela de un zapato"</t>
  </si>
  <si>
    <t>A1 = yarda
A2 = pulgada
A3 = milla
A4 = pie</t>
  </si>
  <si>
    <t>&lt;p&gt;Una pulgada es la longitud de un pulgar adulto desde el nudillo.&lt;/p&gt;&lt;p&gt;Un pie es la longitud de un pie adulto.&lt;/p&gt;&lt;p&gt;Una yarda es la longitud de 3 pies.&lt;/p&gt;&lt;p&gt;Una milla es la longitud de &lt;span class=\"no-break\"&gt;5 280 pies.&lt;/span&gt;&lt;/p&gt;</t>
  </si>
  <si>
    <t>{"id":"M4-MyM-18a-I-1","stimulus":"&lt;p&gt;¿A qué unidad se acercan más las siguientes medidas? Arrastra las unidades a su lugar.&lt;/p&gt;","template":"&lt;p&gt;{{Q1}}: {{response}}&lt;/p&gt;&lt;p&gt;{{Q2}}: {{response}}&lt;/p&gt;&lt;p&gt;{{Q3}}: {{response}}&lt;/p&gt;&lt;p&gt;{{Q4}}: {{response}}&lt;/p&gt;","hint":"&lt;p&gt;Una pulgada es la longitud de un pulgar adulto desde el nudillo.&lt;/p&gt;&lt;p&gt;Un pie es la longitud de un pie adulto.&lt;/p&gt;&lt;p&gt;Una yarda es la longitud de 3 pies.&lt;/p&gt;&lt;p&gt;Una milla es la longitud de &lt;span class=\"no-break\"&gt;5 280 pies.&lt;/span&gt;&lt;/p&gt;","feedback":"&lt;p&gt;Una pulgada es la longitud de un pulgar adulto desde el nudillo.&lt;/p&gt;&lt;p&gt;Un pie es la longitud de un pie adulto.&lt;/p&gt;&lt;p&gt;Una yarda es la longitud de 3 pies.&lt;/p&gt;&lt;p&gt;Una milla es la longitud de &lt;span class=\"no-break\"&gt;5 280 pies.&lt;/span&gt;&lt;/p&gt;","seed":{"parameters":[{"name":"Q1","label":null,"list":["La altura de un bastón","El largo de una guitarra","El ancho de una ventana"]},{"name":"Q2","label":null,"list":["El diámetro de una moneda","La longitud de un clip","El tamaño de una goma de borrar"]},{"name":"Q3","label":null,"list":["El recorrido de una carrera","La longitud de una calle","La distancia recorrida en un paseo de 15 minutos"]},{"name":"Q4","list":["La altura de una botella","La longitud de 2 bolígrafos","El largo de la suela de un zapato"]}],"calculated":[{"name":"A1","label":"yarda"},{"name":"A2","label":"pulgada"},{"name":"A3","label":"milla"},{"name":"A4","label":"pie"}],"uniques":true},"algorithm":{"name":"calculateOperation","template":"Cloze with drag &amp; drop","params":{"keyboard":"INTERMEDIATE"}}}</t>
  </si>
  <si>
    <t>Q1 = List = "El recorrido de una carrera", "La longitud de una calle", "La distancia recorrida en un paseo de 15 minutos"
Q2 = List = "El diámetro de una moneda", "La longitud de un clip", "El tamaño de una goma de borrar"
Q3 = List = "La altura de un bastón", "El largo de una guitarra", "El ancho de una ventana"
Q4 = List = "La altura de una botella", "La longitud de 2 bolígrafos", "El largo de la suela de un zapato"</t>
  </si>
  <si>
    <t>A1 = milla
A2 = pulgada
A3 = yarda
A4 = pie</t>
  </si>
  <si>
    <t>{"id":"M4-MyM-18a-I-2","stimulus":"&lt;p&gt;¿A qué unidad se acercan más las siguientes medidas? Arrastra las unidades a su lugar.&lt;/p&gt;","template":"&lt;p&gt;{{Q1}}: {{response}}&lt;/p&gt;&lt;p&gt;{{Q2}}: {{response}}&lt;/p&gt;&lt;p&gt;{{Q3}}: {{response}}&lt;/p&gt;&lt;p&gt;{{Q4}}: {{response}}&lt;/p&gt;","hint":"&lt;p&gt;Una pulgada es la longitud de un pulgar adulto desde el nudillo.&lt;/p&gt;&lt;p&gt;Un pie es la longitud de un pie adulto.&lt;/p&gt;&lt;p&gt;Una yarda es la longitud de 3 pies.&lt;/p&gt;&lt;p&gt;Una milla es la longitud de &lt;span class=\"no-break\"&gt;5 280 pies.&lt;/span&gt;&lt;/p&gt;","feedback":"&lt;p&gt;Una pulgada es la longitud de un pulgar adulto desde el nudillo.&lt;/p&gt;&lt;p&gt;Un pie es la longitud de un pie adulto.&lt;/p&gt;&lt;p&gt;Una yarda es la longitud de 3 pies.&lt;/p&gt;&lt;p&gt;Una milla es la longitud de &lt;span class=\"no-break\"&gt;5 280 pies.&lt;/span&gt;&lt;/p&gt;","seed":{"parameters":[{"name":"Q3","label":null,"list":["La altura de un bastón","El largo de una guitarra","El ancho de una ventana"]},{"name":"Q2","label":null,"list":["El diámetro de una moneda","La longitud de un clip","El tamaño de una goma de borrar"]},{"name":"Q1","label":null,"list":["El recorrido de una carrera","La longitud de una calle","La distancia recorrida en un paseo de 15 minutos"]},{"name":"Q4","list":["La altura de una botella","La longitud de 2 bolígrafos","El largo de la suela de un zapato"]}],"calculated":[{"name":"A1","label":"milla"},{"name":"A2","label":"pulgada"},{"name":"A3","label":"yarda"},{"name":"A4","label":"pie"}],"uniques":true},"algorithm":{"name":"calculateOperation","template":"Cloze with drag &amp; drop","params":{"keyboard":"INTERMEDIATE"}}}</t>
  </si>
  <si>
    <t>¿Cuál es la unidad que más se acerca {{Q1}}?
Pulgada*
Pie
Yarda
Milla</t>
  </si>
  <si>
    <t>Q1 = List = "al diámetro de una moneda", "a la longitud de un clip", "al tamaño de una goma de borrar"</t>
  </si>
  <si>
    <t>{"id":"M4-MyM-18a-E-1","stimulus":"&lt;p&gt;¿Cuál es la unidad que más se acerca {{Q1}}?&lt;/p&gt;","hint":"&lt;p&gt;Una pulgada es la longitud de un pulgar adulto desde el nudillo.&lt;/p&gt;&lt;p&gt;Un pie es la longitud de un pie adulto.&lt;/p&gt;&lt;p&gt;Una yarda es la longitud de 3 pies.&lt;/p&gt;&lt;p&gt;Una milla es la longitud de &lt;span class=\"no-break\"&gt;5 280 pies.&lt;/span&gt;&lt;/p&gt;","feedback":"&lt;p&gt;Una pulgada es la longitud de un pulgar adulto desde el nudillo.&lt;/p&gt;&lt;p&gt;Un pie es la longitud de un pie adulto.&lt;/p&gt;&lt;p&gt;Una yarda es la longitud de 3 pies.&lt;/p&gt;&lt;p&gt;Una milla es la longitud de &lt;span class=\"no-break\"&gt;5 280 pies.&lt;/span&gt;&lt;/p&gt;","seed":{"parameters":[{"name":"Q1","label":null,"list":["al diámetro de una moneda","a la longitud de un clip","al tamaño de una goma de borrar"]}],"calculated":[{"name":"A1","label":"Pulgada","function":"","incorrect":false},{"name":"A2","label":"Pie","function":"","incorrect":true},{"name":"A3","label":"Yarda","function":"","incorrect":true},{"name":"A4","label":"Milla","function":"","incorrect":true}],"uniques":true},"algorithm":{"name":"trueFalse","template":"Multiple choice – standard","params":{"countCorrect":1,"countIncorrect":2,"showCheckIcon":false,"columns":3}}}</t>
  </si>
  <si>
    <t>¿Cuál es la unidad que más se acerca {{Q1}}?
Pulgada
Pie*
Yarda
Milla</t>
  </si>
  <si>
    <t>Q1 = List = "a la altura de una botella", "a la longitud de 2 bolígrafos", "al largo de la suela de un zapato"</t>
  </si>
  <si>
    <t>{"id":"M4-MyM-18a-E-2","stimulus":"&lt;p&gt;¿Cuál es la unidad que más se acerca {{Q1}}?&lt;/p&gt;","hint":"&lt;p&gt;Una pulgada es la longitud de un pulgar adulto desde el nudillo.&lt;/p&gt;&lt;p&gt;Un pie es la longitud de un pie adulto.&lt;/p&gt;&lt;p&gt;Una yarda es la longitud de 3 pies.&lt;/p&gt;&lt;p&gt;Una milla es la longitud de &lt;span class=\"no-break\"&gt;5 280 pies.&lt;/span&gt;&lt;/p&gt;","feedback":"&lt;p&gt;Una pulgada es la longitud de un pulgar adulto desde el nudillo.&lt;/p&gt;&lt;p&gt;Un pie es la longitud de un pie adulto.&lt;/p&gt;&lt;p&gt;Una yarda es la longitud de 3 pies.&lt;/p&gt;&lt;p&gt;Una milla es la longitud de &lt;span class=\"no-break\"&gt;5 280 pies.&lt;/span&gt;&lt;/p&gt;","seed":{"parameters":[{"name":"Q1","label":null,"list":["a la altura de una botella","a la longitud de 2 bolígrafos","al largo de la suela de un zapato"]}],"calculated":[{"name":"A1","label":"Pulgada","function":"","incorrect":true},{"name":"A2","label":"Pie","function":"","incorrect":false},{"name":"A3","label":"Yarda","function":"","incorrect":true},{"name":"A4","label":"Milla","function":"","incorrect":true}],"uniques":true},"algorithm":{"name":"trueFalse","template":"Multiple choice – standard","params":{"countCorrect":1,"countIncorrect":2,"showCheckIcon":false,"columns":3}}}</t>
  </si>
  <si>
    <t>¿Cuál es la unidad que más se acerca {{Q1}}?
Pulgada
Pie
Yarda*
Milla</t>
  </si>
  <si>
    <t>Q1 = List = "a la altura de un bastón", "al largo de una guitarra", "al ancho de una ventana"</t>
  </si>
  <si>
    <t>{"id":"M4-MyM-18a-E-3","stimulus":"&lt;p&gt;¿Cuál es la unidad que más se acerca {{Q1}}?&lt;/p&gt;","hint":"&lt;p&gt;Una pulgada es la longitud de un pulgar adulto desde el nudillo.&lt;/p&gt;&lt;p&gt;Un pie es la longitud de un pie adulto.&lt;/p&gt;&lt;p&gt;Una yarda es la longitud de 3 pies.&lt;/p&gt;&lt;p&gt;Una milla es la longitud de &lt;span class=\"no-break\"&gt;5 280 pies.&lt;/span&gt;&lt;/p&gt;","feedback":"&lt;p&gt;Una pulgada es la longitud de un pulgar adulto desde el nudillo.&lt;/p&gt;&lt;p&gt;Un pie es la longitud de un pie adulto.&lt;/p&gt;&lt;p&gt;Una yarda es la longitud de 3 pies.&lt;/p&gt;&lt;p&gt;Una milla es la longitud de &lt;span class=\"no-break\"&gt;5 280 pies.&lt;/span&gt;&lt;/p&gt;","seed":{"parameters":[{"name":"Q1","label":null,"list":["a la altura de un bastón","al largo de una guitarra","al ancho de una ventana"]}],"calculated":[{"name":"A1","label":"Pulgada","function":"","incorrect":true},{"name":"A2","label":"Pie","function":"","incorrect":true},{"name":"A3","label":"Yarda","function":"","incorrect":false},{"name":"A4","label":"Milla","function":"","incorrect":true}],"uniques":true},"algorithm":{"name":"trueFalse","template":"Multiple choice – standard","params":{"countCorrect":1,"countIncorrect":2,"showCheckIcon":false,"columns":3}}}</t>
  </si>
  <si>
    <t>¿Cuál es la unidad que más se acerca {{Q1}}?
Pulgada
Pie
Yarda
Milla*</t>
  </si>
  <si>
    <t>Q1 = List = "al recorrido de una carrera", "a la longitud de una calle", "a la distancia recorrida en un paseo de 15 minutos"</t>
  </si>
  <si>
    <t>{"id":"M4-MyM-18a-E-4","stimulus":"&lt;p&gt;¿Cuál es la unidad que más se acerca {{Q1}}?&lt;/p&gt;","hint":"&lt;p&gt;Una pulgada es la longitud de un pulgar adulto desde el nudillo.&lt;/p&gt;&lt;p&gt;Un pie es la longitud de un pie adulto.&lt;/p&gt;&lt;p&gt;Una yarda es la longitud de 3 pies.&lt;/p&gt;&lt;p&gt;Una milla es la longitud de &lt;span class=\"no-break\"&gt;5 280 pies.&lt;/span&gt;&lt;/p&gt;","feedback":"&lt;p&gt;Una pulgada es la longitud de un pulgar adulto desde el nudillo.&lt;/p&gt;&lt;p&gt;Un pie es la longitud de un pie adulto.&lt;/p&gt;&lt;p&gt;Una yarda es la longitud de 3 pies.&lt;/p&gt;&lt;p&gt;Una milla es la longitud de &lt;span class=\"no-break\"&gt;5 280 pies.&lt;/span&gt;&lt;/p&gt;","seed":{"parameters":[{"name":"Q1","label":null,"list":["al recorrido de una carrera","a la longitud de una calle","a la distancia recorrida en un paseo de 15 minutos"]}],"calculated":[{"name":"A1","label":"Pulgada","function":"","incorrect":true},{"name":"A2","label":"Pie","function":"","incorrect":true},{"name":"A3","label":"Yarda","function":"","incorrect":true},{"name":"A4","label":"Milla","function":"","incorrect":false}],"uniques":true},"algorithm":{"name":"trueFalse","template":"Multiple choice – standard","params":{"countCorrect":1,"countIncorrect":2,"showCheckIcon":false,"columns":3}}}</t>
  </si>
  <si>
    <t>M4-MyM-18b</t>
  </si>
  <si>
    <t>Calcula conversiones de unidades de longitud (no SMD)</t>
  </si>
  <si>
    <t>¿Cuál es el valor de la siguiente equivalencia? Arrastra la solución correcta.</t>
  </si>
  <si>
    <t>{{T1}} pies = {{response}} pulgadas</t>
  </si>
  <si>
    <t>Q1 = min = 24; max = 120; max = 12
Q2 = min = 12; max = 120; max = 1
Q3 = min = 12; max = 120; max = 1</t>
  </si>
  <si>
    <t>T1 = Lemonlib.round({{Q1}}/12)
A1 = {{Q1}}
A2 = {{Q2}}
A3 = {{Q3}}</t>
  </si>
  <si>
    <t>&lt;p&gt;Las equivalencias entre las unidades de longitud que no son del sistema métrico decimal son las siguientes:&lt;/p&gt;&lt;p&gt;1 pie = 12 pulgadas&lt;/p&gt;&lt;p&gt;1 yarda = 3 pies&lt;/p&gt;&lt;p&gt;1 milla = 1 760 yardas&lt;/p&gt;</t>
  </si>
  <si>
    <t>&lt;p&gt;Las equivalencias entre las unidades de longitud que no son del sistema métrico decimal son las siguientes:&lt;/p&gt;&lt;p&gt;1 pie = 12 pulgadas&lt;/p&gt;&lt;p&gt;1 yarda = 3 pies&lt;/p&gt;&lt;p&gt;1 milla = 1 760 yardas&lt;/p&gt;&lt;p&gt;En este caso:&lt;/p&gt;&lt;p&gt;{{T1}} pies = {{T1}} × 12 = {{Q1}} pulgadas&lt;/p&gt;</t>
  </si>
  <si>
    <t>{"id":"M4-MyM-18b-I-1","stimulus":"&lt;p&gt;¿Cuál es el valor de la siguiente equivalencia? Arrastra la solución correcta.&lt;/p&gt;","template":"&lt;p style=\"text-align: center\"&gt;{{T1}} pies = {{response}} pulgadas&lt;/p&gt;","hint":"&lt;p&gt;Las equivalencias entre las unidades de longitud que no son del sistema métrico decimal son las siguientes:&lt;/p&gt;&lt;p style=\"text-align: center\"&gt;1 pie = 12 pulgadas&lt;/p&gt;&lt;p style=\"text-align: center\"&gt;1 yarda = 3 pies&lt;/p&gt;&lt;p style=\"text-align: center\"&gt;1 milla = 1 760 yardas&lt;/p&gt;","feedback":"&lt;p&gt;Las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center\"&gt;{{T1}} pies = {{T1}} × 12 = {{Q1}} pulgadas&lt;/p&gt;","seed":{"parameters":[{"name":"Q1","label":null,"min":24,"max":120,"step":12},{"name":"Q2","label":null,"min":12,"max":120,"step":1},{"name":"Q3","label":null,"min":12,"max":120,"step":1}],"calculated":[{"name":"T1","label":"{{function}}","function":"Lemonlib.round({{Q1}}/12,2)","temp":true},{"name":"A1","label":"{{function}}","function":"{{Q1}}"},{"name":"A2","label":"{{function}}","function":"{{Q2}}","incorrect":true},{"name":"A3","label":"{{function}}","function":"{{Q3}}","incorrect":true}],"uniques":true},"algorithm":{"name":"calculateOperation","template":"Cloze with drag &amp; drop","params":{"keyboard":"INTERMEDIATE"}}}</t>
  </si>
  <si>
    <t>{{T1}} pies = {{response}} yardas</t>
  </si>
  <si>
    <t>Q1 = min = 1; max = 50; max = 1
Q2 = min = 1; max = 50; max = 1
Q3 = min = 1; max = 50; max = 1</t>
  </si>
  <si>
    <t>T1 = {{Q1}}*3
A1 = {{Q1}}
A2 = {{Q2}}
A3 = {{Q3}}</t>
  </si>
  <si>
    <t>&lt;p&gt;Las equivalencias entre las unidades de longitud que no son del sistema métrico decimal son las siguientes:&lt;/p&gt;&lt;p&gt;1 pie = 12 pulgadas&lt;/p&gt;&lt;p&gt;1 yarda = 3 pies&lt;/p&gt;&lt;p&gt;1 milla = 1 760 yardas&lt;/p&gt;&lt;p&gt;En este caso:&lt;/p&gt;&lt;p&gt;{{T1}} pies = {{T1}} : 3 = {{Q1}} yardas&lt;/p&gt;</t>
  </si>
  <si>
    <t>{"id":"M4-MyM-18b-I-2","stimulus":"&lt;p&gt;¿Cuál es el valor de la siguiente equivalencia? Arrastra la solución correcta.&lt;/p&gt;","template":"&lt;p style=\"text-align: center\"&gt;{{T1}} pies = {{response}} yardas&lt;/p&gt;","hint":"&lt;p&gt;Las equivalencias entre las unidades de longitud que no son del sistema métrico decimal son las siguientes:&lt;/p&gt;&lt;p style=\"text-align: center\"&gt;1 pie = 12 pulgadas&lt;/p&gt;&lt;p style=\"text-align: center\"&gt;1 yarda = 3 pies&lt;/p&gt;&lt;p style=\"text-align: center\"&gt;1 milla = 1 760 yardas&lt;/p&gt;","feedback":"&lt;p&gt;Las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center\"&gt;{{T1}} pies = {{T1}} : 3 = {{Q1}} yardas&lt;/p&gt;","seed":{"parameters":[{"name":"Q1","label":null,"min":1,"max":50,"step":1},{"name":"Q2","label":null,"min":1,"max":50,"step":1},{"name":"Q3","label":null,"min":1,"max":50,"step":1}],"calculated":[{"name":"T1","label":"{{function}}","function":"{{Q1}}*3","temp":true},{"name":"A1","label":"{{function}}","function":"{{Q1}}"},{"name":"A2","label":"{{function}}","function":"{{Q2}}","incorrect":true},{"name":"A3","label":"{{function}}","function":"{{Q3}}","incorrect":true}],"uniques":true},"algorithm":{"name":"calculateOperation","template":"Cloze with drag &amp; drop","params":{"keyboard":"INTERMEDIATE"}}}</t>
  </si>
  <si>
    <t>{{T1}} millas = {{response}} yardas</t>
  </si>
  <si>
    <t>Q1 = min = 1760; max = 17600; max = 1760
Q2 = min = 1760; max = 17600; max = 1
Q3 = min = 1760; max = 17600; max = 1</t>
  </si>
  <si>
    <t>T1 = Lemonlib.round({{Q1}}/1760)
A1 = {{Q1}}
A2 = {{Q2}}
A3 = {{Q3}}</t>
  </si>
  <si>
    <t>&lt;p&gt;Las equivalencias entre las unidades de longitud que no son del sistema métrico decimal son:&lt;/p&gt;&lt;p&gt;1 pie = 12 pulgadas&lt;/p&gt;&lt;p&gt;1 yarda = 3 pies&lt;/p&gt;&lt;p&gt;1 milla = 1 760 yardas&lt;/p&gt;&lt;p&gt;En este caso:&lt;/p&gt;&lt;p&gt;{{T1}} millas = {{T1}} × 1 760 = {{Q1}} yardas&lt;/p&gt;</t>
  </si>
  <si>
    <t>{"id":"M4-MyM-18b-I-3","stimulus":"&lt;p&gt;¿Cuál es el valor de la siguiente equivalencia? Arrastra la solución correcta.&lt;/p&gt;","template":"&lt;p style=\"text-align: center\"&gt;{{T1}} millas = {{response}} yardas&lt;/p&gt;","hint":"&lt;p&gt;Las equivalencias entre las unidades de longitud que no son del sistema métrico decimal son:&lt;/p&gt;&lt;p style=\"text-align: center\"&gt;1 pie = 12 pulgadas&lt;/p&gt;&lt;p style=\"text-align: center\"&gt;1 yarda = 3 pies&lt;/p&gt;&lt;p style=\"text-align: center\"&gt;1 milla = 1 760 yardas&lt;/p&gt;","feedback":"&lt;p&gt;Las equivalencias entre las unidades de longitud que no son del sistema métrico decimal son:&lt;/p&gt;&lt;p style=\"text-align: center\"&gt;1 pie = 12 pulgadas&lt;/p&gt;&lt;p style=\"text-align: center\"&gt;1 yarda = 3 pies&lt;/p&gt;&lt;p style=\"text-align: center\"&gt;1 milla = 1 760 yardas&lt;/p&gt;&lt;p&gt;En este caso:&lt;/p&gt;&lt;p style=\"text-align: center\"&gt;{{T1}} millas = {{T1}} × 1 760 = {{Q1}} yardas&lt;/p&gt;","seed":{"parameters":[{"name":"Q1","label":null,"min":1760,"max":17600,"step":1760},{"name":"Q2","label":null,"min":1760,"max":17600,"step":1},{"name":"Q3","label":null,"min":1760,"max":17600,"step":1}],"calculated":[{"name":"T1","label":"{{function}}","function":"Lemonlib.round({{Q1}}/1760,1)","temp":true},{"name":"A1","label":"{{function}}","function":"{{Q1}}"},{"name":"A2","label":"{{function}}","function":"{{Q2}}","incorrect":true},{"name":"A3","label":"{{function}}","function":"{{Q3}}","incorrect":true}],"uniques":true},"algorithm":{"name":"calculateOperation","template":"Cloze with drag &amp; drop","params":{"keyboard":"INTERMEDIATE"}}}</t>
  </si>
  <si>
    <t>Completa la siguiente equivalencia.</t>
  </si>
  <si>
    <t>{{T1}} pulgadas = {{response}} pies</t>
  </si>
  <si>
    <t>Q1 = min = 2; max = 20; max = 1</t>
  </si>
  <si>
    <t>T1 = {{Q1}}*12
A1 = {{Q1}}</t>
  </si>
  <si>
    <t>Las equivalencias entre las unidades de longitud que no son del sistema métrico decimal son:&lt;/p&gt;&lt;p&gt;1 pie = 12 pulgadas&lt;/p&gt;&lt;p&gt;1 yarda = 3 pies&lt;/p&gt;&lt;p&gt;1 milla = 1 760 yardas&lt;/p&gt;&lt;p&gt;En este caso:&lt;/p&gt;&lt;p&gt;{{T1}} pulgadas = {{T1}} : 12 = {{Q1}} pies&lt;/p&gt;</t>
  </si>
  <si>
    <t>{"id":"M4-MyM-18b-E-1","stimulus":"&lt;p&gt;Completa la siguiente equivalencia.&lt;/p&gt;","template":"&lt;p style=\"text-align: center\"&gt;{{T1}} pulgadas = {{response}} pies&lt;/p&gt;","hint":"&lt;p&gt;Las equivalencias entre las unidades de longitud que no son del sistema métrico decimal son:&lt;/p&gt;&lt;p style=\"text-align: center\"&gt;1 pie = 12 pulgadas&lt;/p&gt;&lt;p style=\"text-align: center\"&gt;1 yarda = 3 pies&lt;/p&gt;&lt;p style=\"text-align: center\"&gt;1 milla = 1 760 yardas&lt;/p&gt;","feedback":"&lt;p&gt;Las equivalencias entre las unidades de longitud que no son del sistema métrico decimal son:&lt;/p&gt;&lt;p style=\"text-align: center\"&gt;1 pie = 12 pulgadas&lt;/p&gt;&lt;p style=\"text-align: center\"&gt;1 yarda = 3 pies&lt;/p&gt;&lt;p style=\"text-align: center\"&gt;1 milla = 1 760 yardas&lt;/p&gt;&lt;p&gt;En este caso:&lt;/p&gt;&lt;p style=\"text-align: center\"&gt;{{T1}} pulgadas = {{T1}} : 12 = {{Q1}} pies&lt;/p&gt;","seed":{"parameters":[{"name":"Q1","label":null,"min":2,"max":20,"step":1}],"calculated":[{"name":"T1","label":"{{function}}","function":"{{Q1}}*12","temp":true},{"name":"A1","label":"{{function}}","function":"{{Q1}}"}],"uniques":true},"algorithm":{"name":"calculateOperation","params":{"method":"equivLiteral","keyboard":"NUMERICAL"}}}</t>
  </si>
  <si>
    <t>{{Q1}} yardas = {{response}} pies</t>
  </si>
  <si>
    <t>Q1 = min = 2; max = 50; max = 1</t>
  </si>
  <si>
    <t>A1 = {{Q1}}*3</t>
  </si>
  <si>
    <t>Las equivalencias entre las unidades de longitud que no son del sistema métrico decimal son:&lt;/p&gt;&lt;p&gt;1 pie = 12 pulgadas&lt;/p&gt;&lt;p&gt;1 yarda = 3 pies&lt;/p&gt;&lt;p&gt;1 milla = 1 760 yardas&lt;/p&gt;&lt;p&gt;En este caso:&lt;/p&gt;&lt;p&gt;{{Q1}} yardas = {{Q1}} × 3 = {{A1}} pies</t>
  </si>
  <si>
    <t>{"id":"M4-MyM-18b-E-2","stimulus":"&lt;p&gt;Completa la siguiente equivalencia.&lt;/p&gt;","template":"&lt;p&gt;{{Q1}} yardas = {{response}} pies&lt;/p&gt;","hint":"&lt;p&gt;Las equivalencias entre las unidades de longitud que no son del sistema métrico decimal son:&lt;/p&gt;&lt;p style=\"text-align: center\"&gt;1 pie = 12 pulgadas&lt;/p&gt;&lt;p style=\"text-align: center\"&gt;1 yarda = 3 pies&lt;/p&gt;&lt;p style=\"text-align: center\"&gt;1 milla = 1 760 yardas&lt;/p&gt;","feedback":"&lt;p&gt;Las equivalencias entre las unidades de longitud que no son del sistema métrico decimal son:&lt;/p&gt;&lt;p style=\"text-align: center\"&gt;1 pie = 12 pulgadas&lt;/p&gt;&lt;p style=\"text-align: center\"&gt;1 yarda = 3 pies&lt;/p&gt;&lt;p style=\"text-align: center\"&gt;1 milla = 1 760 yardas&lt;/p&gt;&lt;p&gt;En este caso:&lt;/p&gt;&lt;p&gt;{{Q1}} yardas = {{Q1}} × 3 = {{A1}} pies&lt;/p&gt;","seed":{"parameters":[{"name":"Q1","label":null,"min":2,"max":50,"step":1}],"calculated":[{"name":"A1","label":"{{function}}","function":"{{Q1}}*3"}],"uniques":true},"algorithm":{"name":"calculateOperation","params":{"method":"equivLiteral","keyboard":"NUMERICAL"}}}</t>
  </si>
  <si>
    <t>{{T1}} yardas = {{response}} millas</t>
  </si>
  <si>
    <t>T1 = {{Q1}}*1760
A1 = {{Q1}}</t>
  </si>
  <si>
    <t>&lt;p&gt;Las equivalencias entre las unidades de longitud que no son del sistema métrico decimal son:&lt;/p&gt;&lt;p&gt;1 pie = 12 pulgadas&lt;/p&gt;&lt;p&gt;1 yarda = 3 pies&lt;/p&gt;&lt;p&gt;1 milla = 1 760 yardas&lt;/p&gt;&lt;p&gt;En este caso:&lt;/p&gt;&lt;p&gt;{{T1}} yardas = {{T1}} : 1 760 = {{Q1}} millas&lt;/p&gt;</t>
  </si>
  <si>
    <t>{"id":"M4-MyM-18b-E-3","stimulus":"&lt;p&gt;Completa la siguiente equivalencia.&lt;/p&gt;","template":"&lt;p style=\"text-align: center\"&gt;{{T1}} yardas = {{response}} millas&lt;/p&gt;","hint":"&lt;p&gt;Las equivalencias entre las unidades de longitud que no son del sistema métrico decimal son:&lt;/p&gt;&lt;p style=\"text-align: center\"&gt;1 pie = 12 pulgadas&lt;/p&gt;&lt;p style=\"text-align: center\"&gt;1 yarda = 3 pies&lt;/p&gt;&lt;p style=\"text-align: center\"&gt;1 milla = 1 760 yardas&lt;/p&gt;","feedback":"&lt;p&gt;Las equivalencias entre las unidades de longitud que no son del sistema métrico decimal son:&lt;/p&gt;&lt;p style=\"text-align: center\"&gt;1 pie = 12 pulgadas&lt;/p&gt;&lt;p style=\"text-align: center\"&gt;1 yarda = 3 pies&lt;/p&gt;&lt;p style=\"text-align: center\"&gt;1 milla = 1 760 yardas&lt;/p&gt;&lt;p&gt;En este caso:&lt;/p&gt;&lt;p style=\"text-align: center\"&gt;{{T1}} yardas = {{T1}} : 1 760 = {{Q1}} millas&lt;/p&gt;","seed":{"parameters":[{"name":"Q1","label":null,"min":2,"max":20,"step":1}],"calculated":[{"name":"T1","label":"{{function}}","function":"{{Q1}}*1760","temp":true},{"name":"A1","label":"{{function}}","function":"{{Q1}}"}],"uniques":true},"algorithm":{"name":"calculateOperation","params":{"method":"equivLiteral","keyboard":"NUMERICAL"}}}</t>
  </si>
  <si>
    <t>&lt;p&gt;Una cinta adhesiva tiene una longitud de {{Q1}} yardas. ¿A cuántos pies equivalen?&lt;/p&gt;</t>
  </si>
  <si>
    <t>&lt;p&gt;Tiene una longitud de {{response}} pies.&lt;/p&gt;</t>
  </si>
  <si>
    <t>Q1 = min = 10; max = 50; max = 1</t>
  </si>
  <si>
    <t>&lt;p&gt;Las equivalencias entre las unidades de longitud que no son del Sistema Métrico Decimal son:&lt;/p&gt;&lt;p&gt;1 pie = 12 pulgadas&lt;/p&gt;&lt;p&gt;1 yarda = 3 pies&lt;/p&gt;&lt;p&gt;1 milla = 1 760 yardas&lt;/p&gt;</t>
  </si>
  <si>
    <t>&lt;p&gt;Las equivalencias entre las unidades de longitud que no son del Sistema Métrico Decimal son:&lt;/p&gt;&lt;p&gt;1 pie = 12 pulgadas&lt;/p&gt;&lt;p&gt;1 yarda = 3 pies&lt;/p&gt;&lt;p&gt;1 milla = 1 760 yardas&lt;/p&gt;&lt;p&gt;En este caso:&lt;/p&gt;&lt;p&gt;{{Q1}} yardas = {{Q1}} × 3 = {{A1}} pies&lt;/p&gt;</t>
  </si>
  <si>
    <t>{"id":"M4-MyM-18b-A-1","stimulus":"&lt;p&gt;Una cinta adhesiva tiene una longitud de {{Q1}} yardas. ¿A cuántos pies equivalen?&lt;/p&gt;","template":"&lt;p&gt;Tiene una longitud de {{response}} pies.&lt;/p&gt;","hint":"&lt;p&gt;Las equivalencias entre las unidades de longitud que no son del Sistema Métrico Decimal son las siguientes:&lt;/p&gt;&lt;p style=\"text-align: center\"&gt;1 pie = 12 pulgadas&lt;/p&gt;&lt;p style=\"text-align: center\"&gt;1 yarda = 3 pies&lt;/p&gt;&lt;p style=\"text-align: center\"&gt;1 milla = 1 760 yardas&lt;/p&gt;","feedback":"&lt;p&gt;Las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caso:&lt;/p&gt;&lt;p&gt;{{Q1}} yardas = {{Q1}} × 3 = {{A1}} pies&lt;/p&gt;","seed":{"parameters":[{"name":"Q1","label":null,"min":10,"max":50,"step":1}],"calculated":[{"name":"A1","label":"{{function}}","function":"{{Q1}}*3"}],"uniques":true},"algorithm":{"name":"calculateOperation","params":{"method":"equivLiteral","keyboard":"NUMERICAL"}}}</t>
  </si>
  <si>
    <t>&lt;p&gt;David ha corrido {{T1}} yardas. ¿A cuántas millas equivalen?&lt;/p&gt;</t>
  </si>
  <si>
    <t>&lt;p&gt;Ha corrido {{response}} millas.&lt;/p&gt;</t>
  </si>
  <si>
    <t>Q1 = min = 20; max = 40; max = 1</t>
  </si>
  <si>
    <t>T1 = {{Q1}}*176
A1 = Lemonlib.round({{Q1}}/10, 1)</t>
  </si>
  <si>
    <t>&lt;p&gt;Las equivalencias entre las unidades de longitud que no son del Sistema Métrico Decimal son las siguientes:&lt;/p&gt;&lt;p&gt;1 pie = 12 pulgadas&lt;/p&gt;&lt;p&gt;1 yarda = 3 pies&lt;/p&gt;&lt;p&gt;1 milla = 1 760 yardas&lt;/p&gt;</t>
  </si>
  <si>
    <t>&lt;p&gt;Las equivalencias entre las unidades de longitud que no son del Sistema Métrico Decimal son las siguientes:&lt;/p&gt;&lt;p&gt;1 pie = 12 pulgadas&lt;/p&gt;&lt;p&gt;1 yarda = 3 pies&lt;/p&gt;&lt;p&gt;1 milla = 1 760 yardas&lt;/p&gt;&lt;p&gt;En este caso:&lt;/p&gt;&lt;p&gt;{{T1}} yardas = {{T1}} : 1 760 = {{A1}} millas&lt;/p&gt;</t>
  </si>
  <si>
    <t>{"id":"M4-MyM-18b-A-2","stimulus":"&lt;p&gt;David ha corrido {{T1}} yardas. ¿A cuántas millas equivalen?&lt;/p&gt;","template":"&lt;p&gt;Ha corrido {{response}} millas.&lt;/p&gt;","hint":"&lt;p&gt;Las equivalencias entre las unidades de longitud que no son del Sistema Métrico Decimal son las siguientes:&lt;/p&gt;&lt;p style=\"text-align: center\"&gt;1 pie = 12 pulgadas&lt;/p&gt;&lt;p style=\"text-align: center\"&gt;1 yarda = 3 pies&lt;/p&gt;&lt;p style=\"text-align: center\"&gt;1 milla = 1 760 yardas&lt;/p&gt;","feedback":"&lt;p&gt;Las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center\"&gt;{{T1}} yardas = {{T1}} : 1 760 = {{A1}} millas&lt;/p&gt;","seed":{"parameters":[{"name":"Q1","label":null,"min":20,"max":40,"step":1}],"calculated":[{"name":"T1","label":"{{function}}","function":"{{Q1}}*176","temp":true},{"name":"A1","label":"{{function}}","function":"Lemonlib.round({{Q1}}/10, 1)"}],"uniques":true},"algorithm":{"name":"calculateOperation","params":{"method":"equivLiteral","keyboard":"NUMERICAL"}}}</t>
  </si>
  <si>
    <t>&lt;p&gt;La bufanda de Sofía mide {{Q1}} pies. ¿Cuántas pulgadas son?&lt;/p&gt;</t>
  </si>
  <si>
    <t>&lt;p&gt;Mide {{response}} pulgadas.&lt;/p&gt;</t>
  </si>
  <si>
    <t>Q1 = min = 5; max = 6.5; max = 0.1</t>
  </si>
  <si>
    <t>A1 = {{Q1}}*12</t>
  </si>
  <si>
    <t>&lt;p&gt;Las equivalencias entre las unidades de longitud que no son del Sistema Métrico Decimal son las siguientes:&lt;/p&gt;&lt;p&gt;1 pie = 12 pulgadas&lt;/p&gt;&lt;p&gt;1 yarda = 3 pies&lt;/p&gt;&lt;p&gt;1 milla = 1 760 yardas&lt;/p&gt;&lt;p&gt;En este caso:&lt;/p&gt;&lt;p&gt;{{Q1}} pies = {{Q1}} × 12 = {{Q1}} pulgadas&lt;/p&gt;</t>
  </si>
  <si>
    <t>{"id":"M4-MyM-18b-A-3","stimulus":"&lt;p&gt;La bufanda de Sofía mide {{Q1}} pies. ¿Cuántas pulgadas son?&lt;/p&gt;","template":"&lt;p&gt;Mide {{response}} pulgadas.&lt;/p&gt;","hint":"&lt;p&gt;Las equivalencias entre las unidades de longitud que no son del Sistema Métrico Decimal son las siguientes:&lt;/p&gt;&lt;p style=\"text-align: center\"&gt;1 pie = 12 pulgadas&lt;/p&gt;&lt;p style=\"text-align: center\"&gt;1 yarda = 3 pies&lt;/p&gt;&lt;p style=\"text-align: center\"&gt;1 milla = 1 760 yardas&lt;/p&gt;","feedback":"&lt;p&gt;Las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center\"&gt;{{Q1}} pies = {{Q1}} × 12 = {{A1}} pulgadas&lt;/p&gt;","seed":{"parameters":[{"name":"Q1","label":null,"min":5,"max":6.5,"step":0.1}],"calculated":[{"name":"A1","label":"{{function}}","function":"Lemonlib.round({{Q1}}*12,1)"}],"uniques":true},"algorithm":{"name":"calculateOperation","params":{"method":"equivLiteral","keyboard":"NUMERICAL"}}}</t>
  </si>
  <si>
    <t>M4-MyM-15a</t>
  </si>
  <si>
    <t>Expresa en forma simple una medición de longitud dada en forma compleja</t>
  </si>
  <si>
    <t>Selecciona las medidas de longitud que estén expresadas en forma compleja.</t>
  </si>
  <si>
    <t>Multiple Choice
*: countCorrect= 2
*: countIncorrect= 1</t>
  </si>
  <si>
    <t>Q1= Min 1;Max 20; Step= 1
Q2= Min 1;Max 99; Step= 1
Q3= Min 1;Max 20; Step= 1
Q4= Min 1;Max 99; Step= 1
Q5= Min 1;Max 20; Step= 1
Q6= Min 1;Max 999; Step= 1
Q7= Min 1;Max 20; Step= 1
Q8= Min 1;Max 99; Step= 1
Q9-Q12= Min 1;Max 90; Step= 1</t>
  </si>
  <si>
    <t>A1={{Q1}} m y {{Q2}} cm*
A2={{Q3}} km y {{Q4}} dam* 
A3={{Q5}} hm y {{Q6}} dm* 
A4={{Q7}} dam 
A5={{Q8}} m
A6={{Q9}} km
A7={{Q10}} hm
A8={{Q11}} cm
A9={{Q12}} mm</t>
  </si>
  <si>
    <t>&lt;p&gt;Una medida en forma simple se expresa con una sola unidad, mientras que para expresarla en forma compleja se emplean dos o más unidades.&lt;/p&gt;</t>
  </si>
  <si>
    <t>{"id":"M4-MyM-15a-I-1","stimulus":"&lt;p&gt;Selecciona las medidas de longitud que estén expresadas en forma compleja.&lt;/p&gt;","hint":"&lt;p&gt;Una medida en forma simple se expresa con una sola unidad, mientras que para expresarla en forma compleja se emplean dos o más unidades.&lt;/p&gt;","feedback":"&lt;p&gt;Una medida en forma simple se expresa con una sola unidad, mientras que para expresarla en forma compleja se emplean dos o más unidades.&lt;/p&gt;","seed":{"parameters":[{"name":"Q1","label":null,"min":1,"max":20,"step":1},{"name":"Q2","label":null,"min":1,"max":99,"step":1},{"name":"Q3","label":null,"min":1,"max":20,"step":1},{"name":"Q4","label":null,"min":1,"max":99,"step":1},{"name":"Q5","label":null,"min":1,"max":20,"step":1},{"name":"Q6","label":null,"min":1,"max":999,"step":1},{"name":"Q7","label":null,"min":1,"max":20,"step":1},{"name":"Q8","label":null,"min":1,"max":99,"step":1},{"name":"Q9","label":null,"min":1,"max":90,"step":1},{"name":"Q10","label":null,"min":1,"max":90,"step":1},{"name":"Q11","label":null,"min":1,"max":90,"step":1},{"name":"Q12","label":null,"min":1,"max":90,"step":1}],"calculated":[{"name":"A1","label":"{{Q1}} m y {{Q2}} cm"},{"name":"A2","label":"{{Q3}} km y {{Q4}} dam"},{"name":"A3","label":"{{Q5}} hm y {{Q6}} dm"},{"name":"A4","label":"{{Q7}} dam ","incorrect":true},{"name":"A5","label":"{{Q8}} m","incorrect":true},{"name":"A6","label":"{{Q9}} km","incorrect":true},{"name":"A7","label":"{{Q10}} hm","incorrect":true},{"name":"A8","label":"{{Q11}} cm","incorrect":true},{"name":"A9","label":"{{Q12}} mm","incorrect":true}],"uniques":true},"algorithm":{"name":"trueFalse","template":"Multiple choice – multiple response","params":{"countCorrect":2,"countIncorrect":1,"showCheckIcon":false,
            "columns": 3
        }
    }
}</t>
  </si>
  <si>
    <t>Expresa las siguientes longitudes en forma simple.
{{Q1}} dam y {{Q2}} m = {{A1}} m 
{{Q3}} m y {{Q4}} cm = {{A2}} cm</t>
  </si>
  <si>
    <t>Q1: Mín: 10; Máx: 20; Step: 1
Q2: Mín: 1; Máx: 9; Step: 1
Q3: Mín: 10; Máx: 20; Step: 1
Q4: Mín: 1; Máx: 99; Step: 1</t>
  </si>
  <si>
    <t>A1 = {{Q1}}*10 + {{Q2}}
A2 = {{Q3}}*100 + {{Q4}}</t>
  </si>
  <si>
    <t>&lt;p&gt;Para transformar estas medidas en forma simple, hay que pasarlas a la unidad más pequeña.&lt;/p&gt;
Sí falla A1
Tabla:
hm    | dam |m
{{T1}}|{{T2}}|{{Q2}}
Sí falla A2
Tabla:
dam | m      |dm     | cm    
{{T3}}|{{T4}}|{{T5}}{{T6}}</t>
  </si>
  <si>
    <t>T1 = math.floor({{Q1}}/10)
T2 = {{Q1}}-{{T1}}*10
T3 = math.floor({{Q3}}/10)
T4 = {{Q3}}-{{T3}}*10
T5 = math.floor({{Q4}}/10)
T6 = {{Q4}}-{{T5}}*10</t>
  </si>
  <si>
    <t>{"id":"M4-MyM-15a-E-1","stimulus":"&lt;p&gt;Expresa las siguientes longitudes en forma simple.&lt;/p&gt;","template":"&lt;p style=\"text-align: center\"&gt;{{Q1}} dam y {{Q2}} m = {{response}} m&lt;/p&gt;&lt;p style=\"text-align: center\"&gt;{{Q3}} m y {{Q4}} cm = {{response}} cm&lt;/p&gt;","hint":"&lt;p&gt;Una medida en forma simple se expresa con una sola unidad, mientras que para expresarla en forma compleja se emplean dos o más unidades.&lt;/p&gt;","feedback":"&lt;p&gt;Para transformar estas medidas en forma simple, hay que pasarlas a la unidad más pequeña.&lt;/p&gt;","seed":{"parameters":[{"name":"Q1","label":null,"min":10,"max":20,"step":1},{"name":"Q2","label":null,"min":1,"max":9,"step":1},{"name":"Q3","label":null,"min":10,"max":20,"step":1},{"name":"Q4","label":null,"min":1,"max":99,"step":1}],"calculated":[{"name":"T1","label":"{{function}}","function":"math.floor({{Q1}}/10)","temp":true},{"name":"T2","label":"{{function}}","function":"{{Q1}}-{{T1}}*10","temp":true},{"name":"T3","label":"{{function}}","function":"math.floor({{Q3}}/10)","temp":true},{"name":"T4","label":"{{function}}","function":"{{Q3}}-{{T3}}*10","temp":true},{"name":"T5","label":"{{function}}","function":"math.floor({{Q4}}/10)","temp":true},{"name":"T6","label":"{{function}}","function":"{{Q4}}-{{T5}}*10","temp":true},{"name":"A1","label":"{{function}}","function":"{{Q1}}*10 + {{Q2}}","feedback":"&lt;table style=\"width: 100%;\"&gt;&lt;tbody&gt;&lt;tr&gt;&lt;td style=\"width: 33.3%; text-align: center; background-color: #BDB1FB;\"&gt;&lt;strong&gt;&lt;span style=\"color: rgb(255, 255, 255);\"&gt;hm&lt;/span&gt;&lt;/strong&gt;&lt;/td&gt;&lt;td style=\"width: 33.3%; text-align: center; background-color: #BDB1FB;\"&gt;&lt;strong&gt;&lt;span style=\"color: rgb(255, 255, 255);\"&gt;dam&lt;/span&gt;&lt;/strong&gt;&lt;/td&gt;&lt;td style=\"width: 33.3%; text-align: center; background-color: #BDB1FB;\"&gt;&lt;strong&gt;&lt;span style=\"color: rgb(255, 255, 255);\"&gt;m&lt;/span&gt;&lt;/strong&gt;&lt;/td&gt;&lt;/tr&gt;&lt;tr&gt;&lt;td style=\"width: 33.3%; text-align: center;\"&gt;{{T1}}&lt;/td&gt;&lt;td style=\"width: 33.3%; text-align: center;\"&gt;{{T2}}&lt;/td&gt;&lt;td style=\"width: 33.3%; text-align: center;\"&gt;{{Q2}}&lt;/tr&gt;&lt;/tbody&gt;&lt;/table&gt;"},{"name":"A2","label":"{{function}}","function":"{{Q3}}*100 + {{Q4}}","feedback":"&lt;table style=\"width: 100%;\"&gt;&lt;tbody&gt;&lt;tr&gt;&lt;td style=\"width: 25%; text-align: center; background-color: #BDB1FB;\"&gt;&lt;strong&gt;&lt;span style=\"color: rgb(255, 255, 255);\"&gt;dam&lt;/span&gt;&lt;/strong&gt;&lt;/td&gt;&lt;td style=\"width: 25%; text-align: center; background-color: #BDB1FB;\"&gt;&lt;strong&gt;&lt;span style=\"color: rgb(255, 255, 255);\"&gt;m&lt;/span&gt;&lt;/strong&gt;&lt;/td&gt;&lt;td style=\"width: 25%; text-align: center; background-color: #BDB1FB;\"&gt;&lt;strong&gt;&lt;span style=\"color: rgb(255, 255, 255);\"&gt;dm&lt;/span&gt;&lt;/strong&gt;&lt;/td&gt;&lt;td style=\"width: 25%; text-align: center; background-color: #BDB1FB;\"&gt;&lt;strong&gt;&lt;span style=\"color: rgb(255, 255, 255);\"&gt;cm&lt;/span&gt;&lt;/strong&gt;&lt;/td&gt;&lt;/tr&gt;&lt;tr&gt;&lt;td style=\"width: 25%; text-align: center;\"&gt;{{T3}}&lt;/td&gt;&lt;td style=\"width: 25%; text-align: center;\"&gt;{{T4}}&lt;/td&gt;&lt;td style=\"width: 25%; text-align: center;\"&gt;{{T5}}&lt;/td&gt;&lt;td style=\"width: 25%; text-align: center;\"&gt;{{T6}}&lt;/td&gt;&lt;/tr&gt;&lt;/tbody&gt;&lt;/table&gt;"}],"uniques":true},"algorithm":{"name":"calculateOperation","params":{"method":"equivLiteral","keyboard":"NUMERICAL"}}}</t>
  </si>
  <si>
    <t>Expresa las siguientes longitudes en forma simple.
{{Q1}} hm y {{Q2}} m = {{A1}} m 
{{Q3}} dam y {{Q4}} dm = {{A2}} dm</t>
  </si>
  <si>
    <t>Q1: Mín: 10; Máx: 20; Step: 1
Q2: Mín: 1; Máx: 999; Step: 1
Q3: Mín: 10; Máx: 20; Step: 1
Q4: Mín: 1; Máx: 9; Step: 1</t>
  </si>
  <si>
    <t>A1 = {{Q1}}*100 + {{Q2}}
A2 = {{Q3}}*10 + {{Q4}}</t>
  </si>
  <si>
    <t>&lt;p&gt;Para transformar estas medidas en forma simple, hay que pasarlas a la unidad más pequeña.&lt;/p&gt;
Sí falla A1
Tabla:
km |hm    | dam |m
{{T1}}|{{T2}}|{{T3}}|{{Q2}}
Sí falla A2
Tabla:
m      |dm     | cm    
{{T4}}|{{T5}}|{{Q4}}</t>
  </si>
  <si>
    <t>T1 = math.floor({{Q1}}/100)
T2 = math.floor({{Q1}}/10)-{T1}}*10
T3 = {{Q1}}-{{T1}}*100-{{T2}}*10
T4 = math.floor({{Q3}}/10)
T5 = {{Q3}}-{{T3}}*10</t>
  </si>
  <si>
    <t>{"id":"M4-MyM-15a-E-2","stimulus":"&lt;p&gt;Expresa las siguientes longitudes en forma simple.&lt;/p&gt;","template":"&lt;p style=\"text-align: center\"&gt;{{Q1}} hm y {{Q2}} m = {{response}} m&lt;/p&gt;&lt;p style=\"text-align: center\"&gt;{{Q3}} dam y {{Q4}} dm = {{response}} dm&lt;/p&gt;","hint":"&lt;p&gt;Una medida en forma simple se expresa con una sola unidad, mientras que para expresarla en forma compleja se emplean dos o más unidades.&lt;/p&gt;","feedback":"&lt;p&gt;Una medida en forma simple se expresa con una sola unidad, mientras que para expresarla en forma compleja se emplean dos o más unidades.&lt;/p&gt;","seed":{"parameters":[{"name":"Q1","label":null,"min":10,"max":20,"step":1},{"name":"Q2","label":null,"min":1,"max":99,"step":1},{"name":"Q3","label":null,"min":10,"max":20,"step":1},{"name":"Q4","label":null,"min":1,"max":9,"step":1}],"calculated":[{"name":"T1","label":"{{function}}","function":"{{Q1}}*100+{{Q2}}","temp":true},{"name":"T2","label":"{{function}}","function":"math.floor({{T1}}/1000)","temp":true},{"name":"T3","label":"{{function}}","function":"math.floor({{T1}}/100)-{{T2}}*10","temp":true},{"name":"T4","label":"{{function}}","function":"math.floor({{T1}}/10)-{{T2}}*100-{{T3}}*10","temp":true},{"name":"T5","label":"{{function}}","function":"{{T1}}-{{T2}}*1000-{{T3}}*100-{{T4}}*10","temp":true},{"name":"T6","label":"{{function}}","function":"{{Q3}}*100+{{Q4}}","temp":true},{"name":"T7","label":"{{function}}","function":"math.floor({{T6}}/1000)","temp":true},{"name":"T8","label":"{{function}}","function":"math.floor({{T6}}/100)-{{T7}}*10","temp":true},{"name":"T9","label":"{{function}}","function":"math.floor({{T6}}/10)-{{T7}}*100-{{T8}}*10","temp":true},{"name":"T10","label":"{{function}}","function":"{{T6}}-{{T7}}*1000-{{T8}}*100-{{T9}}*10","temp":true},{"name":"A1","label":"{{function}}","function":"{{Q1}}*100 + {{Q2}}","feedback":"&lt;p&gt;Fíjate en la posición que ocupa cada cifra:&lt;/p&gt;&lt;table style=\"width: 100%;\"&gt;&lt;tbody&gt;&lt;tr&gt;&lt;td style=\"width: 25%; text-align: center; background-color: #BDB1FB;\"&gt;&lt;strong&gt;&lt;span style=\"color: rgb(255, 255, 255);\"&gt;km&lt;/span&gt;&lt;/strong&gt;&lt;/td&gt;&lt;td style=\"width: 25%; text-align: center; background-color: #BDB1FB;\"&gt;&lt;strong&gt;&lt;span style=\"color: rgb(255, 255, 255);\"&gt;hm&lt;/span&gt;&lt;/strong&gt;&lt;/td&gt;&lt;td style=\"width: 25%; text-align: center; background-color: #BDB1FB;\"&gt;&lt;strong&gt;&lt;span style=\"color: rgb(255, 255, 255);\"&gt;dam&lt;/span&gt;&lt;/strong&gt;&lt;/td&gt;&lt;td style=\"width: 25%; text-align: center; background-color: #BDB1FB;\"&gt;&lt;strong&gt;&lt;span style=\"color: rgb(255, 255, 255);\"&gt;m&lt;/span&gt;&lt;/strong&gt;&lt;/td&gt;&lt;/tr&gt;&lt;tr&gt;&lt;td style=\"width: 25%; text-align: center;\"&gt;{{T2}}&lt;/td&gt;&lt;td style=\"width: 25%; text-align: center;\"&gt;{{T3}}&lt;/td&gt;&lt;td style=\"width: 25%; text-align: center;\"&gt;{{T4}}&lt;/td&gt;&lt;td style=\"width: 25%; text-align: center;\"&gt;{{T5}}&lt;/td&gt;&lt;/tr&gt;&lt;/tbody&gt;&lt;/table&gt;"},{"name":"A2","label":"{{function}}","function":"{{Q3}}*100 + {{Q4}}","feedback":"&lt;p&gt;Fíjate en la posición que ocupa cada cifra:&lt;/p&gt;&lt;table style=\"width: 100%;\"&gt;&lt;tbody&gt;&lt;tr&gt;&lt;td style=\"width: 25%; text-align: center; background-color: #BDB1FB;\"&gt;&lt;strong&gt;&lt;span style=\"color: rgb(255, 255, 255);\"&gt;hm&lt;/span&gt;&lt;/strong&gt;&lt;/td&gt;&lt;td style=\"width: 25%; text-align: center; background-color: #BDB1FB;\"&gt;&lt;strong&gt;&lt;span style=\"color: rgb(255, 255, 255);\"&gt;dam&lt;/span&gt;&lt;/strong&gt;&lt;/td&gt;&lt;td style=\"width: 25%; text-align: center; background-color: #BDB1FB;\"&gt;&lt;strong&gt;&lt;span style=\"color: rgb(255, 255, 255);\"&gt;m&lt;/span&gt;&lt;/strong&gt;&lt;/td&gt;&lt;td style=\"width: 25%; text-align: center; background-color: #BDB1FB;\"&gt;&lt;strong&gt;&lt;span style=\"color: rgb(255, 255, 255);\"&gt;dm&lt;/span&gt;&lt;/strong&gt;&lt;/td&gt;&lt;/tr&gt;&lt;tr&gt;&lt;td style=\"width: 25%; text-align: center;\"&gt;{{T7}}&lt;/td&gt;&lt;td style=\"width: 25%; text-align: center;\"&gt;{{T8}}&lt;/td&gt;&lt;td style=\"width: 25%; text-align: center;\"&gt;{{T9}}&lt;/td&gt;&lt;td style=\"width: 25%; text-align: center;\"&gt;{{T10}}&lt;/td&gt;&lt;/tr&gt;&lt;/tbody&gt;&lt;/table&gt;"}],"uniques":true},"algorithm":{"name":"calculateOperation","params":{"method":"equivLiteral","keyboard":"NUMERICAL"}}}</t>
  </si>
  <si>
    <t>La habitación de Raúl mide {{Q1}} m y {{Q2}} cm. ¿A cuántos centímetros equivale?</t>
  </si>
  <si>
    <t>La habitación mide {{A1}} cm.</t>
  </si>
  <si>
    <t>Q1= Min = 1; Max = 9; Step= 1
Q2= Min = 11; Max = 99; Step= 1</t>
  </si>
  <si>
    <t>A1 = {{Q1}}*100 + {{Q2}}</t>
  </si>
  <si>
    <t>&lt;p&gt;Para transformar esta medida a forma simple hay que pasarla a la misma unidad.&lt;/p&gt;&lt;p&gt;{{Q1}} m y {{Q2}} cm = {{Q1}} × 100 + {{Q2}} = {{A1}} cm&lt;/p&gt;</t>
  </si>
  <si>
    <t>{"id":"M4-MyM-15a-A-1","stimulus":"&lt;p&gt;La habitación de Raúl mide {{Q1}} m y {{Q2}} cm. ¿A cuántos centímetros equivale?&lt;/p&gt;","template":"&lt;p&gt;La habitación mide {{response}} cm.&lt;/p&gt;","hint":"&lt;p&gt;Una medida en forma simple se expresa con una sola unidad, mientras que para expresarla en forma compleja se emplean dos o más unidades.&lt;/p&gt;","feedback":"&lt;p&gt;Para transformar esta medida a forma simple hay que pasarla a la misma unidad.&lt;/p&gt;&lt;p style=\"text-align: center\"&gt;{{Q1}} m y {{Q2}} cm = {{Q1}} m × 100 + {{Q2}} cm = {{T1}} cm + {{Q2}} cm = {{A1}} cm&lt;/p&gt;","seed":{"parameters":[{"name":"Q1","label":null,"min":1,"max":9,"step":1},{"name":"Q2","label":null,"min":11,"max":99,"step":1}],"calculated":[{"name":"T1","label":"{{function}}","function":"{{Q1}}*100","temp":true},{"name":"A1","label":"{{function}}","function":"{{Q1}}*100+{{Q2}}"}],"uniques":true},"algorithm":{"name":"calculateOperation","params":{"method":"equivLiteral","keyboard":"NUMERICAL"}}}</t>
  </si>
  <si>
    <t>&lt;p&gt;La calle Mayor del pueblo de Raquel mide {{Q1}} dam y {{Q2}} m. ¿Cuál es su longitud expresada en metros?&lt;/p&gt;</t>
  </si>
  <si>
    <t>&lt;p&gt;La calle mayor mide {{A1}} m.&lt;/p&gt;</t>
  </si>
  <si>
    <t>Q1= Min = 10; Max = 30; Step= 1
Q2= Min = 1; Max = 9; Step= 1</t>
  </si>
  <si>
    <t>A1 = {{Q1}}*10 + {{Q2}}</t>
  </si>
  <si>
    <t>&lt;p&gt;Para transformar esta medida a forma simple hay que pasarla a la misma unidad.&lt;/p&gt;&lt;p&gt;{{Q1}} dam y {{Q2}} m = {{Q1}} × 10 + {{Q2}} = {{A1}} m&lt;/p&gt;</t>
  </si>
  <si>
    <t>{"id":"M4-MyM-15a-A-2","stimulus":"&lt;p&gt;La calle Mayor del pueblo de Raquel mide {{Q1}} dam y {{Q2}} m. ¿Cuál es su longitud expresada en metros?&lt;/p&gt;","template":"&lt;p&gt;La calle Mayor mide {{response}} m.&lt;/p&gt;","hint":"&lt;p&gt;Una medida en forma simple se expresa con una sola unidad, mientras que para expresarla en forma compleja se emplean dos o más unidades.&lt;/p&gt;","feedback":"&lt;p&gt;Para transformar esta medida a forma simple hay que pasarla a la misma unidad.&lt;/p&gt;&lt;p style=\"text-align: center\"&gt;{{Q1}} dam y {{Q2}} m = {{Q1}} dam × 10 + {{Q2}} m = {{T1}} m + {{Q2}} m = {{A1}} m&lt;/p&gt;","seed":{"parameters":[{"name":"Q1","label":null,"min":10,"max":30,"step":1},{"name":"Q2","label":null,"min":1,"max":9,"step":1}],"calculated":[{"name":"T1","label":"{{function}}","function":"{{Q1}}*10","temp":true},{"name":"A1","label":"{{function}}","function":"{{Q1}}*10+{{Q2}}"}],"uniques":true},"algorithm":{"name":"calculateOperation","params":{"method":"equivLiteral","keyboard":"NUMERICAL"}}}</t>
  </si>
  <si>
    <t xml:space="preserve">&lt;p&gt;A Maripaz le han dicho que un un ovillo de lana tiene una longitud de {{Q1}} m y {{Q2}} cm. ¿Cuántos centímetros son?&lt;/p&gt; </t>
  </si>
  <si>
    <t>&lt;p&gt;El ovillo mide {{A1}} cm.&lt;/p&gt;</t>
  </si>
  <si>
    <t>Q1= Min = 100; Max = 400; Step= 1
Q2= Min = 10; Max = 99; Step= 1</t>
  </si>
  <si>
    <t>A1 = {{Q1}}*100+{{Q2}}</t>
  </si>
  <si>
    <t>Una medida en forma simple se expresa con una sola unidad, mientras que en forma compleja se emplean dos o más unidades.</t>
  </si>
  <si>
    <t>{"id":"M4-MyM-15a-A-3","stimulus":"&lt;p&gt;A Maripaz le han dicho que un un ovillo de lana tiene una longitud de {{Q1}} m y {{Q2}} cm. ¿Cuántos centímetros son?&lt;/p&gt;","template":"&lt;p&gt;El ovillo mide {{response}} cm.&lt;/p&gt;","hint":"&lt;p&gt;Una medida en forma simple se expresa con una sola unidad, mientras que para expresarla en forma compleja se emplean dos o más unidades.&lt;/p&gt;","feedback":"&lt;p&gt;Para transformar esta medida a forma simple hay que pasarla a la misma unidad.&lt;/p&gt;&lt;p style=\"text-align: center\"&gt;{{Q1}} m y {{Q2}} cm = {{Q1}} m × 100 + {{Q2}} cm = {{T1}} cm + {{Q2}} cm = {{A1}} cm&lt;/p&gt;","seed":{"parameters":[{"name":"Q1","label":null,"min":100,"max":400,"step":1},{"name":"Q2","label":null,"min":10,"max":99,"step":1}],"calculated":[{"name":"T1","label":"{{function}}","function":"{{Q1}}*100","temp":true},{"name":"A1","label":"{{function}}","function":"{{Q1}}*100+{{Q2}}"}],"uniques":true},"algorithm":{"name":"calculateOperation","params":{"method":"equivLiteral","keyboard":"NUMERICAL"}}}</t>
  </si>
  <si>
    <t>M4-MyM-15b</t>
  </si>
  <si>
    <t>Expresa en forma compleja una medición de longitud dada en forma simple</t>
  </si>
  <si>
    <t>&lt;p&gt;¿Cuáles de las siguientes expresiones están bien expresadas en forma compleja?&lt;/p&gt;</t>
  </si>
  <si>
    <t>Q1= Min = 1;Max = 20; Step= 1
Q2= Min = 21;Max = 99; Step= 1
Q3= Min = 1;Max = 20; Step= 1
Q4= Min = 21;Max = 99; Step= 1
Q5= Min = 10;Max = 99; Step= 1
Q6= Min = 1;Max = 9; Step= 1
Q7= Min = 1;Max = 20; Step= 1
Q8= Min = 21;Max = 99; Step= 1
Q9= Min = 1;Max = 20; Step= 1
Q10= Min = 21;Max = 50; Step= 1
Q11= Min = 1;Max = 20; Step= 1
Q12= Min = 21;Max = 50; Step= 1</t>
  </si>
  <si>
    <t>A1={{Q1}} m y {{Q2}} cm#*
A2={{Q3}} km y {{Q4}} dam#*
A3={{Q5}} hm y {{Q6}} dm#*
A4={{Q7}} dam y {{Q8}} m#
A5={{Q9}} km y {{Q10}} km#
A6={{Q11}} cm y {{Q12}} cm#</t>
  </si>
  <si>
    <t>&lt;p&gt;Las formas complejas son aquellas en las que se utilizan más de una unidad de medida para expresar una longitud.&lt;/p&gt;</t>
  </si>
  <si>
    <t>{"id":"M4-MyM-15b-I-1","stimulus":"&lt;p&gt;¿Cuáles de las siguientes expresiones están bien expresadas en forma compleja?&lt;/p&gt;","hint":"&lt;p&gt;Las formas complejas son aquellas en las que se utilizan más de una unidad de medida para expresar una longitud.&lt;/p&gt;","feedback":"&lt;p&gt;Las formas complejas son aquellas en las que se utilizan más de una unidad de medida para expresar una longitud.&lt;/p&gt;","seed":{"parameters":[{"name":"Q1","label":null,"min":1,"max":20,"step":1},{"name":"Q2","label":null,"min":21,"max":99,"step":1},{"name":"Q3","label":null,"min":1,"max":20,"step":1},{"name":"Q4","label":null,"min":21,"max":99,"step":1},{"name":"Q5","label":null,"min":10,"max":99,"step":1},{"name":"Q6","label":null,"min":1,"max":9,"step":1},{"name":"Q7","label":null,"min":1,"max":20,"step":1},{"name":"Q8","label":null,"min":21,"max":99,"step":1},{"name":"Q9","label":null,"min":1,"max":20,"step":1},{"name":"Q10","label":null,"min":21,"max":50,"step":1},{"name":"Q11","label":null,"min":1,"max":20,"step":1},{"name":"Q12","label":null,"min":21,"max":50,"step":1}],"calculated":[{"name":"A1","label":"{{Q1}} m y {{Q2}} cm","function":""},{"name":"A2","label":"{{Q3}} km y {{Q4}} dam","function":""},{"name":"A3","label":"{{Q5}} hm y {{Q6}} dm","function":""},{"name":"A4","label":"{{Q7}} dam y {{Q8}} m","function":"","incorrect":true},{"name":"A5","label":"{{Q9}} km y {{Q10}} km","function":"","incorrect":true},{"name":"A6","label":"{{Q11}} cm y {{Q12}} cm","function":"","incorrect":true}],"uniques":true},"algorithm":{"name":"trueFalse","template":"Multiple choice – multiple response","params":{"countCorrect":2,"countIncorrect":1,"showCheckIcon":false,
            "columns": 3
        }
    }
}</t>
  </si>
  <si>
    <t>&lt;p&gt;Expresa la siguiente longitud de forma compleja.&lt;/p&gt;</t>
  </si>
  <si>
    <t>&lt;p&gt;{{T1}} m = {{A1}} hm y {{A2}} m&lt;/p&gt;</t>
  </si>
  <si>
    <t>Q1= Min = 10;Max = 25; Step= 1 
Q2= Min = 1;Max = 9; Step= 1</t>
  </si>
  <si>
    <t>T1 = {{Q1}}*100+{{Q2}}
T3 = {{Q1}}*100
A1 = {{Q1}}
A2 = {{Q2}}</t>
  </si>
  <si>
    <t>$$IMG=M4-MyM-1b-1</t>
  </si>
  <si>
    <t>&lt;p&gt;{{T1}} m = {{T3}} m y {{Q2}} m = {{Q1}} hm y {{Q2}} m&lt;/p&gt;
$$IMG=M4-MyM-1b-1</t>
  </si>
  <si>
    <t>{
    "id": "M4-MyM-15b-E-1",
    "stimulus": "&lt;p&gt;Expresa la siguiente longitud de forma compleja.&lt;/p&gt;",
    "template": "&lt;p style=\"text-align: center\"&gt;{{T1}} m = {{response}} hm y {{response}} m&lt;/p&gt;",
    "hint": "&lt;div style=\"display:flex; justify-content:center;\"&gt;&lt;img src=\"https://blueberry-assets.oneclick.es/M4_MyM_1b_1.svg\" width=\"400\"&gt;&lt;/img&gt;&lt;/div&gt;",
    "feedback": "&lt;p style=\"text-align: center\"&gt;{{T1}} m = {{T3}} m y {{Q2}} m = {{Q1}} hm y {{Q2}} m&lt;/p&gt;&lt;div style=\"display:flex; justify-content:center;\"&gt;&lt;img src=\"https://blueberry-assets.oneclick.es/M4_MyM_1b_1.svg\" width=\"400\"&gt;&lt;/img&gt;&lt;/div&gt;",
    "seed": {
        "parameters": [
            {
                "name": "Q1",
                "label": null,
                "min": 10,
                "max": 25,
                "step": 1
            },
            {
                "name": "Q2",
                "label": null,
                "min": 1,
                "max": 9,
                "step": 1
            }
        ],
        "calculated": [
            {
                "name": "T1",
                "label": "{{function}}",
                "function": "{{Q1}}*100+{{Q2}}",
                "temp": true
            },
            {
                "name": "T3",
                "label": "{{function}}",
                "function": "{{Q1}}*100",
                "temp": true
            },
            {
                "name": "A1",
                "label": "{{function}}",
                "function": "{{Q1}}"
            },
            {
                "name": "A2",
                "label": "{{function}}",
                "function": "{{Q2}}"
            }
        ],
        "uniques": true
    },
    "algorithm": {
        "name": "calculateOperation",
        "params": {
            "method": "equivLiteral",
            "keyboard": "NUMERICAL"
        }
    }
}</t>
  </si>
  <si>
    <t>&lt;p&gt;{{T2}} cm = {{A3}} dm y {{A4}} cm&lt;/p&gt;</t>
  </si>
  <si>
    <t>Q3= Min = 10;Max = 99; Step= 1
Q4= Min = 1;Max = 9; Step= 1</t>
  </si>
  <si>
    <t>T2 = {{Q3}}*10+{{Q4}}
T4 = {{Q3}}*10
A3 = {{Q3}}
A4 = {{Q4}}</t>
  </si>
  <si>
    <t>&lt;p&gt;{{T2}} cm = {{T4}} cm y {{Q4}} cm = {{A3}} dm y {{A4}} cm&lt;/p&gt;
$$IMG=M4-MyM-1b-1</t>
  </si>
  <si>
    <t>{
    "id": "M4-MyM-15b-E-2",
    "stimulus": "&lt;p&gt;Expresa la siguiente longitud de forma compleja.&lt;/p&gt;",
    "template": "&lt;p style=\"text-align: center\"&gt;{{T2}} cm = {{response}} dm y {{response}} cm&lt;/p&gt;",
    "hint": "&lt;div style=\"display:flex; justify-content:center;\"&gt;&lt;img src=\"https://blueberry-assets.oneclick.es/M4_MyM_1b_1.svg\" width=\"400\"&gt;&lt;/img&gt;&lt;/div&gt;",
    "feedback": "&lt;p style=\"text-align: center\"&gt;{{T2}} cm = {{T4}} cm y {{Q4}} cm = {{A3}} dm y {{A4}} cm&lt;/p&gt;&lt;div style=\"display:flex; justify-content:center;\"&gt;&lt;img src=\"https://blueberry-assets.oneclick.es/M4_MyM_1b_1.svg\" width=\"400\"&gt;&lt;/img&gt;&lt;/div&gt;",
    "seed": {
        "parameters": [
            {
                "name": "Q3",
                "label": null,
                "min": 10,
                "max": 99,
                "step": 1
            },
            {
                "name": "Q4",
                "label": null,
                "min": 1,
                "max": 9,
                "step": 1
            }
        ],
        "calculated": [
            {
                "name": "T2",
                "label": "{{function}}",
                "function": "{{Q3}}*10+{{Q4}}",
                "temp": true
            },
            {
                "name": "T4",
                "label": "{{function}}",
                "function": "{{Q3}}*10",
                "temp": true
            },
            {
                "name": "A3",
                "label": "{{function}}",
                "function": "{{Q3}}"
            },
            {
                "name": "A4",
                "label": "{{function}}",
                "function": "{{Q4}}"
            }
        ],
        "uniques": true
    },
    "algorithm": {
        "name": "calculateOperation",
        "params": {
            "method": "equivLiteral",
            "keyboard": "NUMERICAL"
        }
    }
}</t>
  </si>
  <si>
    <t>&lt;p&gt;{{T1}} km = {{A1}} hm y {{A2}} dam&lt;/p&gt;</t>
  </si>
  <si>
    <t>Q1= Min =10;Max = 99; Step= 1 
Q2= Min = 1;Max = 9; Step= 1</t>
  </si>
  <si>
    <t>T1 = {{Q1}}/10+{{Q2}}/100
T3 = {{Q1}}*10
A1 = {{Q1}}
A2 = {{Q2}}</t>
  </si>
  <si>
    <t>&lt;p&gt;{{T1}} km = {{T3}} dam y {{Q2}} dam = {{A1}} hm y {{A2}} dam&lt;/p&gt;
$$IMG=M4-MyM-1b-1</t>
  </si>
  <si>
    <t>{
    "id": "M4-MyM-15b-E-3",
    "stimulus": "&lt;p&gt;Expresa la siguiente longitud de forma compleja.&lt;/p&gt;",
    "template": "&lt;p style=\"text-align: center\"&gt;{{T1}} km = {{response}} hm y {{response}} dam&lt;/p&gt;",
    "hint": "&lt;div style=\"display:flex; justify-content:center;\"&gt;&lt;img src=\"https://blueberry-assets.oneclick.es/M4_MyM_1b_1.svg\" width=\"400\"&gt;&lt;/img&gt;&lt;/div&gt;",
    "feedback": "&lt;p style=\"text-align: center\"&gt;{{T1}} km = {{T3}} dam y {{Q2}} dam = {{A1}} hm y {{A2}} dam&lt;/p&gt;&lt;div style=\"display:flex; justify-content:center;\"&gt;&lt;img src=\"https://blueberry-assets.oneclick.es/M4_MyM_1b_1.svg\" width=\"400\"&gt;&lt;/img&gt;&lt;/div&gt;",
    "seed": {
        "parameters": [
            {
                "name": "Q1",
                "label": null,
                "min": 10,
                "max": 99,
                "step": 1
            },
            {
                "name": "Q2",
                "label": null,
                "min": 1,
                "max": 9,
                "step": 1
            }
        ],
        "calculated": [
            {
                "name": "T1",
                "label": "{{function}}",
                "function": "Lemonlib.round({{Q1}}/10+{{Q2}}/100,2)",
                "temp": true
            },
            {
                "name": "T3",
                "label": "{{function}}",
                "function": "{{Q1}}*10",
                "temp": true
            },
            {
                "name": "A1",
                "label": "{{function}}",
                "function": "{{Q1}}"
            },
            {
                "name": "A2",
                "label": "{{function}}",
                "function": "{{Q2}}"
            }
        ],
        "uniques": true
    },
    "algorithm": {
        "name": "calculateOperation",
        "params": {
            "method": "equivLiteral",
            "keyboard": "NUMERICAL"
        }
    }
}</t>
  </si>
  <si>
    <t>&lt;p&gt;{{T2}} m = {{A3}} dm y {{A4}} cm&lt;/p&gt;</t>
  </si>
  <si>
    <t>T2 = {{Q3}}/10+{{Q4}}/100
T4 = {{Q3}}*10
A3 = {{Q3}}
A4 = {{Q4}}</t>
  </si>
  <si>
    <t>&lt;p&gt;{{T2}} m = {{T4}} cm y {{Q4}} cm = {{A3}} dm y {{A4}} cm&lt;/p&gt;
$$IMG=M4-MyM-1b-1</t>
  </si>
  <si>
    <t>{
    "id": "M4-MyM-15b-E-4",
    "stimulus": "&lt;p&gt;Expresa la siguiente longitud de forma compleja.&lt;/p&gt;",
    "template": "&lt;p style=\"text-align: center\"&gt;{{T2}} m = {{response}} dm y {{response}} cm&lt;/p&gt;",
    "hint": "&lt;div style=\"display:flex; justify-content:center;\"&gt;&lt;img src=\"https://blueberry-assets.oneclick.es/M4_MyM_1b_1.svg\" width=\"400\"&gt;&lt;/img&gt;&lt;/div&gt;",
    "feedback": "&lt;p style=\"text-align: center\"&gt;{{T2}} m = {{T4}} cm y {{Q4}} cm = {{A3}} dm y {{A4}} cm&lt;/p&gt;&lt;div style=\"display:flex; justify-content:center;\"&gt;&lt;img src=\"https://blueberry-assets.oneclick.es/M4_MyM_1b_1.svg\" width=\"400\"&gt;&lt;/img&gt;&lt;/div&gt;",
    "seed": {
        "parameters": [
            {
                "name": "Q3",
                "label": null,
                "min": 10,
                "max": 99,
                "step": 1
            },
            {
                "name": "Q4",
                "label": null,
                "min": 1,
                "max": 9,
                "step": 1
            }
        ],
        "calculated": [
            {
                "name": "T2",
                "label": "{{function}}",
                "function": "Lemonlib.round({{Q3}}/10+{{Q4}}/100,2)",
                "temp": true
            },
            {
                "name": "T4",
                "label": "{{function}}",
                "function": "{{Q3}}*10",
                "temp": true
            },
            {
                "name": "A3",
                "label": "{{function}}",
                "function": "{{Q3}}"
            },
            {
                "name": "A4",
                "label": "{{function}}",
                "function": "{{Q4}}"
            }
        ],
        "uniques": true
    },
    "algorithm": {
        "name": "calculateOperation",
        "params": {
            "method": "equivLiteral",
            "keyboard": "NUMERICAL"
        }
    }
}</t>
  </si>
  <si>
    <t>La bandera de un pueblo mide {{T1}} cm de ancho. ¿Cómo se podría expresar en metros y centímetros?</t>
  </si>
  <si>
    <t>{{T1}} cm = {{A1}} m y {{A2}} cm</t>
  </si>
  <si>
    <t>Q1: Mín 1; Máx 30; Step: 1
Q2: Mín 10; Máx 90; Step: 10</t>
  </si>
  <si>
    <t>T1 = {{Q1}}*100+{{Q2}}
A1 = {{Q1}}
A2 = {{Q2}}</t>
  </si>
  <si>
    <t>Imagen M4-MyM-1b-1</t>
  </si>
  <si>
    <t>Imagen M4-MyM-1b-1
{{T1}} cm = {{T3}} cm y {{Q2}} cm = {{Q1}} m y {{Q2}} cm</t>
  </si>
  <si>
    <t>T3 = {{Q1}}*100</t>
  </si>
  <si>
    <t>{"id":"M4-MyM-15b-A-1","stimulus":"&lt;p&gt;La bandera de un pueblo mide {{T1}} cm de ancho. ¿Cómo se expresa esta longitud en metros y centímetros?&lt;/p&gt;","template":"&lt;p&gt;La bandera mide {{response}} m y {{response}} cm.&lt;/p&gt;","hint":"&lt;p&gt;&lt;div style=\"display:flex; justify-content:center;\"&gt;&lt;img src=\"https://blueberry-assets.oneclick.es/M4_MyM_1b_1.svg\" width=\"400\"&gt;&lt;/img&gt;&lt;/div&gt;&lt;/p&gt;","feedback":"&lt;p&gt;&lt;div style=\"display:flex; justify-content:center;\"&gt;&lt;img src=\"https://blueberry-assets.oneclick.es/M4_MyM_1b_1.svg\" width=\"400\"&gt;&lt;/img&gt;&lt;/div&gt;&lt;/p&gt;&lt;p style=\"text-align: center\"&gt;{{T1}} cm = {{T3}} cm y {{Q2}} cm = {{Q1}} m y {{Q2}} cm&lt;/p&gt;","seed":{"parameters":[{"name":"Q1","label":null,"min":1,"max":30,"step":1},{"name":"Q2","label":null,"min":10,"max":90,"step":10}],"calculated":[{"name":"T1","label":"{{function}}","function":"{{Q1}}*100+{{Q2}}","temp":true},{"name":"T3","label":"{{function}}","function":"{{Q1}}*100","temp":true},{"name":"A1","label":"{{function}}","function":"{{Q1}}"},{"name":"A2","label":"{{function}}","function":"{{Q2}}"}],"uniques":true},"algorithm":{"name":"calculateOperation","params":{"method":"equivLiteral","keyboard":"NUMERICAL"}}}</t>
  </si>
  <si>
    <t>Una carrera solidaria a favor de la acogida de los refugiados tiene una distancia de {{T1}} m. ¿Cómo podemos expresar esta distancia en forma compleja?</t>
  </si>
  <si>
    <t>{{T1}} m = {{A1}} km y {{A2}} dam</t>
  </si>
  <si>
    <t>Q1: Mín 1; Máx 9; Step: 1
Q2: Mín 10; Máx 99; Step: 1</t>
  </si>
  <si>
    <t>T1 = {{Q1}}*1000+{{Q2}}*10
A1 = {{Q1}}
A2 = {{Q2}}</t>
  </si>
  <si>
    <t>Imagen M4-MyM-1b-1
{{T1}} m = {{T3}} m y {{T4}} m = {{A1}} km y {{A2}} dam</t>
  </si>
  <si>
    <t>T3 = {{Q1}}*100
T4={{Q2}}*10</t>
  </si>
  <si>
    <t>{"id":"M4-MyM-15b-A-2","stimulus":"&lt;p&gt;Una carrera solidaria a favor de la acogida de los refugiados tiene una distancia de {{T1}} m. ¿Cómo se expresa esta distancia en forma compleja?&lt;/p&gt;","template":"&lt;p&gt;La carrera mide {{response}} km y {{response}} dam.&lt;/p&gt;","hint":"&lt;p&gt;&lt;div style=\"display:flex; justify-content:center;\"&gt;&lt;img src=\"https://blueberry-assets.oneclick.es/M4_MyM_1b_1.svg\" width=\"450\"&gt;&lt;/img&gt;&lt;/div&gt;&lt;/p&gt;","feedback":"&lt;p&gt;&lt;div style=\"display:flex; justify-content:center;\"&gt;&lt;img src=\"https://blueberry-assets.oneclick.es/M4_MyM_1b_1.svg\" width=\"450\"&gt;&lt;/img&gt;&lt;/div&gt;&lt;/p&gt;&lt;p style=\"text-align: center\"&gt;{{T1}} m = {{T3}} m y {{T4}} m = {{A1}} km y {{A2}} dam&lt;/p&gt;","seed":{"parameters":[{"name":"Q1","label":null,"min":1,"max":9,"step":1},{"name":"Q2","label":null,"min":10,"max":99,"step":1}],"calculated":[{"name":"T1","label":"{{function}}","function":"{{Q1}}*1000+{{Q2}}*10","temp":true},{"name":"T3","label":"{{function}}","function":"{{Q1}}*1000","temp":true},{"name":"T4","label":"{{function}}","function":"{{Q2}}*10","temp":true},{"name":"A1","label":"{{function}}","function":"{{Q1}}"},{"name":"A2","label":"{{function}}","function":"{{Q2}}"}],"uniques":true},"algorithm":{"name":"calculateOperation","params":{"method":"equivLiteral","keyboard":"NUMERICAL"}}}</t>
  </si>
  <si>
    <t>Un grupo de ciclistas ha recorrido una distancia de {{T1}} metros. ¿Cómo podemos expresar esta distancia en forma compleja?</t>
  </si>
  <si>
    <t>{{Q1}} m = {{A1}} hm y {{A2}} m</t>
  </si>
  <si>
    <t>Imagen M4-MyM-1b-1
{{T1}} m = {{T3}} m y {{Q2}} m = {{Q1}} hm y {{Q2}} m</t>
  </si>
  <si>
    <t>{"id":"M4-MyM-15b-A-3","stimulus":"&lt;p&gt;Un grupo de ciclistas ha recorrido una distancia de {{T1}} m. ¿Cómo se expresa esta longitud en forma compleja?&lt;/p&gt;","template":"&lt;p&gt;La longitud recorrida es de {{response}} hm y {{response}} m.&lt;/p&gt;","hint":"&lt;p&gt;&lt;div style=\"display:flex; justify-content:center;\"&gt;&lt;img src=\"https://blueberry-assets.oneclick.es/M4_MyM_1b_1.svg\" width=\"450\"&gt;&lt;/img&gt;&lt;/div&gt;&lt;/p&gt;","feedback":"&lt;p&gt;&lt;div style=\"display:flex; justify-content:center;\"&gt;&lt;img src=\"https://blueberry-assets.oneclick.es/M4_MyM_1b_1.svg\" width=\"450\"&gt;&lt;/img&gt;&lt;/div&gt;&lt;/p&gt;&lt;p style=\"text-align: center\"&gt;{{T1}} m = {{T3}} m y {{Q2}} m = {{Q1}} hm y {{Q2}} m&lt;/p&gt;","seed":{"parameters":[{"name":"Q1","label":null,"min":1,"max":9,"step":1},{"name":"Q2","label":null,"min":10,"max":99,"step":1}],"calculated":[{"name":"T1","label":"{{function}}","function":"{{Q1}}*100+{{Q2}}","temp":true},{"name":"T3","label":"{{function}}","function":"{{Q1}}*100","temp":true},{"name":"A1","label":"{{function}}","function":"{{Q1}}"},{"name":"A2","label":"{{function}}","function":"{{Q2}}"}],"uniques":true},"algorithm":{"name":"calculateOperation","params":{"method":"equivLiteral","keyboard":"NUMERICAL"}}}</t>
  </si>
  <si>
    <t>M4-MyM-15c</t>
  </si>
  <si>
    <t>Ordena medidas de longitud dadas en forma simple y compleja</t>
  </si>
  <si>
    <t>Selecciona la menor de estas medidas de longitud.</t>
  </si>
  <si>
    <t>Q1 = min = 101; max = 999; step = 2
Q2 = min = 10; max = 98; step = 2
Q3 = min = 10; max = 98; step = 2
Q4 = min = 10; max = 98; step = 2
Q5 = min = 10; max = 98; step = 2
Q6 = min = 10; max = 98; step = 2</t>
  </si>
  <si>
    <t>T1 = math.floor({{Q1}}/10)
T2 = {{Q1}}-math.floor({{Q1}}/10)*10
T3 = math.floor({{Q1}}/100)
T4 = {{Q1}}-math.floor({{Q1}}/100)*100
T5 = math.floor({{Q1}}/10)
T6 = {{Q1}}*10-math.floor({{Q1}}/10)*100
T7 = math.floor({{Q1}}/100)
T8 = {{Q1}}*10-math.floor({{Q1}}/100)*1000
T9 = math.floor(({{Q1}}+{{Q3}})/10)
T10 = {{Q1}}+{{Q3}}-math.floor(({{Q1}}+{{Q3}})/10)*10
T11 = math.floor(({{Q1}}+{{Q4}})/100)
T12 = {{Q1}}+{{Q4}}-math.floor(({{Q1}}+{{Q4}})/100)*100
T13 = math.floor(({{Q1}}+{{Q5}})/10)
T14 = ({{Q1}}+{{Q5}})*10-math.floor(({{Q1}}+{{Q5}})/10)*100
T15 = math.floor(({{Q1}}+{{Q6}})/100)
T16 = ({{Q1}}+{{Q6}})*10-math.floor(({{Q1}}+{{Q6}})/100)*1000
A1 = {{Q1}} dm*
A2 = {{T1}} m y {{T2}} dm*
A3 = {{T3}} dam y {{T4}} dm*
A4 = {{T5}} m y {{T6}} cm*
A5 = {{T7}} dam y {{T8}} cm*
A6 = {{function}} cm (function = ({{Q1}}+{{Q2}})*10)
A7 = {{T9}} m y {{T10}} dm (function = {{Q1}}+{{Q3}}, feedback: &lt;p&gt;En este caso:&lt;/p&gt;&lt;p&gt;{{T9}} m y {{T10}} dm = {{function}} dm)&lt;/p&gt;
A8 = {{T11}} dam y {{T12}} dm (function = {{Q1}}+{{Q4}}, feedback: &lt;p&gt;En este caso:&lt;/p&gt;&lt;p&gt;{{T11}} dam y {{T12}} dm = {{function}} dm&lt;/p&gt;)
A9 = {{T13}} m y {{T14}} cm (function = {{Q1}}+{{Q5}}, feedback: &lt;p&gt;En este caso:&lt;/p&gt;&lt;p&gt;{{T13}} m y {{T14}} cm = {{function}} dm&lt;/p&gt;)
A10 = {{T15}} dam y {{T16}} cm (function = {{Q1}}+{{Q6}}, feedback: &lt;p&gt;En este caso:&lt;/p&gt;&lt;p&gt;{{T15}} dam y {{T16}} cm = {{function}} dm&lt;/p&gt;)</t>
  </si>
  <si>
    <t>Para comparar medidas en forma compleja, conviértelas a forma simple.</t>
  </si>
  <si>
    <t>Para comparar medidas en forma compleja, hay que convertirlas a forma simple.</t>
  </si>
  <si>
    <t>{"id":"M4-MyM-15c-I-1","stimulus":"&lt;p&gt;Selecciona la menor de estas medidas de longitud.&lt;/p&gt;","hint":"Para comparar medidas en forma compleja, conviértelas a forma simple.","feedback":"Para comparar medidas en forma compleja, hay que convertirlas a forma simple.","seed":{"parameters":[{"name":"Q1","label":null,"min":101,"max":999,"step":2},{"name":"Q2","label":null,"min":10,"max":98,"step":2},{"name":"Q3","label":null,"min":10,"max":98,"step":2},{"name":"Q4","label":null,"min":10,"max":98,"step":2},{"name":"Q5","label":null,"min":10,"max":98,"step":2},{"name":"Q6","label":null,"min":10,"max":98,"step":2}],"calculated":[{"name":"T1","label":"{{function}}","function":"math.floor({{Q1}}/10)","temp":"true"},{"name":"T2","label":"{{function}}","function":"{{Q1}}-math.floor({{Q1}}/10)*10","temp":"true"},{"name":"T3","label":"{{function}}","function":"math.floor({{Q1}}/100)","temp":"true"},{"name":"T4","label":"{{function}}","function":"{{Q1}}-math.floor({{Q1}}/100)*100","temp":"true"},{"name":"T5","label":"{{function}}","function":"math.floor({{Q1}}/10)","temp":"true"},{"name":"T6","label":"{{function}}","function":"{{Q1}}*10-math.floor({{Q1}}/10)*100","temp":"true"},{"name":"T7","label":"{{function}}","function":"math.floor({{Q1}}/100)","temp":"true"},{"name":"T8","label":"{{function}}","function":"{{Q1}}*10-math.floor({{Q1}}/100)*1000","temp":"true"},{"name":"T9","label":"{{function}}","function":"math.floor(({{Q1}}+{{Q3}})/10)","temp":"true"},{"name":"T10","label":"{{function}}","function":"{{Q1}}+{{Q3}}-math.floor(({{Q1}}+{{Q3}})/10)*10","temp":"true"},{"name":"T11","label":"{{function}}","function":"math.floor(({{Q1}}+{{Q4}})/100)","temp":"true"},{"name":"T12","label":"{{function}}","function":"{{Q1}}+{{Q4}}-math.floor(({{Q1}}+{{Q4}})/100)*100","temp":"true"},{"name":"T13","label":"{{function}}","function":"math.floor(({{Q1}}+{{Q5}})/10)","temp":"true"},{"name":"T14","label":"{{function}}","function":"({{Q1}}+{{Q5}})*10-math.floor(({{Q1}}+{{Q5}})/10)*100","temp":"true"},{"name":"T15","label":"{{function}}","function":"math.floor(({{Q1}}+{{Q6}})/100)","temp":"true"},{"name":"T16","label":"{{function}}","function":"({{Q1}}+{{Q6}})*10-math.floor(({{Q1}}+{{Q6}})/100)*1000","temp":"true"},{"name":"A1","label":"{{Q1}} dm","function":""},{"name":"A2","label":"{{T1}} m y {{T2}} dm","function":""},{"name":"A3","label":"{{T3}} dam y {{T4}} dm","function":""},{"name":"A4","label":"{{T5}} m y {{T6}} cm","function":""},{"name":"A5","label":"{{T7}} dam y {{T8}} cm","function":""},{"name":"A6","label":"{{function}} cm","function":"({{Q1}}+{{Q2}})*10","incorrect":true},{"name":"A7","label":"{{T9}} m y {{T10}} dm","function":"{{Q1}}+{{Q3}}","feedback":"&lt;p&gt;En este caso:&lt;/p&gt;&lt;p&gt;{{T9}} m y {{T10}} dm = {{function}} dm&lt;/p&gt;","incorrect":true},{"name":"A8","label":"{{T11}} dam y {{T12}} dm","function":"{{Q1}}+{{Q4}}","feedback":"&lt;p&gt;En este caso:&lt;/p&gt;&lt;p&gt;{{T11}} dam y {{T12}} dm = {{function}} dm&lt;/p&gt;","incorrect":true},{"name":"A9","label":"{{T13}} m y {{T14}} cm","function":"{{Q1}}+{{Q5}}","feedback":"&lt;p&gt;En este caso:&lt;/p&gt;&lt;p&gt;{{T13}} m y {{T14}} cm = {{function}} dm&lt;/p&gt;","incorrect":true},{"name":"A10","label":"{{T15}} dam y {{T16}} cm","function":"{{Q1}}+{{Q6}}","feedback":"&lt;p&gt;En este caso:&lt;/p&gt;&lt;p&gt;{{T15}} dam y {{T16}} cm = {{function}} dm&lt;/p&gt;","incorrect":true}],"uniques":true},"algorithm":{"name":"trueFalse","template":"Multiple choice – multiple response","params":{"countCorrect":1,"countIncorrect":2,"showCheckIcon":false,"columns":3}}}</t>
  </si>
  <si>
    <t>&lt;p&gt;¿Cuál de estas dos medidas es mayor? Elige el signo correcto.&lt;/p&gt;</t>
  </si>
  <si>
    <t>&lt;p&gt;{{Q3}} {{A1}} {{Q4}}&lt;/p&gt;</t>
  </si>
  <si>
    <t>Q1 = min = 101; max = 1999; step = 2
Q2 = min = 101; max = 1999; step = 2
Q3 = List =[{{T1}} cm, {{T2}} m y {{T3}} cm, {{T4}} dam y {{T5}} dm]
Q4 = List =[{{T6}} dam y {{T7}} cm, {{T8}} m y {{T9}} dm]</t>
  </si>
  <si>
    <t>T1 = {{Q1}}*10
T2 = math.floor({{Q1}}/10)
T3 = {{Q1}}*10-math.floor({{Q1}}/10)*100
T4 = math.floor({{Q1}}/100)
T5 = {{Q1}}-math.floor({{Q1}}/100)*100
T6 = math.floor({{Q2}}/100)
T7 = {{Q2}}*10-math.floor({{Q2}}/100)*1000
T8 = math.floor({{Q2}}/10)
T9 = {{Q2}}-math.floor({{Q2}}/10)*10
T10 = Lemonlib.round({{Q1}}/10, 1)
T11 = Lemonlib.round({{Q2}}/10, 1)
A1 = ({{Q1}} &lt; {{Q2}}) ? '&lt;' : '&gt;'*
A2 = ({{Q1}} &lt; {{Q2}}) ? '&gt;' : '&lt;'
A3 = =</t>
  </si>
  <si>
    <t>&lt;p&gt;Para comparar medidas en forma compleja, hay que convertirlas a forma simple:&lt;/p&gt;&lt;p&gt;{{Q3}} = {{T10}} m&lt;/p&gt;&lt;p&gt;{{Q4}} = {{T11}} m&lt;/p&gt;</t>
  </si>
  <si>
    <t>{"id":"M4-MyM-15c-E-1","stimulus":"&lt;p&gt;¿Cuál de estas dos medidas es mayor? Elige el signo correcto.&lt;/p&gt;","template":"&lt;p style=\"text-align: center\"&gt;{{Q3}} {{response}} {{Q4}}&lt;/p&gt;","hint":"&lt;p&gt;Para comparar medidas en forma compleja, conviértelas a forma simple.&lt;/p&gt;","feedback":"&lt;p&gt;Para comparar medidas en forma compleja, hay que convertirlas a forma simple.&lt;/p&gt;&lt;p style=\"text-align: center\"&gt;{{Q3}} = {{T10}} m&lt;/p&gt;&lt;p style=\"text-align: center\"&gt;{{Q4}} = {{T11}} m&lt;/p&gt;","seed":{"parameters":[{"name":"Q1","label":null,"min":101,"max":1999,"step":2},{"name":"Q2","label":null,"min":101,"max":1999,"step":2},{"name":"Q3","label":null,"list":["{{T1}} cm","{{T2}} m y {{T3}} cm","{{T4}} dam y {{T5}} dm"]},{"name":"Q4","label":null,"list":["{{T6}} dam y {{T7}} cm","{{T8}} m y {{T9}} dm"]}],"calculated":[{"name":"T1","label":"{{function}}","function":"{{Q1}}*10","temp":true},{"name":"T2","label":"{{function}}","function":"math.floor({{Q1}}/10)","temp":true},{"name":"T3","label":"{{function}}","function":"{{Q1}}*10-math.floor({{Q1}}/10)*100","temp":true},{"name":"T4","label":"{{function}}","function":"math.floor({{Q1}}/100)","temp":true},{"name":"T5","label":"{{function}}","function":"{{Q1}}-math.floor({{Q1}}/100)*100","temp":true},{"name":"T6","label":"{{function}}","function":"math.floor({{Q2}}/100)","temp":true},{"name":"T7","label":"{{function}}","function":"{{Q2}}*10-math.floor({{Q2}}/100)*1000","temp":true},{"name":"T8","label":"{{function}}","function":"math.floor({{Q2}}/10)","temp":true},{"name":"T9","label":"{{function}}","function":"{{Q2}}-math.floor({{Q2}}/10)*10","temp":true},{"name":"T10","label":"{{function}}","function":"Lemonlib.round({{Q1}}/10, 1)","temp":true},{"name":"T11","label":"{{function}}","function":"Lemonlib.round({{Q2}}/10, 1)","temp":true},{"name":"A1","label":"{{function}}","function":"({{Q1}} &lt; {{Q2}}) ? '&lt;' : '&gt;'","group":1},{"name":"A2","label":"{{function}}","function":"({{Q1}} &lt; {{Q2}}) ? '&gt;' : '&lt;'","group":1,"incorrect":true},{"name":"A3","label":"=","function":"","group":1,"incorrect":true}],"uniques":true},"algorithm":{"name":"groupResponses","template":"Cloze with drop down"}}</t>
  </si>
  <si>
    <t>Q1 = min = 101; max = 1999; step = 2
Q2 = min = 101; max = 1999; step = 2
Q3 = List =[{{T1}} m, {{T2}} hm y {{T3}} m, {{T4}} km y {{T5}} dam]
Q4 = List =[{{T6}} km y {{T7}} m, {{T8}} hm y {{T9}} dam]</t>
  </si>
  <si>
    <t>T1 = {{Q1}}*10
T2 = math.floor({{Q1}}/10)
T3 = {{Q1}}*10-math.floor({{Q1}}/10)*100
T4 = math.floor({{Q1}}/100)
T5 = {{Q1}}-math.floor({{Q1}}/100)*100
T6 = math.floor({{Q2}}/100)
T7 = {{Q2}}*10-math.floor({{Q2}}/100)*1000
T8 = math.floor({{Q2}}/10)
T9 = {{Q2}}-math.floor({{Q2}}/10)*10
T10 = Lemonlib.round({{Q1}}/100, 2)
T11 = Lemonlib.round({{Q2}}/100, 2)
A1 = ({{Q1}} &lt; {{Q2}}) ? '&lt;' : '&gt;'*
A2 = ({{Q1}} &lt; {{Q2}}) ? '&gt;' : '&lt;'
A3 = =</t>
  </si>
  <si>
    <t>&lt;p&gt;Para comparar medidas en forma compleja, hay que convertirlas a forma simple:&lt;/p&gt;&lt;p&gt;{{Q3}} = {{T10}} km&lt;/p&gt;&lt;p&gt;{{Q4}} = {{T11}} km&lt;/p&gt;</t>
  </si>
  <si>
    <t>{"id":"M4-MyM-15c-E-2","stimulus":"&lt;p&gt;¿Cuál de estas dos medidas es mayor? Elige el signo correcto.&lt;/p&gt;","template":"&lt;p style=\"text-align: center\"&gt;{{Q3}} {{response}} {{Q4}}&lt;/p&gt;","hint":"&lt;p&gt;Para comparar medidas en forma compleja, conviértelas a forma simple.&lt;/p&gt;","feedback":"&lt;p&gt;Para comparar medidas en forma compleja, hay que convertirlas a forma simple.&lt;/p&gt;&lt;p style=\"text-align: center\"&gt;{{Q3}} = {{T10}} km&lt;/p&gt;&lt;p style=\"text-align: center\"&gt;{{Q4}} = {{T11}} km&lt;/p&gt;","seed":{"parameters":[{"name":"Q1","label":null,"min":101,"max":1999,"step":2},{"name":"Q2","label":null,"min":101,"max":1999,"step":2},{"name":"Q3","label":null,"list":["{{T1}} m","{{T2}} hm y {{T3}} m","{{T4}} km y {{T5}} dam"]},{"name":"Q4","label":null,"list":["{{T6}} km y {{T7}} m","{{T8}} hm y {{T9}} dam"]}],"calculated":[{"name":"T1","label":"{{function}}","function":"{{Q1}}*10","temp":true},{"name":"T2","label":"{{function}}","function":"math.floor({{Q1}}/10)","temp":true},{"name":"T3","label":"{{function}}","function":"{{Q1}}*10-math.floor({{Q1}}/10)*100","temp":true},{"name":"T4","label":"{{function}}","function":"math.floor({{Q1}}/100)","temp":true},{"name":"T5","label":"{{function}}","function":"{{Q1}}-math.floor({{Q1}}/100)*100","temp":true},{"name":"T6","label":"{{function}}","function":"math.floor({{Q2}}/100)","temp":true},{"name":"T7","label":"{{function}}","function":"{{Q2}}*10-math.floor({{Q2}}/100)*1000","temp":true},{"name":"T8","label":"{{function}}","function":"math.floor({{Q2}}/10)","temp":true},{"name":"T9","label":"{{function}}","function":"{{Q2}}-math.floor({{Q2}}/10)*10","temp":true},{"name":"T10","label":"{{function}}","function":"Lemonlib.round({{Q1}}/100, 2)","temp":true},{"name":"T11","label":"{{function}}","function":"Lemonlib.round({{Q2}}/100, 2)","temp":true},{"name":"A1","label":"{{function}}","function":"({{Q1}} &lt; {{Q2}}) ? '&lt;' : '&gt;'","group":1},{"name":"A2","label":"{{function}}","function":"({{Q1}} &lt; {{Q2}}) ? '&gt;' : '&lt;'","group":1,"incorrect":true},{"name":"A3","label":"=","function":"","group":1,"incorrect":true}],"uniques":true},"algorithm":{"name":"groupResponses","template":"Cloze with drop down"}}</t>
  </si>
  <si>
    <t>&lt;p&gt;Lorena y Borja están comparando lo que caminaron durante el fin de semana. Lorena hizo {{Q3}}, mientras que Borja paseó {{Q4}}. ¿Quién de los dos ha caminado más? Elige el signo correcto.&lt;/p&gt;</t>
  </si>
  <si>
    <t>{"id":"M4-MyM-15c-A-1","stimulus":"&lt;p&gt;Lorena y Borja están comparando lo que caminaron durante el fin de semana. Lorena hizo {{Q3}}, mientras que Borja paseó {{Q4}}. ¿Quién de los dos ha caminado más? Elige el signo correcto.&lt;/p&gt;","template":"&lt;p style=\"text-align: center\"&gt;{{Q3}} {{response}} {{Q4}}&lt;/p&gt;","hint":"&lt;p&gt;Para comparar medidas en forma compleja, conviértelas a forma simple.&lt;/p&gt;","feedback":"&lt;p&gt;Para comparar medidas en forma compleja, hay que convertirlas a forma simple.&lt;/p&gt;&lt;p style=\"text-align: center\"&gt;{{Q3}} = {{T10}} km&lt;/p&gt;&lt;p style=\"text-align: center\"&gt;{{Q4}} = {{T11}} km&lt;/p&gt;","seed":{"parameters":[{"name":"Q1","label":null,"min":101,"max":1999,"step":2},{"name":"Q2","label":null,"min":101,"max":1999,"step":2},{"name":"Q3","label":null,"list":["{{T1}} m","{{T2}} hm y {{T3}} m","{{T4}} km y {{T5}} dam"]},{"name":"Q4","label":null,"list":["{{T6}} km y {{T7}} m","{{T8}} hm y {{T9}} dam"]}],"calculated":[{"name":"T1","label":"{{function}}","function":"{{Q1}}*10","temp":true},{"name":"T2","label":"{{function}}","function":"math.floor({{Q1}}/10)","temp":true},{"name":"T3","label":"{{function}}","function":"{{Q1}}*10-math.floor({{Q1}}/10)*100","temp":true},{"name":"T4","label":"{{function}}","function":"math.floor({{Q1}}/100)","temp":true},{"name":"T5","label":"{{function}}","function":"{{Q1}}-math.floor({{Q1}}/100)*100","temp":true},{"name":"T6","label":"{{function}}","function":"math.floor({{Q2}}/100)","temp":true},{"name":"T7","label":"{{function}}","function":"{{Q2}}*10-math.floor({{Q2}}/100)*1000","temp":true},{"name":"T8","label":"{{function}}","function":"math.floor({{Q2}}/10)","temp":true},{"name":"T9","label":"{{function}}","function":"{{Q2}}-math.floor({{Q2}}/10)*10","temp":true},{"name":"T10","label":"{{function}}","function":"Lemonlib.round({{Q1}}/100, 2)","temp":true},{"name":"T11","label":"{{function}}","function":"Lemonlib.round({{Q2}}/100, 2)","temp":true},{"name":"A1","label":"{{function}}","function":"({{Q1}} &lt; {{Q2}}) ? '&lt;' : '&gt;'","group":1},{"name":"A2","label":"{{function}}","function":"({{Q1}} &lt; {{Q2}}) ? '&gt;' : '&lt;'","group":1,"incorrect":true},{"name":"A3","label":"=","function":"","group":1,"incorrect":true}],"uniques":true},"algorithm":{"name":"groupResponses","template":"Cloze with drop down"}}</t>
  </si>
  <si>
    <t>&lt;p&gt;Dos aviones están volando a alturas diferentes. El primero está a {{Q3}} de altitud y el segundo, a {{Q4}}. ¿Cuál de los dos vuela más alto? Elige el signo correcto.&lt;/p&gt;</t>
  </si>
  <si>
    <t>Q1 = min = 1001; max = 1199; step = 2
Q2 = min = 1001; max = 1199; step = 2
Q3 = List =[{{T1}} m, {{T2}} hm y {{T3}} m, {{T4}} km y {{T5}} dam]
Q4 = List =[{{T6}} km y {{T7}} m, {{T8}} hm y {{T9}} dam]</t>
  </si>
  <si>
    <t>{"id":"M4-MyM-15c-A-2","stimulus":"&lt;p&gt;Dos aviones están volando a alturas diferentes. El primero está a {{Q3}} de altitud y el segundo, a {{Q4}}. ¿Cuál de los dos vuela más alto? Elige el signo correcto.&lt;/p&gt;","template":"&lt;p style=\"text-align: center\"&gt;{{Q3}} {{response}} {{Q4}}&lt;/p&gt;","hint":"&lt;p&gt;Para comparar medidas en forma compleja, conviértelas a forma simple.&lt;/p&gt;","feedback":"&lt;p&gt;Para comparar medidas en forma compleja, hay que convertirlas a forma simple.&lt;/p&gt;&lt;p style=\"text-align: center\"&gt;{{Q3}} = {{T10}} km&lt;/p&gt;&lt;p style=\"text-align: center\"&gt;{{Q4}} = {{T11}} km&lt;/p&gt;","seed":{"parameters":[{"name":"Q1","label":null,"min":1001,"max":1199,"step":2},{"name":"Q2","label":null,"min":1001,"max":1199,"step":2},{"name":"Q3","label":null,"list":["{{T1}} m","{{T2}} hm y {{T3}} m","{{T4}} km y {{T5}} dam"]},{"name":"Q4","label":null,"list":["{{T6}} km y {{T7}} m","{{T8}} hm y {{T9}} dam"]}],"calculated":[{"name":"T1","label":"{{function}}","function":"{{Q1}}*10","temp":true},{"name":"T2","label":"{{function}}","function":"math.floor({{Q1}}/10)","temp":true},{"name":"T3","label":"{{function}}","function":"{{Q1}}*10-math.floor({{Q1}}/10)*100","temp":true},{"name":"T4","label":"{{function}}","function":"math.floor({{Q1}}/100)","temp":true},{"name":"T5","label":"{{function}}","function":"{{Q1}}-math.floor({{Q1}}/100)*100","temp":true},{"name":"T6","label":"{{function}}","function":"math.floor({{Q2}}/100)","temp":true},{"name":"T7","label":"{{function}}","function":"{{Q2}}*10-math.floor({{Q2}}/100)*1000","temp":true},{"name":"T8","label":"{{function}}","function":"math.floor({{Q2}}/10)","temp":true},{"name":"T9","label":"{{function}}","function":"{{Q2}}-math.floor({{Q2}}/10)*10","temp":true},{"name":"T10","label":"{{function}}","function":"Lemonlib.round({{Q1}}/100, 2)","temp":true},{"name":"T11","label":"{{function}}","function":"Lemonlib.round({{Q2}}/100, 2)","temp":true},{"name":"A1","label":"{{function}}","function":"({{Q1}} &lt; {{Q2}}) ? '&lt;' : '&gt;'","group":1},{"name":"A2","label":"{{function}}","function":"({{Q1}} &lt; {{Q2}}) ? '&gt;' : '&lt;'","group":1,"incorrect":true},{"name":"A3","label":"=","function":"","group":1,"incorrect":true}],"uniques":true},"algorithm":{"name":"groupResponses","template":"Cloze with drop down"}}</t>
  </si>
  <si>
    <t>&lt;p&gt;Le han pedido a un arquitecto que compare dos edificios, uno mide {{Q3}} y el otro {{Q4}}. ¿Cuál es el más alto? Elige el signo correcto.&lt;/p&gt;</t>
  </si>
  <si>
    <t>{"id":"M4-MyM-15c-A-3","stimulus":"&lt;p&gt;Le han pedido a un arquitecto que compare dos edificios, uno mide {{Q3}} y el otro {{Q4}}. ¿Cuál es el más alto? Elige el signo correcto.&lt;/p&gt;","template":"&lt;p style=\"text-align: center\"&gt;{{Q3}} {{response}} {{Q4}}&lt;/p&gt;","hint":"&lt;p&gt;Para comparar medidas en forma compleja, conviértelas a forma simple.&lt;/p&gt;","feedback":"&lt;p&gt;Para comparar medidas en forma compleja, hay que convertirlas a forma simple:&lt;/p&gt;&lt;p style=\"text-align: center\"&gt;{{Q3}} = {{T10}} m&lt;/p&gt;&lt;p style=\"text-align: center\"&gt;{{Q4}} = {{T11}} m&lt;/p&gt;","seed":{"parameters":[{"name":"Q1","label":null,"min":101,"max":1999,"step":2},{"name":"Q2","label":null,"min":101,"max":1999,"step":2},{"name":"Q3","label":null,"list":["{{T1}} cm","{{T2}} m y {{T3}} cm","{{T4}} dam y {{T5}} dm"]},{"name":"Q4","label":null,"list":["{{T6}} dam y {{T7}} cm","{{T8}} m y {{T9}} dm"]}],"calculated":[{"name":"T1","label":"{{function}}","function":"{{Q1}}*10","temp":true},{"name":"T2","label":"{{function}}","function":"math.floor({{Q1}}/10)","temp":true},{"name":"T3","label":"{{function}}","function":"{{Q1}}*10-math.floor({{Q1}}/10)*100","temp":true},{"name":"T4","label":"{{function}}","function":"math.floor({{Q1}}/100)","temp":true},{"name":"T5","label":"{{function}}","function":"{{Q1}}-math.floor({{Q1}}/100)*100","temp":true},{"name":"T6","label":"{{function}}","function":"math.floor({{Q2}}/100)","temp":true},{"name":"T7","label":"{{function}}","function":"{{Q2}}*10-math.floor({{Q2}}/100)*1000","temp":true},{"name":"T8","label":"{{function}}","function":"math.floor({{Q2}}/10)","temp":true},{"name":"T9","label":"{{function}}","function":"{{Q2}}-math.floor({{Q2}}/10)*10","temp":true},{"name":"T10","label":"{{function}}","function":"Lemonlib.round({{Q1}}/10, 1)","temp":true},{"name":"T11","label":"{{function}}","function":"Lemonlib.round({{Q2}}/10, 1)","temp":true},{"name":"A1","label":"{{function}}","function":"({{Q1}} &lt; {{Q2}}) ? '&lt;' : '&gt;'","group":1},{"name":"A2","label":"{{function}}","function":"({{Q1}} &lt; {{Q2}}) ? '&gt;' : '&lt;'","group":1,"incorrect":true},{"name":"A3","label":"=","function":"","group":1,"incorrect":true}],"uniques":true},"algorithm":{"name":"groupResponses","template":"Cloze with drop down"}}</t>
  </si>
  <si>
    <t>M4-MyM-2a</t>
  </si>
  <si>
    <t>Elige la unidad más adecuada para la expresión de una medida de masa</t>
  </si>
  <si>
    <t>Elige la unidad de masa correcta.</t>
  </si>
  <si>
    <t>{{Q2}} tiene una masa de {{Q1}} {{group1}}.</t>
  </si>
  <si>
    <t>Q1= Mín = 30; Máx = 50; Step= 1
Q2= List = Un lavavajillas, Un sofá, Una mesa</t>
  </si>
  <si>
    <t>group1 = g, mg, kg*</t>
  </si>
  <si>
    <t>&lt;p&gt;Para estimar unidades de masa, hay que tener en cuenta que:&lt;/p&gt;
Imagen: M4-MyM-2c-1</t>
  </si>
  <si>
    <t>&lt;p&gt;Para estimar unidades de masa, hay que tener en cuenta que:&lt;/p&gt;
Imagen: M4-MyM-2c-1
&lt;p&gt;La masa de los muebles y los electrodomésticos suele ser mayor que 1 kg.&lt;/p&gt;</t>
  </si>
  <si>
    <r>
      <rPr>
        <rFont val="Calibri"/>
        <sz val="12.0"/>
      </rPr>
      <t>{"id":"M4-MyM-2a-I-1","stimulus":"&lt;p&gt;Elige la unidad de masa correcta.&lt;/p&gt;","template":"&lt;p&gt;{{Q2}} tiene una masa de {{Q1}} {{response}}.&lt;/p&gt;","hint":"&lt;p&gt;Para estimar unidades de masa, hay que tener en cuenta que:&lt;/p&gt;&lt;div style=\"display:flex; justify-content:center;\"&gt;&lt;img src=\"https://blueberry-assets.oneclick.es/M4_MyM_2c_1.svg\" width=\"450\"&gt;&lt;/img&gt;&lt;/div&gt;","feedback":"&lt;p&gt;Para estimar unidades de masa, hay que tener en cuenta que:&lt;/p&gt;&lt;div style=\"display:flex; justify-content:center;\"&gt;&lt;img src=\"https://blueberry-assets.oneclick.es/M4_MyM_2c_1.svg\</t>
    </r>
    <r>
      <rPr>
        <rFont val="Calibri"/>
        <color rgb="FF000000"/>
        <sz val="12.0"/>
      </rPr>
      <t>" width=\"450\"&gt;&lt;/img&gt;&lt;/div&gt;&lt;p&gt;La masa de los muebles y los electrodoméstic</t>
    </r>
    <r>
      <rPr>
        <rFont val="Calibri"/>
        <sz val="12.0"/>
      </rPr>
      <t>os suele ser mayor que 1 kg.&lt;/p&gt;","seed":{"parameters":[{"name":"Q1","label":null,"min":30,"max":50,"step":1},{"name":"Q2","list":["Un lavavajillas","Un sofá","Una mesa"]}],"calculated":[{"name":"A1","label":"g","group":1,"incorrect":true},{"name":"A2","label":"mg","group":1,"incorrect":true},{"name":"A3","label":"kg","group":1}],"uniques":true},"algorithm":{"name":"groupResponses","template":"Cloze with drop down"}}</t>
    </r>
  </si>
  <si>
    <t>La masa de una pluma de {{Q2}} es de unos {{Q1}} {{group1}}.</t>
  </si>
  <si>
    <t>Q1 = List = 7, 8, 9, 10
Q2 = List = gallina, halcón, paloma</t>
  </si>
  <si>
    <t>group1 = g, mg*, kg</t>
  </si>
  <si>
    <t>&lt;p&gt;Para estimar unidades de masa, hay que tener en cuenta que:&lt;/p&gt;
Imagen: M4-MyM-2c-1
&lt;p&gt;La masa de una pluma es de unos 8 mg.&lt;/p&gt;</t>
  </si>
  <si>
    <t>{"id":"M4-MyM-2a-I-2","stimulus":"&lt;p&gt;Elige la unidad de masa correcta.&lt;/p&gt;","template":"&lt;p&gt;La masa de una pluma de {{Q2}} es de unos {{Q1}} {{response}}.&lt;/p&gt;","hint":"&lt;p&gt;Para estimar unidades de masa, hay que tener en cuenta que:&lt;/p&gt;&lt;div style=\"display:flex; justify-content:center;\"&gt;&lt;img src=\"https://blueberry-assets.oneclick.es/M4_MyM_2c_1.svg\" width=\"450\"&gt;&lt;/img&gt;&lt;/div&gt;","feedback":"&lt;p&gt;Para estimar unidades de masa, hay que tener en cuenta que:&lt;/p&gt;&lt;div style=\"display:flex; justify-content:center;\"&gt;&lt;img src=\"https://blueberry-assets.oneclick.es/M4_MyM_2c_1.svg\" width=\"450\"&gt;&lt;/img&gt;&lt;/div&gt;&lt;p&gt;La masa de una pluma es de unos 8 mg.&lt;/p&gt;","seed":{"parameters":[{"name":"Q1","label":null,"min":30,"max":50,"step":1},{"name":"Q2","list":["gallina","halcón","paloma"]}],"calculated":[{"name":"A1","label":"g","group":1,"incorrect":true},{"name":"A2","label":"mg","group":1},{"name":"A3","label":"kg","group":1,"incorrect":true}],"uniques":true},"algorithm":{"name":"groupResponses","template":"Cloze with drop down"}}</t>
  </si>
  <si>
    <t>Q1 = Min = 140; Max = 160; Step = 1
Q2 = List = Un melocotón, Una manzana, Una pera</t>
  </si>
  <si>
    <t>group1 = g*, mg, kg</t>
  </si>
  <si>
    <t>&lt;p&gt;Para estimar unidades de masa, hay que tener en cuenta que:&lt;/p&gt;
Imagen: M4-MyM-2c-1
&lt;p&gt;La masa de una pieza de fruta suele estar cerca de los 200 g.&lt;/p&gt;</t>
  </si>
  <si>
    <t>{"id":"M4-MyM-2a-I-3","stimulus":"&lt;p&gt;Elige la unidad de masa correcta.&lt;/p&gt;","template":"&lt;p&gt;{{Q2}} tiene una masa de {{Q1}} {{response}}.&lt;/p&gt;","hint":"&lt;p&gt;Para estimar unidades de masa, hay que tener en cuenta que:&lt;/p&gt;&lt;div style=\"display:flex; justify-content:center;\"&gt;&lt;img src=\"https://blueberry-assets.oneclick.es/M4_MyM_2c_1.svg\" width=\"450\"&gt;&lt;/img&gt;&lt;/div&gt;","feedback":"&lt;p&gt;Para estimar unidades de masa, hay que tener en cuenta que:&lt;/p&gt;&lt;div style=\"display:flex; justify-content:center;\"&gt;&lt;img src=\"https://blueberry-assets.oneclick.es/M4_MyM_2c_1.svg\" width=\"450\"&gt;&lt;/img&gt;&lt;/div&gt;&lt;p&gt;La masa de una pieza de fruta suele estar cerca de los 200 g.&lt;/p&gt;","seed":{"parameters":[{"name":"Q1","label":null,"min":140,"max":160,"step":1},{"name":"Q2","list":["Un melocotón","Una manzana","Una pera"]}],"calculated":[{"name":"A1","label":"g","group":1},{"name":"A2","label":"mg","group":1,"incorrect":true},{"name":"A3","label":"kg","group":1,"incorrect":true}],"uniques":true},"algorithm":{"name":"groupResponses","template":"Cloze with drop down"}}</t>
  </si>
  <si>
    <t>Escribe, en forma abreviada, con cuál de las siguientes unidades de masa se expresan mejor estas medidas: kilogramos, gramos o miligramos.
La masa de {{Q1}} se expresa mejor en {{A1}}.
La masa de {{Q2}} se expresa mejor en {{A2}}.
La masa de {{Q3}} se expresa mejor en {{A3}}.</t>
  </si>
  <si>
    <t>Q1 = List = un móvil, una goma de borrar, un bolígrafo
Q2 = List = un grano de azúcar, una gota de agua
Q3 = List = un niño, una niña, un brik de leche</t>
  </si>
  <si>
    <t>A1 = "g"
A2 = "mg"
A3 = "kg"</t>
  </si>
  <si>
    <t>&lt;p&gt;Para estimar unidades de masa, hay que tener en cuenta que:&lt;/p&gt;
Imagen: M4-MyM-2a</t>
  </si>
  <si>
    <t>&lt;p&gt;Para estimar unidades de masa, hay que tener en cuenta que:&lt;/p&gt;
Imagen: M4-MyM-2c</t>
  </si>
  <si>
    <t>{"id":"M4-MyM-2a-E-1","stimulus":"&lt;p&gt;Escribe, en forma abreviada, con cuál de las siguientes unidades de masa se expresan mejor estas medidas: kilogramos, gramos o miligramos.&lt;/p&gt;","template":"&lt;p&gt;La masa de {{Q1}} se expresa mejor en {{response}}.&lt;/p&gt;&lt;p&gt;La masa de {{Q2}} se expresa mejor en {{response}}.&lt;/p&gt;&lt;p&gt;La masa de {{Q3}} se expresa mejor en {{response}}.&lt;/p&gt;","hint":"&lt;p&gt;Para estimar unidades de masa, hay que tener en cuenta que:&lt;/p&gt;&lt;div style=\"display:flex; justify-content:center;\"&gt;&lt;img src=\"https://blueberry-assets.oneclick.es/M4_MyM_2c_1.svg\" width=\"450\"&gt;&lt;/img&gt;&lt;/div&gt;","feedback":"&lt;p&gt;Para estimar unidades de masa, hay que tener en cuenta que:&lt;/p&gt; &lt;div style=\"display:flex; justify-content:center;\"&gt;&lt;img src=\"https://blueberry-assets.oneclick.es/M4_MyM_2c_1.svg\" width=\"450\"&gt;&lt;/img&gt;&lt;/div&gt;","seed":{"parameters":[{"name":"Q1","label":null,"list":["un móvil","una goma de borrar","un bolígrafo"]},{"name":"Q2","label":null,"list":["un grano de azúcar","una gota de agua"]},{"name":"Q3","label":null,"list":["un niño","una niña","un brik de leche"]}],"calculated":[{"name":"A1","label":"g"},{"name":"A2","label":"mg"},{"name":"A3","label":"kg"}],"uniques":true},"algorithm":{"name":"calculateOperation","template":"Cloze with text"}}</t>
  </si>
  <si>
    <t>Escribe, en forma abreviada, con cuál de las siguientes unidades de masa se expresan mejor estas medidas: kilogramos, gramos o miligramos.
La masa de {{Q2}} se expresa mejor en {{A2}}.
La masa de {{Q1}} se expresa mejor en {{A1}}.
La masa de {{Q3}} se expresa mejor en {{A3}}.</t>
  </si>
  <si>
    <t>Q1 = List = un grano de azúcar, una gota de agua
Q2 = List = un niño, una niña, un brik de leche
Q3 = List = un móvil, una goma de borrar, un bolígrafo</t>
  </si>
  <si>
    <t>A1 = "mg"
A2 = "kg"
A3 = "g"</t>
  </si>
  <si>
    <t>&lt;p&gt;Para estimar unidades de masa, hay que tener en cuenta que:&lt;/p&gt;
Imagen: M4-MyM-2a</t>
  </si>
  <si>
    <t>{"id":"M4-MyM-2a-E-2","stimulus":"&lt;p&gt;Escribe, en forma abreviada, con cuál de las siguientes unidades de masa se expresan mejor estas medidas: kilogramos, gramos o miligramos.&lt;/p&gt;","template":"&lt;p&gt;La masa de {{Q2}} se expresa mejor en {{response}}.&lt;/p&gt;&lt;p&gt;La masa de {{Q1}} se expresa mejor en {{response}}.&lt;/p&gt;&lt;p&gt;La masa de {{Q3}} se expresa mejor en {{response}}.&lt;/p&gt;","hint":"&lt;p&gt;Para estimar unidades de masa, hay que tener en cuenta que:&lt;/p&gt;&lt;div style=\"display:flex; justify-content:center;\"&gt;&lt;img src=\"https://blueberry-assets.oneclick.es/M4_MyM_2c_1.svg\" width=\"450\"&gt;&lt;/img&gt;&lt;/div&gt;","feedback":"&lt;p&gt;Para estimar unidades de masa, hay que tener en cuenta que:&lt;/p&gt;&lt;div style=\"display:flex; justify-content:center;\"&gt;&lt;img src=\"https://blueberry-assets.oneclick.es/M4_MyM_2c_1.svg\" width=\"450\"&gt;&lt;/img&gt;&lt;/div&gt;","seed":{"parameters":[{"name":"Q1","list":["un grano de azúcar","una gota de agua"]},{"name":"Q2","list":["un niño","una niña","un brik de leche"]},{"name":"Q3","list":["un móvil","una goma de borrar","un bolígrafo"]}],"calculated":[{"name":"A1","label":"kg"},{"name":"A2","label":"mg"},{"name":"A3","label":"g"}],"uniques":true},"algorithm":{"name":"calculateOperation","template":"Cloze with text"}}</t>
  </si>
  <si>
    <t>Escribe, en forma abreviada, con cuál de las siguientes unidades de masa se expresan mejor estas medidas: kilogramos, gramos o miligramos.
La masa de {{Q3}} se expresa mejor en {{A3}}.
La masa de {{Q2}} se expresa mejor en {{A2}}.
La masa de {{Q1}} se expresa mejor en {{A1}}.</t>
  </si>
  <si>
    <t>Q1 = List = un niño, una niña, un brik de leche
Q2 = List = un móvil, una goma de borrar, un bolígrafo
Q3 = List = un grano de azúcar, una gota de agua</t>
  </si>
  <si>
    <t>A1 = "kg"
A2 = "g"
A3 = "mg"</t>
  </si>
  <si>
    <t>{"id":"M4-MyM-2a-E-3","stimulus":"&lt;p&gt;Escribe, en forma abreviada, con cuál de las siguientes unidades de masa se expresan mejor estas medidas: kilogramos, gramos o miligramos.&lt;/p&gt;","template":"&lt;p&gt;La masa de {{Q3}} se expresa mejor en {{response}}.&lt;/p&gt;&lt;p&gt;La masa de {{Q2}} se expresa mejor en {{response}}.&lt;/p&gt;&lt;p&gt;La masa de {{Q1}} se expresa mejor en {{response}}.&lt;/p&gt;","hint":"&lt;p&gt;Para estimar unidades de masa, hay que tener en cuenta que:&lt;/p&gt;&lt;div style=\"display:flex; justify-content:center;\"&gt;&lt;img src=\"https://blueberry-assets.oneclick.es/M4_MyM_2c_1.svg\" width=\"450\"&gt;&lt;/img&gt;&lt;/div&gt;","feedback":"&lt;p&gt;Para estimar unidades de masa, hay que tener en cuenta que:&lt;/p&gt;&lt;div style=\"display:flex; justify-content:center;\"&gt;&lt;img src=\"https://blueberry-assets.oneclick.es/M4_MyM_2c_1.svg\" width=\"450\"&gt;&lt;/img&gt;&lt;/div&gt;","seed":{"parameters":[{"name":"Q1","list":["un grano de azúcar","una gota de agua"]},{"name":"Q2","list":["un niño","una niña","un brik de leche"]},{"name":"Q3","list":["un móvil","una goma de borrar","un bolígrafo"]}],"calculated":[{"name":"A1","label":"g"},{"name":"A2","label":"kg"},{"name":"A3","label":"mg"}],"uniques":true},"algorithm":{"name":"calculateOperation","template":"Cloze with text"}}</t>
  </si>
  <si>
    <t>M4-MyM-2b</t>
  </si>
  <si>
    <t>Calcula conversiones de unidades de masa ()</t>
  </si>
  <si>
    <t>Indica cuál de estas equivalencias es correcta.
{{Q1}} hg = {{T1}} dg* 
{{Q2}} hg = {{T2}} dg
{{Q3}} hg = {{T3}} dg
{{Q4}} dg = {{T4}} dag*
{{Q5}} dg = {{T5}} dag
{{Q6}} dg = {{T6}} dag
{{Q7}} dag = {{T7}} cg*
{{Q8}} dag = {{T8}} cg
{{Q9}} dag = {{T9}} cg
(3 opciones)</t>
  </si>
  <si>
    <t>Q1= Mín = 10; Máx = 999; Step= 1 
Q2= Mín = 10; Máx = 999; Step= 1 
Q3= Mín = 10; Máx = 999; Step= 1
Q4= Mín = 10; Máx = 999; Step= 1
Q5= Mín = 10; Máx = 999; Step= 1
Q6= Mín = 10; Máx = 999; Step= 1
Q7= Mín = 10; Máx = 999; Step= 1
Q8= Mín = 10; Máx = 999; Step= 1
Q9= Mín = 10; Máx = 999; Step= 1</t>
  </si>
  <si>
    <t>T1 = {{Q1}}*1000
T2 = {{Q2}}*100
T3 = {{Q3}}*10
T4 = {{Q1}}/100
T5 = {{Q2}}/10
T6 = {{Q3}}/1000
T7 = {{Q1}}*1000
T8 = {{Q2}}*100
T9 = {{Q3}}*10</t>
  </si>
  <si>
    <t>&lt;p&gt;Utiliza esta tabla para convertir una unidad de masa en otra.&lt;/p&gt;
Imagen: M4-MyM-2b-1</t>
  </si>
  <si>
    <t xml:space="preserve">&lt;p&gt;Utiliza esta tabla para convertir una unidad de masa en otra.&lt;/p&gt;
Imagen: M4-MyM-2b-1
A2 = {{Q2}} hg = {{Q2}} × 1 000 = {{T10}} dg
A3 = {{Q3}} hg = {{Q3}} × 1 000 = {{T11}} dg
A5 = {{Q5}} dg = {{Q5}} : 100 = {{T12}} dag
A6 = {{Q6}} dg = {{Q6}} : 100 = {{T13}} dag
A8 = {{Q8}} dag = {{Q8}} × 1 000 = {{T14}} cg
A9 = {{Q9}} dag = {{Q9}} × 1 000 = {{T15}} cg
</t>
  </si>
  <si>
    <t>T10 = {{Q2}}*1000
T11 = {{Q3}}*1000
T12 = {{Q5}}/100
T13 = {{Q6}}/100
T14 = {{Q8}}*1000
T15 = {{Q9}}*1000</t>
  </si>
  <si>
    <t>{"id":"M4-MyM-2b-I-1","stimulus":"&lt;p&gt;Indica cuál de estas equivalencias es correcta.&lt;/p&gt;","hint":"&lt;p&gt;Utiliza esta tabla para convertir una unidad de masa en otra.&lt;/p&gt;&lt;div style=\"display:flex; justify-content:center;\"&gt;&lt;img src=\"https://blueberry-assets.oneclick.es/M5_MyM_2b_1.svg\" width=\"400\"&gt;&lt;/img&gt;&lt;/div&gt;","feedback":"&lt;p&gt;Utiliza esta tabla para convertir una unidad de masa en otra.&lt;/p&gt;&lt;div style=\"display:flex; justify-content:center;\"&gt;&lt;img src=\"https://blueberry-assets.oneclick.es/M5_MyM_2b_1.svg\" width=\"400\"&gt;&lt;/img&gt;&lt;/div&gt;","seed":{"parameters":[{"name":"Q1","label":null,"min":10,"max":999,"step":1},{"name":"Q2","label":null,"min":10,"max":999,"step":1},{"name":"Q3","label":null,"min":10,"max":999,"step":1},{"name":"Q4","label":null,"min":10,"max":999,"step":1},{"name":"Q5","label":null,"min":10,"max":999,"step":1},{"name":"Q6","label":null,"min":10,"max":999,"step":1},{"name":"Q7","label":null,"min":10,"max":999,"step":1},{"name":"Q8","label":null,"min":10,"max":999,"step":1},{"name":"Q9","label":null,"min":10,"max":999,"step":1}],"calculated":[{"name":"T1","label":"{{function}}","function":"{{Q1}}*1000","temp":true},{"name":"T2","label":"{{function}}","function":"{{Q2}}*100","temp":true},{"name":"T3","label":"{{function}}","function":"{{Q3}}*10","temp":true},{"name":"T4","label":"{{function}}","function":"{{Q4}}/100","temp":true},{"name":"T5","label":"{{function}}","function":"{{Q5}}/10","temp":true},{"name":"T6","label":"{{function}}","function":"{{Q6}}/1000","temp":true},{"name":"T7","label":"{{function}}","function":"{{Q7}}*1000","temp":true},{"name":"T8","label":"{{function}}","function":"{{Q8}}*100","temp":true},{"name":"T9","label":"{{function}}","function":"{{Q9}}*10","temp":true},{"name":"T10","label":"{{function}}","function":"{{Q2}}*1000","temp":true},{"name":"T11","label":"{{function}}","function":"{{Q3}}*1000","temp":true},{"name":"T12","label":"{{function}}","function":"{{Q5}}/100","temp":true},{"name":"T13","label":"{{function}}","function":"{{Q6}}/100","temp":true},{"name":"T14","label":"{{function}}","function":"{{Q8}}*1000","temp":true},{"name":"T15","label":"{{function}}","function":"{{Q9}}*1000","temp":true},{"name":"A1","label":"{{function}}","function":"{{Q1}} hg = {{T1}} dg"},{"name":"A2","label":"{{function}}","function":"{{Q2}} hg = {{T2}} dg","incorrect":true,"feedback":"{{Q2}} hg = {{Q2}} × 1 000 = {{T10}} dg"},{"name":"A3","label":"{{function}}","function":"{{Q3}} hg = {{T3}} dg","incorrect":true,"feedback":"{{Q3}} hg = {{Q3}} × 1 000 = {{T11}} dg"},{"name":"A4","label":"{{function}}","function":"{{Q4}} dg = {{T4}} dag"},{"name":"A5","label":"{{function}}","function":"{{Q5}} dg = {{T5}} dag","incorrect":true,"feedback":"{{Q5}} dg = {{Q5}} : 100 = {{T12}} dag"},{"name":"A6","label":"{{function}}","function":"{{Q6}} dg = {{T6}} dag","incorrect":true,"feedback":"{{Q6}} dg = {{Q6}} : 100 = {{T13}} dag"},{"name":"A7","label":"{{function}}","function":"{{Q7}} dag = {{T7}} cg"},{"name":"A8","label":"{{function}}","function":"{{Q8}} dag = {{T8}} cg","incorrect":true,"feedback":"{{Q8}} dag = {{Q8}} × 1 000 = {{T14}} cg"},{"name":"A9","label":"{{function}}","function":"{{Q9}} dag = {{T9}} cg","incorrect":true,"feedback":"{{Q9}} dag = {{Q9}} × 1 000 = {{T15}} cg"}],"uniques":true},"algorithm":{"name":"trueFalse","template":"Multiple choice – standard","params":{"countCorrect":1,"countIncorrect":2,"showCheckIcon":false,
            "columns": 3
        }
    }
}</t>
  </si>
  <si>
    <t>Calcula las conversiones de las siguientes masas.</t>
  </si>
  <si>
    <t>{{Q1}} g = {{A1}} dg
{{Q2}} mg = {{A2}} dg</t>
  </si>
  <si>
    <t>Q1= Mín = 10; Máx = 999; Step= 1
Q2= Mín = 10; Máx = 999; Step= 1</t>
  </si>
  <si>
    <t>A1 = {{Q1}}*10
A2 = {{Q2}}/100</t>
  </si>
  <si>
    <t>&lt;p&gt;Utiliza esta tabla para convertir una unidad de masa en otra.&lt;/p&gt;
Imagen: M4-MyM-2b-1
A1 = {{Q1}} g × 10 = {{A1}} dg
A2 = {{Q2}} mg : 100 = {{A2}} dg</t>
  </si>
  <si>
    <t>{"id":"M4-MyM-2b-E-1","stimulus":"&lt;p&gt;Calcula las conversiones de las siguientes masas.&lt;/p&gt;","template":"&lt;p style=\"text-align: center\"&gt;{{Q1}} g = {{response}} dg&lt;/p&gt;&lt;p style=\"text-align: center\"&gt;{{Q2}} mg = {{response}} dg&lt;/p&gt;","hint":"&lt;p&gt;Utiliza esta tabla para convertir una unidad de masa en otra.&lt;/p&gt;&lt;div style=\"display:flex; justify-content:center;\"&gt;&lt;img src=\"https://blueberry-assets.oneclick.es/M5_MyM_2b_1.svg\" width=\"400\"&gt;&lt;/img&gt;&lt;/div&gt;","feedback":"&lt;p&gt;Utiliza esta tabla para convertir una unidad de masa en otra.&lt;/p&gt;&lt;div style=\"display:flex; justify-content:center;\"&gt;&lt;img src=\"https://blueberry-assets.oneclick.es/M5_MyM_2b_1.svg\" width=\"400\"&gt;&lt;/img&gt;&lt;/div&gt;","seed":{"parameters":[{"name":"Q1","label":null,"min":10,"max":999,"step":1},{"name":"Q2","label":null,"min":10,"max":999,"step":1}],"calculated":[{"name":"A1","label":"{{function}}","function":"{{Q1}}*10","feedback":"{{Q1}} g × 10 = {{function}} dg"},{"name":"A2","label":"{{function}}","function":"{{Q2}}/100","feedback":"{{Q2}} mg : 100 = {{function}} dg"}],"uniques":true},"algorithm":{"name":"calculateOperation","params":{"method":"equivLiteral","keyboard":"INTERMEDIATE"}}}</t>
  </si>
  <si>
    <t>{{Q1}} g = {{A1}} cg
{{Q2}} dag = {{A2}} hg</t>
  </si>
  <si>
    <t>A1 = {{Q1}}*100
A2 = {{Q2}}/10</t>
  </si>
  <si>
    <t>&lt;p&gt;Utiliza esta tabla para convertir una unidad de masa en otra.&lt;/p&gt;
Imagen: M4-MyM-2b-1
A1 = {{Q1}} g × 100 = {{A1}} cg
A2 = {{Q2}} dag : 10 = {{A2}} hg</t>
  </si>
  <si>
    <t>{"id":"M4-MyM-2b-E-2","stimulus":"&lt;p&gt;Calcula las conversiones de las siguientes masas.&lt;/p&gt;","template":"&lt;p style=\"text-align: center\"&gt;{{Q1}} g = {{response}} cg&lt;/p&gt;&lt;p style=\"text-align: center\"&gt;{{Q2}} dag = {{response}} hg&lt;/p&gt;","hint":"&lt;p&gt;Utiliza esta tabla para convertir una unidad de masa en otra.&lt;/p&gt;&lt;div style=\"display:flex; justify-content:center;\"&gt;&lt;img src=\"https://blueberry-assets.oneclick.es/M5_MyM_2b_1.svg\" width=\"400\"&gt;&lt;/img&gt;&lt;/div&gt;","feedback":"&lt;p&gt;Utiliza esta tabla para convertir una unidad de masa en otra.&lt;/p&gt;&lt;div style=\"display:flex; justify-content:center;\"&gt;&lt;img src=\"https://blueberry-assets.oneclick.es/M5_MyM_2b_1.svg\" width=\"400\"&gt;&lt;/img&gt;&lt;/div&gt;","seed":{"parameters":[{"name":"Q1","label":null,"min":10,"max":999,"step":1},{"name":"Q2","label":null,"min":10,"max":999,"step":1}],"calculated":[{"name":"A1","label":"{{function}}","function":"{{Q1}}*100","feedback":"{{Q1}} g × 100 = {{function}} cg"},{"name":"A2","label":"{{function}}","function":"{{Q2}}/10","feedback":"{{Q2}} dag : 10 = {{function}} hg"}],"uniques":true},"algorithm":{"name":"calculateOperation","params":{"method":"equivLiteral","keyboard":"INTERMEDIATE"}}}</t>
  </si>
  <si>
    <t>{{Q1}} g = {{A1}} kg
{{Q2}} dg = {{A2}} dag</t>
  </si>
  <si>
    <t>A1 = {{Q1}}/1000
A2 = {{Q2}}/100</t>
  </si>
  <si>
    <t>&lt;p&gt;Utiliza esta tabla para convertir una unidad de masa en otra.&lt;/p&gt;
Imagen: M4-MyM-2b-1
A1 = {{Q1}} g : 1 000 = {{A1}} kg
A2 = {{Q2}} dg : 100 = {{A2}} dag</t>
  </si>
  <si>
    <t>{"id":"M4-MyM-2b-E-3","stimulus":"&lt;p&gt;Calcula las conversiones de las siguientes masas.&lt;/p&gt;","template":"&lt;p style=\"text-align: center\"&gt;{{Q1}} g = {{response}} kg&lt;/p&gt;&lt;p style=\"text-align: center\"&gt;{{Q2}} dg = {{response}} dag&lt;/p&gt;","hint":"&lt;p&gt;Utiliza esta tabla para convertir una unidad de masa en otra.&lt;/p&gt;&lt;div style=\"display:flex; justify-content:center;\"&gt;&lt;img src=\"https://blueberry-assets.oneclick.es/M5_MyM_2b_1.svg\" width=\"400\"&gt;&lt;/img&gt;&lt;/div&gt;","feedback":"&lt;p&gt;Utiliza esta tabla para convertir una unidad de masa en otra.&lt;/p&gt;&lt;div style=\"display:flex; justify-content:center;\"&gt;&lt;img src=\"https://blueberry-assets.oneclick.es/M5_MyM_2b_1.svg\" width=\"400\"&gt;&lt;/img&gt;&lt;/div&gt;","seed":{"parameters":[{"name":"Q1","label":null,"min":10,"max":999,"step":1},{"name":"Q2","label":null,"min":10,"max":999,"step":1}],"calculated":[{"name":"A1","label":"{{function}}","function":"{{Q1}}/1000","feedback":"{{Q1}} g : 1000 = {{function}} kg"},{"name":"A2","label":"{{function}}","function":"{{Q2}}/100","feedback":"{{Q2}} dg : 100 = {{function}} dag"}],"uniques":true},"algorithm":{"name":"calculateOperation","params":{"method":"equivLiteral","keyboard":"INTERMEDIATE"}}}</t>
  </si>
  <si>
    <t>Aída ha comprado {{Q1}} kg de cerezas. ¿A cuántos gramos equivalen?</t>
  </si>
  <si>
    <t>Ha comprado {{A1}} g de cerezas.</t>
  </si>
  <si>
    <t>Q1= Mín = 1; Máx = 8; Step= 1</t>
  </si>
  <si>
    <t>¿Cuántos kilogramos de cerezas ha comprado Aída?
Ha comprado &lt;span class=\"no-break\"&gt;{{A2}} kg.&lt;/span&gt;
Cloze math
A2 = {{Q1}}</t>
  </si>
  <si>
    <t>¿Qué pide el enunciado?
Convertir los kilogramos en gramos.*
Convertir los gramos en kilogramos.
Convertir los kilogramos en miligramos.</t>
  </si>
  <si>
    <t>¿En qué tabla están las conversiones de unidades correctas?
M4-MyM-2b-1*
M4-MyM-2b-2
M4-MyM-2b-3
(Single choice)</t>
  </si>
  <si>
    <t>Realiza la siguiente operación para obtener los gramos de cerezas.
{{Q1}} kg = {{Q1}} × 1 000 = {{A1}} g
(Cloze math)
A3 = {{Q1}}*1000</t>
  </si>
  <si>
    <t>{"id":"M4-MyM-2b-A-1","seed":{"parameters":[{"name":"Q1","label":null,"min":1,"max":8,"step":1}],"uniques":true},"scaffolding":[{"id":"step-0","stimulus":"&lt;p&gt;Aída ha comprado {{Q1}} kg de cerezas. ¿A cuántos gramos equivalen?&lt;/p&gt;","template":"&lt;p&gt;Ha comprado {{response}} g de cerezas.&lt;/p&gt;","seed":{"parameters":[],"calculated":[{"name":"0-A1","label":"{{function}}","function":"{{Q1}}*1000"}]},"algorithm":{"name":"calculateOperation","params":{"method":"equivLiteral","keyboard":"INTERMEDIATE"}}},{"id":"step-1","stimulus":"&lt;p&gt;¿Cuántos kilogramos de cerezas ha comprado Aída?&lt;/p&gt;","template":"&lt;p&gt;Ha comprado &lt;span class=\"no-break\"&gt;{{response}} kg.&lt;/span&gt;&lt;/p&gt;","seed":{"calculated":[{"name":"1-A2","label":"{{function}}","function":"{{Q1}}"}]},"algorithm":{"name":"calculateOperation","params":{"method":"equivLiteral","keyboard":"INTERMEDIATE"}}},{"id":"step-2","stimulus":"&lt;p&gt;¿Qué pide el enunciado?&lt;/p&gt;","seed":{"calculated":[{"name":"2-A1","label":"&lt;p&gt;Convertir los kilogramos en gramos.&lt;/p&gt;"},{"name":"2-A2","label":"&lt;p&gt;Convertir los gramos en kilogramos.&lt;/p&gt;","incorrect":true},{"name":"2-A3","label":"&lt;p&gt;Convertir los kilogramos en miligramos.&lt;/p&gt;","incorrect":true}]},"algorithm":{"name":"trueFalse","template":"Multiple choice – standard"}},{"id":"step-3","stimulus":"&lt;p&gt;¿En qué tabla están las conversiones de unidades correctas?&lt;/p&gt;","seed":{"calculated":[{"name":"3-A1","label":"&lt;div style=\"display:flex; justify-content:center;\"&gt;&lt;img src=\"https://blueberry-assets.oneclick.es/M5_MyM_2b_1.svg\" width=\"450\"&gt;&lt;/img&gt;&lt;/div&gt;"},{"name":"3-A2","label":"&lt;div style=\"display:flex; justify-content:center;\"&gt;&lt;img src=\"https://blueberry-assets.oneclick.es/M5_MyM_2b_2.svg\" width=\"450\"&gt;&lt;/img&gt;&lt;/div&gt;","incorrect":true},{"name":"3-A3","label":"&lt;div style=\"display:flex; justify-content:center;\"&gt;&lt;img src=\"https://blueberry-assets.oneclick.es/M5_MyM_2b_3.svg\" width=\"450\"&gt;&lt;/img&gt;&lt;/div&gt;","incorrect":true}]},"algorithm":{"name":"trueFalse","template":"Multiple choice – standard","params":{"countCorrect":1,"countIncorrect":2,"showCheckIcon":true}}},{"id":"step-4","stimulus":"&lt;p&gt;Realiza la siguiente operación para obtener los gramos de cerezas.&lt;/p&gt;","template":"&lt;p style=\"text-align: center\"&gt;{{Q1}} kg = {{Q1}} × 1 000 = {{response}} g&lt;/p&gt;","seed":{"calculated":[{"name":"4-A1","label":"{{function}}","function":"{{Q1}}*1000"}]},"algorithm":{"name":"calculateOperation","params":{"method":"equivSymbolic","decimalPlaces":2,"keyboard":"INTERMEDIATE"}}}]}</t>
  </si>
  <si>
    <t>David necesita {{Q1}} g de mantequilla para hacer un postre. ¿A cuántos hectogramos equivalen?</t>
  </si>
  <si>
    <t>Necesita {{A1}} hg de mantequilla.</t>
  </si>
  <si>
    <t>Q1= Mín = 101; Máx = 199; Step= 1</t>
  </si>
  <si>
    <t>¿Cuántos gramos de mantequilla se necesitan para el postre?
Se necesitan &lt;span class=\"no-break\"&gt;{{A2}} g de mantequilla.&lt;/span&gt;
Cloze math
A2 = {{Q1}}</t>
  </si>
  <si>
    <t>¿Qué pide el enunciado?
Convertir los kilogramos en gramos.
Convertir los gramos en hectogramos.*
Convertir los gramos en miligramos.</t>
  </si>
  <si>
    <t>Realiza la siguiente operación para obtener los hectogramos de mantequilla.
{{Q1}} g = {{Q1}} : 100 = {{A1}} hg
(Cloze math)
A3 = {{Q1}}/100</t>
  </si>
  <si>
    <t>{"id":"M4-MyM-2b-A-2","seed":{"parameters":[{"name":"Q1","label":null,"min":101,"max":199,"step":1}],"uniques":true},"scaffolding":[{"id":"step-0","stimulus":"&lt;p&gt;David necesita {{Q1}} g de mantequilla para hacer un postre. ¿A cuántos hectogramos equivalen?&lt;/p&gt;","template":"&lt;p&gt;Necesita {{response}} hg de mantequilla.&lt;/p&gt;","seed":{"parameters":[],"calculated":[{"name":"0-A1","label":"{{function}}","function":"{{Q1}}/100"}]},"algorithm":{"name":"calculateOperation","params":{"method":"equivLiteral","keyboard":"INTERMEDIATE"}}},{"id":"step-1","stimulus":"&lt;p&gt;¿Cuántos gramos de mantequilla se necesitan para el postre?&lt;/p&gt;","template":"&lt;p&gt;Se necesitan &lt;span class=\"no-break\"&gt;{{response}} g de mantequilla.&lt;/span&gt;&lt;/p&gt;","seed":{"calculated":[{"name":"1-A2","label":"{{function}}","function":"{{Q1}}"}]},"algorithm":{"name":"calculateOperation","params":{"method":"equivLiteral","keyboard":"INTERMEDIATE"}}},{"id":"step-2","stimulus":"&lt;p&gt;¿Qué pide el enunciado?&lt;/p&gt;","seed":{"calculated":[{"name":"2-A1","label":"&lt;p&gt;Convertir los kilogramos en gramos.&lt;/p&gt;","incorrect":true},{"name":"2-A2","label":"&lt;p&gt;Convertir los gramos en hectogramos.&lt;/p&gt;"},{"name":"2-A3","label":"&lt;p&gt;Convertir los gramos en miligramos.&lt;/p&gt;","incorrect":true}]},"algorithm":{"name":"trueFalse","template":"Multiple choice – standard"}},{"id":"step-3","stimulus":"&lt;p&gt;¿En qué tabla están las conversiones de unidades correctas?&lt;/p&gt;","seed":{"calculated":[{"name":"3-A1","label":"&lt;div style=\"display:flex; justify-content:center;\"&gt;&lt;img src=\"https://blueberry-assets.oneclick.es/M5_MyM_2b_1.svg\" width=\"450\"&gt;&lt;/img&gt;&lt;/div&gt;"},{"name":"3-A2","label":"&lt;div style=\"display:flex; justify-content:center;\"&gt;&lt;img src=\"https://blueberry-assets.oneclick.es/M5_MyM_2b_2.svg\" width=\"450\"&gt;&lt;/img&gt;&lt;/div&gt;","incorrect":true},{"name":"3-A3","label":"&lt;div style=\"display:flex; justify-content:center;\"&gt;&lt;img src=\"https://blueberry-assets.oneclick.es/M5_MyM_2b_3.svg\" width=\"450\"&gt;&lt;/img&gt;&lt;/div&gt;","incorrect":true}]},"algorithm":{"name":"trueFalse","template":"Multiple choice – standard","params":{"countCorrect":1,"countIncorrect":2,"showCheckIcon":true}}},{"id":"step-4","stimulus":"&lt;p&gt;Realiza la siguiente operación para obtener los hectogramos de mantequilla.&lt;/p&gt;","template":"&lt;p style=\"text-align: center\"&gt;{{Q1}} g = {{Q1}} : 100 = {{response}} hg&lt;/p&gt;","seed":{"calculated":[{"name":"4-A1","label":"{{function}}","function":"{{Q1}}/100"}]},"algorithm":{"name":"calculateOperation","params":{"method":"equivSymbolic","decimalPlaces":2,"keyboard":"INTERMEDIATE"}}}]}</t>
  </si>
  <si>
    <t>Isabel y Diego han comprado {{Q1}} dag de fresas para hacer macedonia. ¿A cuántos kilogramos equivalen?</t>
  </si>
  <si>
    <t>Han comprado {{A1}} kg de fresas.</t>
  </si>
  <si>
    <t>Q1= Mín = 20; Máx = 50; Step= 1</t>
  </si>
  <si>
    <t>¿Cuántos decagramos pesan las fresas?
Pesa &lt;span class=\"no-break\"&gt;{{A2}} dag.&lt;/span&gt;
Cloze math
A2 = {{Q1}}</t>
  </si>
  <si>
    <t>¿Qué pide el enunciado?
Convertir los decagramos en gramos.
Convertir los gramos en kilogramos.
Convertir los decagramos en kilogramos.*</t>
  </si>
  <si>
    <t>Realiza la siguiente operación para obtener los kilogramos de fresas.
{{Q1}} dag = {{Q1}} : 100 = {{A1}} kg
(Cloze math)
A3 = {{Q1}}/100</t>
  </si>
  <si>
    <t>{"id":"M4-MyM-2b-A-3","seed":{"parameters":[{"name":"Q1","label":null,"min":20,"max":50,"step":1}],"uniques":true},"scaffolding":[{"id":"step-0","stimulus":"&lt;p&gt;Isabel y Diego han comprado {{Q1}} dag de fresas para hacer macedonia. ¿A cuántos kilogramos equivalen?&lt;/p&gt;","template":"&lt;p&gt;Han comprado {{response}} kg de fresas.&lt;/p&gt;","seed":{"parameters":[],"calculated":[{"name":"0-A1","label":"{{function}}","function":"{{Q1}}/100"}]},"algorithm":{"name":"calculateOperation","params":{"method":"equivLiteral","keyboard":"INTERMEDIATE"}}},{"id":"step-1","stimulus":"&lt;p&gt;¿Cuántos decagramos pesan las fresas?&lt;/p&gt;","template":"&lt;p&gt;Pesan &lt;span class=\"no-break\"&gt;{{response}} dag.&lt;/span&gt;&lt;/p&gt;","seed":{"calculated":[{"name":"1-A2","label":"{{function}}","function":"{{Q1}}"}]},"algorithm":{"name":"calculateOperation","params":{"method":"equivLiteral","keyboard":"INTERMEDIATE"}}},{"id":"step-2","stimulus":"&lt;p&gt;¿Qué pide el enunciado?&lt;/p&gt;","seed":{"calculated":[{"name":"2-A1","label":"&lt;p&gt;Convertir los decagramos en gramos.&lt;/p&gt;","incorrect":true},{"name":"2-A2","label":"&lt;p&gt;Convertir los gramos en kilogramos.&lt;/p&gt;","incorrect":true},{"name":"2-A3","label":"&lt;p&gt;Convertir los decagramos en kilogramos.&lt;/p&gt;"}]},"algorithm":{"name":"trueFalse","template":"Multiple choice – standard"}},{"id":"step-3","stimulus":"&lt;p&gt;¿En qué tabla están las conversiones de unidades correctas?&lt;/p&gt;","seed":{"calculated":[{"name":"3-A1","label":"&lt;div style=\"display:flex; justify-content:center;\"&gt;&lt;img src=\"https://blueberry-assets.oneclick.es/M5_MyM_2b_1.svg\" width=\"450\"&gt;&lt;/img&gt;&lt;/div&gt;"},{"name":"3-A2","label":"&lt;div style=\"display:flex; justify-content:center;\"&gt;&lt;img src=\"https://blueberry-assets.oneclick.es/M5_MyM_2b_2.svg\" width=\"450\"&gt;&lt;/img&gt;&lt;/div&gt;","incorrect":true},{"name":"3-A3","label":"&lt;div style=\"display:flex; justify-content:center;\"&gt;&lt;img src=\"https://blueberry-assets.oneclick.es/M5_MyM_2b_3.svg\" width=\"450\"&gt;&lt;/img&gt;&lt;/div&gt;","incorrect":true}]},"algorithm":{"name":"trueFalse","template":"Multiple choice – standard","params":{"countCorrect":1,"countIncorrect":2,"showCheckIcon":true}}},{"id":"step-4","stimulus":"&lt;p&gt;Realiza la siguiente operación para obtener los kilogramos de fresas.&lt;/p&gt;","template":"&lt;p style=\"text-align: center\"&gt;{{Q1}} dag = {{Q1}} : 100 = {{response}} kg&lt;/p&gt;","seed":{"calculated":[{"name":"4-A1","label":"{{function}}","function":"{{Q1}}/100"}]},"algorithm":{"name":"calculateOperation","params":{"method":"equivSymbolic","decimalPlaces":2,"keyboard":"INTERMEDIATE"}}}]}</t>
  </si>
  <si>
    <t>M4-MyM-2c</t>
  </si>
  <si>
    <t>Compara y ordena medidas de masa ()</t>
  </si>
  <si>
    <t>Ordena de mayor a menor las siguientes medidas de masa.
{{Q1}} {{Q9}}
{{Q2}} {{Q9}}
{{Q3}} {{Q9}}
{{Q4}} {{Q9}}</t>
  </si>
  <si>
    <t>Q1= Mín = 1;Máx = 100; Step= 1
Q2= Mín = 1;Máx = 100; Step= 1
Q3= Mín = 1;Máx = 100; Step= 1
Q4= Mín = 1;Máx = 100; Step= 1
Q9 Lista= mg, dg, cg, g, dag, hg, kg</t>
  </si>
  <si>
    <t>{"id":"M4-MyM-2c-I-1","stimulus":"&lt;p&gt;Arrastra y ordena de mayor a menor las siguientes medidas de masa.&lt;/p&gt;","template":"&lt;p style=\"text-align:center;\"&gt;{{response}} &gt; {{response}} &gt; {{response}}&lt;/p&gt;","feedback":"&lt;p&gt;Como están expresadas en la misma unidad, solo hay que comparar sus cifras empezando por la izquierda.&lt;/p&gt;","hint":"&lt;p&gt;Como están expresadas en la misma unidad, solo hay que comparar sus cifras empezando por la izquierda.&lt;/p&gt;","seed":{"parameters":[{"name":"Q1","label":null,"min":1,"max":100,"step":1},{"name":"Q2","label":null,"min":1,"max":100,"step":1},{"name":"Q3","label":null,"min":1,"max":100,"step":1},{"name":"Q9","label":null,"list":["mg","dg","cg","g","dag","hg","kg"]}],"calculated":[{"name":"A1","label":"{{function}} {{Q9}}","function":"math.max({{Q1}}, {{Q2}}, {{Q3}})"},{"name":"A2","label":"{{function}} {{Q9}}","function":"Lemonlib.round({{Q1}}+{{Q2}}+{{Q3}}-math.min({{Q1}}, {{Q2}}, {{Q3}})-math.max({{Q1}}, {{Q2}}, {{Q3}}), 2)"},{"name":"A3","label":"{{function}} {{Q9}}","function":"math.min({{Q1}}, {{Q2}}, {{Q3}})"}],"uniques":true},"algorithm":{"name":"calculateOperation","template":"Cloze with drag &amp; drop","params":{"keyboard":"INTERMEDIATE"}}}</t>
  </si>
  <si>
    <t>Ordena de menor a mayor las siguientes medidas de masa.
{{T1}} cg
{{T2}} dg
{{Q3}} g
{{T4}} dag</t>
  </si>
  <si>
    <t>Q1= Mín = 1;Máx = 100; Step= 1
Q2= Mín = 1;Máx = 100; Step= 1
Q3= Mín = 1;Máx = 100; Step= 1
Q4= Mín = 1;Máx = 100; Step= 1</t>
  </si>
  <si>
    <t>T1 = {{Q1}}*100
T2 = {{Q2}}*10
T4 = {{Q4}}/10</t>
  </si>
  <si>
    <t>¿Qué pide el enunciado?
Ordenar las medidas de masa de mayor a menor.
Ordenar las medidas de masa de menor a mayor.*
Averiguar la medida de masa de mayor peso.
[single choice]</t>
  </si>
  <si>
    <t>Para ordenar las distintas medidas, hay que expresarlas en la misma unidad. ¿En qué tabla están las conversiones de unidades correctas?
Imagen M4-MyM-2c-1*
Imagen M4-MyM-2c-2
Imagen M4-MyM-2c-3
(Single choice)</t>
  </si>
  <si>
    <t>Con la ayuda de la anterior tabla de conversiones, convierte todas las cantidades a gramos.
{{T1}} cg = {{T1}} : 100 = {{A1}} g
{{T2}} dg = {{T2}} : 10 = {{A2}} g 
{{Q3}} g
{{T4}} dag = {{T4}} × 10 = {{A4}} g 
[cloze with math]
T1 = {{Q1}}*100
T2 = {{Q2}}*10
T4 = {{Q4}}/10
[Respuesta: A1={{Q1}}]
[Respuesta: A2={{Q2}}]
[Respuesta: A4={{Q4}}]</t>
  </si>
  <si>
    <t>Con los resultados anteriores, ordena las medidas de masa de menor a mayor.
{{T1}} cg = {{Q1}} g 
{{T2}} dg = {{Q2}} g
{{Q3}} g
{{T4}} dag = {{Q4}} g
[order list]
T1 = {{Q1}}*100
T2 = {{Q2}}*10
T4 = {{Q4}}/10</t>
  </si>
  <si>
    <t>{"id":"M4-MyM-2c-E-1","seed":{"parameters":[{"name":"Q1","label":null,"min":1,"max":100,"step":1},{"name":"Q2","label":null,"min":1,"max":100,"step":1},{"name":"Q3","label":null,"min":1,"max":100,"step":1},{"name":"Q4","label":null,"min":1,"max":100,"step":1}],"uniques":true},"scaffolding":[{"id":"step-0","stimulus":"&lt;p&gt;Ordena de menor a mayor las siguientes medidas de masa. Colócalas de arriba a abajo.&lt;/p&gt;","seed":{"parameters":[],"calculated":[{"name":"T1","label":"{{function}}","function":"{{Q1}}*100","temp":true},{"name":"T2","label":"{{function}}","function":"{{Q2}}*10","temp":true},{"name":"T4","label":"{{function}}","function":"{{Q4}}/10","temp":true},{"name":"A1","label":"{{T1}} cg","function":"{{Q1}}"},{"name":"A2","label":"{{T2}} cg","function":"{{Q2}}"},{"name":"A3","label":"{{Q3}} g","function":"{{Q3}}"},{"name":"A4","label":"{{T4}} dag","function":"{{Q4}}"}]},"algorithm":{"name":"orderNumbers","params":{"order":"asc"}}},{"id":"step-1","stimulus":"&lt;p&gt;¿Qué pide el enunciado?&lt;/p&gt;","seed":{"calculated":[{"name":"1-A1","label":"&lt;p&gt;Ordenar las medidas de masa de mayor a menor.&lt;/p&gt;","incorrect":true},{"name":"1-A2","label":"&lt;p&gt;Ordenar las medidas de masa de menor a mayor.&lt;/p&gt;"},{"name":"1-A3","label":"&lt;p&gt;Averiguar la medida de masa de mayor peso.&lt;/p&gt;","incorrect":true}]},"algorithm":{"name":"trueFalse","template":"Multiple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src=\"https://blueberry-assets.oneclick.es/M4_MyM_2c_1.svg\" width=\"450\"&gt;&lt;/img&gt;&lt;/div&gt;"},{"name":"2-A2","label":"&lt;div style=\"display:flex; justify-content:center;\"&gt;&lt;img src=\"https://blueberry-assets.oneclick.es/M4_MyM_2c_2.svg\" width=\"450\"&gt;&lt;/img&gt;&lt;/div&gt;","incorrect":true},{"name":"2-A2","label":"&lt;div style=\"display:flex; justify-content:center;\"&gt;&lt;img src=\"https://blueberry-assets.oneclick.es/M4_MyM_2c_3.svg\" width=\"450\"&gt;&lt;/img&gt;&lt;/div&gt;","incorrect":true}]},"algorithm":{"name":"trueFalse","template":"Multiple choice – standard","params":{"countCorrect":1,"countIncorrect":2,"showCheckIcon":true,"columns":1}}},{"id":"step-3","stimulus":"&lt;p&gt;Con la ayuda de la anterior tabla de conversiones, convierte todas las cantidades a gramos.&lt;/p&gt;","template":"&lt;p style=\"text-align: center\"&gt;{{T1}} cg = {{T1}} : 100 = {{response}} g&lt;/p&gt;&lt;p style=\"text-align: center\"&gt;{{T2}} dg = {{T2}} : 10 = {{response}} g&lt;/p&gt;&lt;p style=\"text-align: center\"&gt;{{Q3}} g&lt;/p&gt;&lt;p style=\"text-align: center\"&gt;{{T4}} dag = {{T4}} × 10 = {{response}} g&lt;/p&gt;","seed":{"calculated":[{"name":"T1","function":"{{Q1}}*100","temp":true},{"name":"T2","function":"{{Q2}}*10","temp":true},{"name":"T4","function":"{{Q4}}/10","temp":true},{"name":"3-A1","label":"{{function}}","function":"{{Q1}}"},{"name":"3-A2","label":"{{function}}","function":"{{Q2}}"},{"name":"3-A3","label":"{{function}}","function":"{{Q4}}"}]},"algorithm":{"name":"calculateOperation","params":{"method":"equivLiteral","keyboard":"NUMERICAL"}}},{"id":"step-4","stimulus":"&lt;p&gt;Con los resultados anteriores, ordena las medidas de masa de menor a mayor. Colócalas de arriba a abajo.&lt;/p&gt;","seed":{"parameters":[],"calculated":[{"name":"T1","label":"{{function}}","function":"{{Q1}}*100","temp":true},{"name":"T2","label":"{{function}}","function":"{{Q2}}*10","temp":true},{"name":"T4","label":"{{function}}","function":"{{Q4}}/10","temp":true},{"name":"A1","label":"{{T1}} cg = {{Q1}} g ","function":"{{Q1}}"},{"name":"A2","label":"{{T2}} dg = {{Q2}} g","function":"{{Q2}}"},{"name":"A3","label":"{{Q3}} g","function":"{{Q3}}"},{"name":"A4","label":"{{T4}} dag = {{Q4}} g","function":"{{Q4}}"}]},"algorithm":{"name":"orderNumbers","params":{"order":"asc"}}}]}</t>
  </si>
  <si>
    <t>Un equipo científico acaba de recoger dos meteoritos que han caído en el océano. Uno pesa {{T1}} dag y el otro, {{T2}} dg. ¿Cuántos gramos pesa el más ligero de los dos?</t>
  </si>
  <si>
    <t>El meteorito de menor masa pesa {{A1}} g.</t>
  </si>
  <si>
    <t>Q1 = Min = 100; Max = 999 ; Step= 1
Q2 = Min = 100; Max = 999; Step= 1</t>
  </si>
  <si>
    <t>T1 = {{Q1}}/10
T2 = {{Q2}}*10
A1 = math.min({{Q1}}, {{Q2}})</t>
  </si>
  <si>
    <t>¿Cuánto pesa cada meteorito?
El primero pesa {{A1}} dag y el segundo, {{A2}} dg.
A1= {{T1}}
A2= {{T2}}
(Cloze math)</t>
  </si>
  <si>
    <t xml:space="preserve">¿Qué pide el enunciado?
Indicar los gramos del meteorito menos pesado.*
Indicar los gramos del meteorito más pesado.
Indicar los gramos que pesan entre los dos meteoritos.
</t>
  </si>
  <si>
    <t>Con la ayuda de la anterior tabla de conversiones, calcula los gramos que pesa cada meteorito.
{{T1}} dag = {{T1}} dag × 10 = {{A1}} g
{{T2}} dg = {{T2}} dg : 10 = {{A2}} g
A1={{Q1}}
A2={{Q2}}
[cloze with math]</t>
  </si>
  <si>
    <t>Selecciona, por tanto, qué meteorito es el más ligero.
El meteorito de {{T3}} hm.*
El meteorito de {{T4}} hm.
(single choice) 
T3 = math.min({{Q1}}, {{Q2}})
T4 = math.max({{Q1}}, {{Q2}})</t>
  </si>
  <si>
    <t>{"id":"M4-MyM-2c-A-1","seed":{"parameters":[{"name":"Q1","label":null,"min":100,"max":999,"step":1},{"name":"Q2","label":null,"min":100,"max":999,"step":1}],"uniques":true},"scaffolding":[{"id":"step-0","stimulus":"&lt;p&gt;Un equipo científico acaba de recoger dos meteoritos que han caído en el océano. Uno pesa {{T1}} dag y el otro, {{T2}} dg. ¿Cuántos gramos pesa el más ligero de los dos?&lt;/p&gt;","template":"&lt;p&gt;El meteorito de menor masa pesa {{response}} g.&lt;/p&gt;","seed":{"calculated":[{"name":"T1","function":"{{Q1}}/10","temp":true},{"name":"T2","function":"{{Q2}}*10","temp":true},{"name":"A1","label":"math.min({{Q1}}, {{Q2}})","function":"math.min({{Q1}}, {{Q2}})"}]},"algorithm":{"name":"calculateOperation","params":{"method":"equivLiteral","keyboard":"INTERMEDIATE"}}},{"id":"step-1","stimulus":"&lt;p&gt;¿Cuánto pesa cada meteorito?&lt;/p&gt;","template":"&lt;p&gt;El primero pesa {{response}} dag y el segundo, {{response}} dg.&lt;/p&gt;","seed":{"calculated":[{"name":"T1","function":"{{Q1}}/10","temp":true},{"name":"T2","function":"{{Q2}}*10","temp":true},{"name":"A1","label":"{{T1}}","function":"{{T1}}"},{"name":"A2","label":"{{T2}}","function":"{{T2}}"}]},"algorithm":{"name":"calculateOperation","params":{"method":"equivLiteral","keyboard":"INTERMEDIATE"}}},{"id":"step-2","stimulus":"&lt;p&gt;¿Qué pide el enunciado?&lt;/p&gt;","seed":{"calculated":[{"name":"2-A1","label":"&lt;p&gt;Indicar los gramos del meteorito menos pesado.&lt;/p&gt;"},{"name":"2-A2","label":"&lt;p&gt;Indicar los gramos del meteorito más pesado.&lt;/p&gt;","incorrect":true},{"name":"2-A3","label":"&lt;p&gt;Indicar los gramos que pesan entre los dos meteoritos.&lt;/p&gt;","incorrect":true}]},"algorithm":{"name":"trueFalse","template":"Multiple choice – standard"}},{"id":"step-3","stimulus":"&lt;p&gt;Para ordenar las distintas medidas, hay que expresarlas en la misma unidad. ¿En qué tabla están las conversiones de unidades correctas?&lt;/p&gt;","seed":{"calculated":[{"name":"2-A1","label":"&lt;div style=\"display:flex; justify-content:center;\"&gt;&lt;img src=\"https://blueberry-assets.oneclick.es/M4_MyM_2c_1.svg\" width=\"450\"&gt;&lt;/img&gt;&lt;/div&gt;"},{"name":"2-A2","label":"&lt;div style=\"display:flex; justify-content:center;\"&gt;&lt;img src=\"https://blueberry-assets.oneclick.es/M4_MyM_2c_2.svg\" width=\"450\"&gt;&lt;/img&gt;&lt;/div&gt;","incorrect":true},{"name":"2-A2","label":"&lt;div style=\"display:flex; justify-content:center;\"&gt;&lt;img src=\"https://blueberry-assets.oneclick.es/M4_MyM_2c_3.svg\" width=\"450\"&gt;&lt;/img&gt;&lt;/div&gt;","incorrect":true}]},"algorithm":{"name":"trueFalse","template":"Multiple choice – standard"}},{"id":"step-4","stimulus":"&lt;p&gt;Con la ayuda de la anterior tabla de conversiones, calcula los gramos que pesa cada meteorito.&lt;/p&gt;","template":"&lt;p style=\"text-align: center\"&gt;{{T1}} dag = {{T1}} dag × 10 = {{response}} g&lt;/p&gt;&lt;p style=\"text-align: center\"&gt;{{T2}} dg = {{T2}} dg : 10 = {{response}} g&lt;/p&gt;","seed":{"calculated":[{"name":"T1","function":"{{Q1}}/10","temp":true},{"name":"T2","function":"{{Q2}}*10","temp":true},{"name":"3-A1","label":"{{Q1}}","function":"{{Q1}}"},{"name":"3-A2","label":"{{Q2}}","function":"{{Q2}}"}]},"algorithm":{"name":"calculateOperation","params":{"method":"equivLiteral","keyboard":"INTERMEDIATE"}}},{"id":"step-5","stimulus":"&lt;p&gt;Selecciona, por tanto, qué meteorito es el más ligero.&lt;/p&gt;","seed":{"calculated":[{"name":"T3","function":"math.min({{Q1}}, {{Q2}})","temp":true},{"name":"T4","function":"math.max({{Q1}}, {{Q2}})","temp":true},{"name":"A1","label":"&lt;p&gt;El meteorito de {{T3}} g.&lt;/p&gt;"},{"name":"A2","label":"&lt;p&gt;El meteorito de {{T4}} g.&lt;/p&gt;","incorrect":true}]},"algorithm":{"name":"trueFalse","template":"Multiple choice – standard"}}]}</t>
  </si>
  <si>
    <t xml:space="preserve">Víctor ha comprado las siguientes cantidades de fiambre. Arrastra las medidas al hueco que corresponda para completar la siguiente comparación. </t>
  </si>
  <si>
    <t>Q1 = Min = 100; Max = 1000; Step= 50
Q2 = Min = 100; Max = 1000; Step= 50
N1= lomo, queso, jamón, chorizo, salchichón
N2= lomo, queso, jamón, chorizo, salchichón</t>
  </si>
  <si>
    <t>T1 = math.min({{Q1}}, {{Q2}})
T2 = math.max({{Q1}}, {{Q2}})*10
A1 = "{{T1}} g de {{N1}}"
A2 = "{{T2}} dg de {{N2}}"</t>
  </si>
  <si>
    <t>¿Qué pide el enunciado?
Ordenar de menor a mayor las masas de fiambre.*
Ordenar de mayor a menor las masas de fiambre.
[single choice]</t>
  </si>
  <si>
    <t>Con la ayuda de la anterior tabla de conversiones, convierte los decigramos a gramos.
{{T2}} dg = {{T2}} : 10 = {{A1}} g
[cloze with math]
T2 = math.max({{Q1}}, {{Q2}})*10
[Respuesta: A1=math.max({{Q1}}, {{Q2}})/10]</t>
  </si>
  <si>
    <t>Ahora, arrastra los gramos de fiambre al hueco que corresponda para completar la comparación.
{{A1}} &lt; {{A2}}
A1= "{{T1}} g de {{N1}}"
A2= "{{T2}} g de {{N2}}"
(drag and drop)</t>
  </si>
  <si>
    <t>{"id":"M4-MyM-2c-A-2","seed":{"parameters":[{"name":"Q1","label":null,"min":100,"max":1000,"step":50},{"name":"Q2","label":null,"min":100,"max":1000,"step":50},{"name":"N1","list":["lomo","queso","jamón","chorizo","salchichón"]},{"name":"N2","list":["lomo","queso","jamón","chorizo","salchichón"]}],"uniques":true},"scaffolding":[{"id":"step-0","stimulus":"&lt;p&gt;Víctor ha comprado las siguientes cantidades de fiambre. Arrastra las medidas al hueco que corresponda para completar la siguiente comparación.&lt;/p&gt;","template":"&lt;p style=\"text-align: center\"&gt;{{response}} &lt; {{response}}&lt;/p&gt;","seed":{"calculated":[{"name":"T1","function":"math.min({{Q1}}, {{Q2}})","temp":true},{"name":"T2","function":"math.max({{Q1}}, {{Q2}})*10","temp":true},{"name":"A1","label":"{{T1}} g de {{N1}}","function":"math.min({{Q1}}, {{Q2}})"},{"name":"A2","label":"{{T2}} dg de {{N2}}","function":"math.max({{Q1}}, {{Q2}})*10"}]},"algorithm":{"name":"calculateOperation","template":"Cloze with drag &amp; drop","params":{"keyboard":"NUMERICAL"}}},{"id":"step-1","stimulus":"&lt;p&gt;¿Qué pide el enunciado?&lt;/p&gt;","seed":{"calculated":[{"name":"2-A1","label":"&lt;p&gt;Ordenar de menor a mayor las masas de fiambre.&lt;/p&gt;"},{"name":"2-A2","label":"&lt;p&gt;Ordenar de mayor a menor las masas de fiambre.&lt;/p&gt;","incorrect":true}]},"algorithm":{"name":"trueFalse","template":"Multiple choice – standard"}},{"id":"step-2","stimulus":"&lt;p&gt;Para ordenar las distintas medidas, hay que expresarlas en la misma unidad. ¿En qué tabla están las conversiones de unidades correctas?&lt;/p&gt;","seed":{"calculated":[{"name":"2-A1","label":"&lt;p&gt;&lt;img src='https://blueberry-assets.oneclick.es/M4_MyM_2c_1.svg' width=\"450\"&gt;&lt;/p&gt;"},{"name":"2-A2","label":"&lt;div style=\"display:flex; justify-content:center;\"&gt;&lt;img src=\"https://blueberry-assets.oneclick.es/M4_MyM_2c_2.svg\" width=\"450\"&gt;&lt;/img&gt;&lt;/div&gt;","incorrect":true},{"name":"2-A3","label":"&lt;p&gt;&lt;img src='https://blueberry-assets.oneclick.es/M4_MyM_2c_3.svg' width=\"450\"&gt;&lt;/p&gt;","incorrect":true}]},"algorithm":{"name":"trueFalse","template":"Multiple choice – standard"}},{"id":"step-3","stimulus":"&lt;p&gt;Con la ayuda de la anterior tabla de conversiones, convierte los decigramos a gramos.&lt;/p&gt;","template":"&lt;p style=\"text-align: center\"&gt;{{T2}} dg = {{T2}} : 10 = {{response}} g&lt;/p&gt;","seed":{"calculated":[{"name":"T2","function":"math.max({{Q1}}, {{Q2}})*10","temp":true},{"name":"3-A1","label":"math.max({{Q1}}, {{Q2}})","function":"math.max({{Q1}}, {{Q2}})"}]},"algorithm":{"name":"calculateOperation","params":{"method":"equivLiteral","keyboard":"NUMERICAL"}}},{"id":"step-4","stimulus":"&lt;p&gt;Ahora, arrastra los gramos de fiambre al hueco que corresponda para completar la comparación.&lt;/p&gt;","template":"&lt;p style=\"text-align: center\"&gt;{{response}} &lt; {{response}}&lt;/p&gt;","seed":{"calculated":[{"name":"T1","function":"math.min({{Q1}}, {{Q2}})","temp":true},{"name":"T2","function":"math.max({{Q1}}, {{Q2}})*10","temp":true},{"name":"A1","label":"{{T1}} g de {{N1}}","function":"math.min({{Q1}}, {{Q2}})"},{"name":"A2","label":"{{T2}} dg de {{N2}}","function":"math.max({{Q1}}, {{Q2}})*10"}]},"algorithm":{"name":"calculateOperation","template":"Cloze with drag &amp; drop","params":{"keyboard":"NUMERICAL"}}}]}</t>
  </si>
  <si>
    <t>Una doctora ha pesado a tres hermanos durante una revisión médica. Ordena sus pesos de mayor a menor.
María: {{Q1}} kg
Aitana: {{T1}} hg
Adrián: {{T2}} dag</t>
  </si>
  <si>
    <t>Q1= Min = 38; Max = 50; Step= 1
Q2= Min = 38; Max = 50; Step= 1
Q3= Min = 38; Max = 50; Step= 1</t>
  </si>
  <si>
    <t>T1 = {{Q2}}*10
T2 = {{Q3}}*100
Ordenar según valores de T. DESC</t>
  </si>
  <si>
    <t>¿Qué pide el enunciado?
Ordenar de mayor a menor las masas de los tres hermanos.*
Ordenar de menor a mayor las masas de los tres hermanos.
[single choice]</t>
  </si>
  <si>
    <t>Con la ayuda de la anterior tabla de conversiones, convierte todas las masas a kilogramos.
{{Q1}} kg
{{T1}} hg = {{T1}} : 10 = {{A1}} kg
{{T2}} dag = {{T2}} : 100 = {{A2}} kg
[Cloze with math]
A1 = Q2
A2 = Q3</t>
  </si>
  <si>
    <t>Con los resultados anteriores, ordena las masas de los hermanos de mayor a menor.
María: {{Q1}} kg
Aitana: {{T1}} hg = {{Q2}} kg
Adrián: {{T2}} dag = {{Q3}} kg
(Order list)</t>
  </si>
  <si>
    <t>{"id":"M4-MyM-2c-A-3","seed":{"parameters":[{"name":"Q1","label":null,"min":38,"max":50,"step":1},{"name":"Q2","label":null,"min":38,"max":50,"step":1},{"name":"Q3","label":null,"min":38,"max":50,"step":1}],"uniques":true},"scaffolding":[{"id":"step-0","stimulus":"&lt;p&gt;Una doctora ha pesado a tres hermanos durante una revisión médica. Ordena sus pesos de mayor a menor. Colócalos de arriba a abajo.&lt;/p&gt;","seed":{"calculated":[{"name":"T1","function":"{{Q2}}*10","temp":true},{"name":"T2","function":"{{Q3}}*100","temp":true},{"name":"A1","label":"María: {{Q1}} kg","function":"{{Q1}}"},{"name":"A2","label":"Aitana: {{T1}} hg","function":"{{Q2}}"},{"name":"A3","label":"Adrián: {{T2}} dag","function":"{{Q3}}"}]},"algorithm":{"name":"orderNumbers","params":{"order":"desc"}}},{"id":"step-1","stimulus":"&lt;p&gt;¿Qué pide el enunciado?&lt;/p&gt;","seed":{"calculated":[{"name":"2-A1","label":"&lt;p&gt;Ordenar de mayor a menor las masas de los tres hermanos.&lt;/p&gt;"},{"name":"2-A2","label":"&lt;p&gt;Ordenar de menor a mayor las masas de los tres hermanos.&lt;/p&gt;","incorrect":true}]},"algorithm":{"name":"trueFalse","template":"Multiple choice – standard"}},{"id":"step-2","stimulus":"&lt;p&gt;Para ordenar las distintas medidas, hay que expresarlas en la misma unidad. ¿En qué tabla están las conversiones de unidades correctas?&lt;/p&gt;","seed":{"calculated":[{"name":"2-A1","label":"&lt;p&gt;&lt;img src='https://blueberry-assets.oneclick.es/M4_MyM_2c_1.svg' width=\"450\"&gt;&lt;/p&gt;"},{"name":"2-A2","label":"&lt;div style=\"display:flex; justify-content:center;\"&gt;&lt;img src=\"https://blueberry-assets.oneclick.es/M4_MyM_2c_2.svg\" width=\"450\"&gt;&lt;/img&gt;&lt;/div&gt;","incorrect":true},{"name":"2-A3","label":"&lt;p&gt;&lt;img src='https://blueberry-assets.oneclick.es/M4_MyM_2c_3.svg' width=\"450\"&gt;&lt;/p&gt;","incorrect":true}]},"algorithm":{"name":"trueFalse","template":"Multiple choice – standard"}},{"id":"step-3","stimulus":"&lt;p&gt;Con la ayuda de la anterior tabla de conversiones, convierte todas las masas a kilogramos.&lt;/p&gt;","template":"&lt;p style=\"text-align: center\"&gt;{{Q1}} kg&lt;/p&gt;&lt;p style=\"text-align: center\"&gt;{{T1}} hg = {{T1}} : 10 = {{response}} kg&lt;/p&gt;&lt;p style=\"text-align: center\"&gt;{{T2}} dag = {{T2}} : 100 = {{response}} kg&lt;/p&gt;","seed":{"calculated":[{"name":"T1","function":"{{Q2}}*10","temp":true},{"name":"T2","function":"{{Q3}}*100","temp":true},{"name":"3-A1","label":"{{Q2}}","function":"{{Q2}}"},{"name":"3-A2","label":"{{Q3}}","function":"{{Q3}}"}]},"algorithm":{"name":"calculateOperation","params":{"method":"equivLiteral","keyboard":"NUMERICAL"}}},{"id":"step-4","stimulus":"&lt;p&gt;Con los resultados anteriores, ordena las masas de los hermanos de mayor a menor. Colócalos de arriba a abajo.&lt;/p&gt;","seed":{"calculated":[{"name":"T1","function":"{{Q2}}*10","temp":true},{"name":"T2","function":"{{Q3}}*100","temp":true},{"name":"A1","label":"María: {{Q1}} kg","function":"{{Q1}}"},{"name":"A2","label":"Aitana: {{T1}} hg = {{Q2}} kg","function":"{{Q2}}"},{"name":"A3","label":"Adrián: {{T2}} dag = {{Q3}} kg","function":"{{Q3}}"}]},"algorithm":{"name":"orderNumbers","params":{"order":"desc"}}}]}</t>
  </si>
  <si>
    <t>M4-MyM-24a</t>
  </si>
  <si>
    <t>Elige la unidad más adecuada para la expresión de una medida de masa (SMD, kg, g y mg)</t>
  </si>
  <si>
    <t>&lt;p&gt;¿Qué unidad de masa se acerca más a la de los siguientes objetos? Arrástralas a su lugar correspondiente.&lt;/p&gt;</t>
  </si>
  <si>
    <t>&lt;p&gt;{{Q1}}: {{response}}&lt;/p&gt;&lt;p&gt;{{Q2}}: {{response}}&lt;/p&gt;</t>
  </si>
  <si>
    <t>Q1 = List = Una goma de borrar, Una pila, Una cucharilla
Q2 = List = Una hormiga, Una pastilla para la tos, Un folio</t>
  </si>
  <si>
    <t>A1 = g#*
A2 = mg#*
A3 = kg#</t>
  </si>
  <si>
    <t>&lt;p&gt;Un miligramo es el peso aproximado de una hormiga.&lt;/p&gt;&lt;p&gt;Un gramo es el peso aproximado de un clip.&lt;/p&gt;&lt;p&gt;Un kilogramo es el peso aproximado de un paquete de arroz.&lt;/p&gt;</t>
  </si>
  <si>
    <t>{
    "id": "M4-MyM-24a-I-1",
    "stimulus": "&lt;p&gt;¿Qué unidad de masa se acerca más a la de los siguientes objetos? Arrástralas a su lugar correspondiente.&lt;/p&gt;",
    "template": "&lt;p&gt;{{Q1}}: {{response}}&lt;/p&gt;&lt;p&gt;{{Q2}}: {{response}}&lt;/p&gt;",
    "hint": "&lt;p&gt;Un miligramo es el peso aproximado de una hormiga.&lt;/p&gt;&lt;p&gt;Un gramo es el peso aproximado de un clip.&lt;/p&gt;&lt;p&gt;Un kilogramo es el peso aproximado de un paquete de arroz.&lt;/p&gt;",
    "feedback": "&lt;p&gt;Un miligramo es el peso aproximado de una hormiga.&lt;/p&gt;&lt;p&gt;Un gramo es el peso aproximado de un clip.&lt;/p&gt;&lt;p&gt;Un kilogramo es el peso aproximado de un paquete de arroz.&lt;/p&gt;",
    "seed": {
        "parameters": [
            {
                "name": "Q1",
                "label": null,
                "list": [
                    "Una goma de borrar",
                    "Una pila",
                    "Una cucharilla"
                ]
            },
            {
                "name": "Q2",
                "label": null,
                "list": [
                    "Una hormiga",
                    "Una pastilla para la tos",
                    "Un folio"
                ]
            }
        ],
        "calculated": [
            {
                "name": "A1",
                "label": "g"
            },
            {
                "name": "A2",
                "label": "mg"
            },
            {
                "name": "A3",
                "label": "kg",
                "incorrect": true
            }
        ],
        "uniques": true
    },
    "algorithm": {
        "name": "calculateOperation",
        "template": "Cloze with drag &amp; drop"
    }
}</t>
  </si>
  <si>
    <t>Q1 = List = Una goma de borrar, Una pila, Una cucharilla
Q2 = List = Una botella de leche, Un paquete de arroz, Un paquete de folios</t>
  </si>
  <si>
    <t>A1 = g#*
A2 = kg#*
A3 = mg#</t>
  </si>
  <si>
    <t>{
    "id": "M4-MyM-24a-I-2",
    "stimulus": "&lt;p&gt;¿Qué unidad de masa se acerca más a la de los siguientes objetos? Arrástralas a su lugar correspondiente.&lt;/p&gt;",
    "template": "&lt;p&gt;{{Q1}}: {{response}}&lt;/p&gt;&lt;p&gt;{{Q2}}: {{response}}&lt;/p&gt;",
    "hint": "&lt;p&gt;Un miligramo es el peso aproximado de una hormiga.&lt;/p&gt;&lt;p&gt;Un gramo es el peso aproximado de un clip.&lt;/p&gt;&lt;p&gt;Un kilogramo es el peso aproximado de un paquete de arroz.&lt;/p&gt;",
    "feedback": "&lt;p&gt;Un miligramo es el peso aproximado de una hormiga.&lt;/p&gt;&lt;p&gt;Un gramo es el peso aproximado de un clip.&lt;/p&gt;&lt;p&gt;Un kilogramo es el peso aproximado de un paquete de arroz.&lt;/p&gt;",
    "seed": {
        "parameters": [
            {
                "name": "Q1",
                "label": null,
                "list": [
                    "Una goma de borrar",
                    "Una pila",
                    "Una cucharilla"
                ]
            },
            {
                "name": "Q2",
                "label": null,
                "list": [
                    "Una botella de leche",
                    "Un paquete de arroz",
                    "Un paquete de folios"
                ]
            }
        ],
        "calculated": [
            {
                "name": "A1",
                "label": "g"
            },
            {
                "name": "A2",
                "label": "kg"
            },
            {
                "name": "A3",
                "label": "mg",
                "incorrect": true
            }
        ],
        "uniques": true
    },
    "algorithm": {
        "name": "calculateOperation",
        "template": "Cloze with drag &amp; drop"
    }
}</t>
  </si>
  <si>
    <t>&lt;p&gt;¿Qué unidad es la más adecuada para medir la masa de {{Q1}}?&lt;/p&gt;</t>
  </si>
  <si>
    <t>Single Choice
*: showCheckIcon=false
*: columns=3</t>
  </si>
  <si>
    <t>Q1 = List = una botella de leche, un paquete de arroz, un paquete de espaguettis</t>
  </si>
  <si>
    <t>A1 = kg#*
A2 = g#
A3 = mg#</t>
  </si>
  <si>
    <t>{
    "id": "M4-MyM-24a-E-1",
    "stimulus": "&lt;p&gt;¿Qué unidad es la más adecuada para medir la masa de {{Q1}}?&lt;/p&gt;",
    "hint": "&lt;p&gt;Un miligramo es el peso aproximado de una hormiga.&lt;/p&gt;&lt;p&gt;Un gramo es el peso aproximado de un clip.&lt;/p&gt;&lt;p&gt;Un kilogramo es el peso aproximado de un paquete de arroz.&lt;/p&gt;",
    "feedback": "&lt;p&gt;Un miligramo es el peso aproximado de una hormiga.&lt;/p&gt;&lt;p&gt;Un gramo es el peso aproximado de un clip.&lt;/p&gt;&lt;p&gt;Un kilogramo es el peso aproximado de un paquete de arroz.&lt;/p&gt;",
    "seed": {
        "parameters": [
            {
                "name": "Q1",
                "label": null,
                "list": [
                    "una botella de leche",
                    "un paquete de arroz",
                    "un paquete de espaguettis"
                ]
            }
        ],
        "calculated": [
            {
                "name": "A1",
                "label": "kg"
            },
            {
                "name": "A2",
                "label": "g",
                "incorrect": true
            },
            {
                "name": "A3",
                "label": "mg",
                "incorrect": true
            }
        ],
        "uniques": true
    },
    "algorithm": {
        "name": "trueFalse",
        "template": "Multiple choice – standard",
        "params": {
            "countCorrect": 1,
            "countIncorrect": 2,
            "showCheckIcon": false,
            "columns": 3
        }
    }
}</t>
  </si>
  <si>
    <t>Q1 = List = una goma de borrar, una pila, una cucharilla</t>
  </si>
  <si>
    <t>A1 = kg#
A2 = g#*
A3 = mg#</t>
  </si>
  <si>
    <t>{
    "id": "M4-MyM-24a-E-2",
    "stimulus": "&lt;p&gt;¿Qué unidad es la más adecuada para medir la masa de {{Q1}}?&lt;/p&gt;",
    "hint": "&lt;p&gt;Un miligramo es el peso aproximado de una hormiga.&lt;/p&gt;&lt;p&gt;Un gramo es el peso aproximado de un clip.&lt;/p&gt;&lt;p&gt;Un kilogramo es el peso aproximado de un paquete de arroz.&lt;/p&gt;",
    "feedback": "&lt;p&gt;Un miligramo es el peso aproximado de una hormiga.&lt;/p&gt;&lt;p&gt;Un gramo es el peso aproximado de un clip.&lt;/p&gt;&lt;p&gt;Un kilogramo es el peso aproximado de un paquete de arroz.&lt;/p&gt;",
    "seed": {
        "parameters": [
            {
                "name": "Q1",
                "label": null,
                "list": [
                    "una goma de borrar",
                    "una pila",
                    "una cucharilla"
                ]
            }
        ],
        "calculated": [
            {
                "name": "A1",
                "label": "kg",
                "incorrect": true
            },
            {
                "name": "A2",
                "label": "g"
            },
            {
                "name": "A3",
                "label": "mg",
                "incorrect": true
            }
        ],
        "uniques": true
    },
    "algorithm": {
        "name": "trueFalse",
        "template": "Multiple choice – standard",
        "params": {
            "countCorrect": 1,
            "countIncorrect": 2,
            "showCheckIcon": false,
            "columns": 3
        }
    }
}</t>
  </si>
  <si>
    <t>Q1 = List = una hormiga, una pastilla para la tos, un folio</t>
  </si>
  <si>
    <t>A1 = kg#
A2 = g#
A3 = mg#*</t>
  </si>
  <si>
    <t>{
    "id": "M4-MyM-24a-E-3",
    "stimulus": "&lt;p&gt;¿Qué unidad es la más adecuada para medir la masa de {{Q1}}?&lt;/p&gt;",
    "hint": "&lt;p&gt;Un miligramo es el peso aproximado de una hormiga.&lt;/p&gt;&lt;p&gt;Un gramo es el peso aproximado de un clip.&lt;/p&gt;&lt;p&gt;Un kilogramo es el peso aproximado de un paquete de arroz.&lt;/p&gt;",
    "feedback": "&lt;p&gt;Un miligramo es el peso aproximado de una hormiga.&lt;/p&gt;&lt;p&gt;Un gramo es el peso aproximado de un clip.&lt;/p&gt;&lt;p&gt;Un kilogramo es el peso aproximado de un paquete de arroz.&lt;/p&gt;",
    "seed": {
        "parameters": [
            {
                "name": "Q1",
                "label": null,
                "list": [
                    "una hormiga",
                    "una pastilla para la tos",
                    "un folio"
                ]
            }
        ],
        "calculated": [
            {
                "name": "A1",
                "label": "kg",
                "incorrect": true
            },
            {
                "name": "A2",
                "label": "g",
                "incorrect": true
            },
            {
                "name": "A3",
                "label": "mg"
            }
        ],
        "uniques": true
    },
    "algorithm": {
        "name": "trueFalse",
        "template": "Multiple choice – standard",
        "params": {
            "countCorrect": 1,
            "countIncorrect": 2,
            "showCheckIcon": false,
            "columns": 3
        }
    }
}</t>
  </si>
  <si>
    <t>M4-MyM-24b</t>
  </si>
  <si>
    <t>Calcula conversiones de unidades de masa (SMD, kg, g y mg)</t>
  </si>
  <si>
    <t>Selecciona las conversiones de unidades correctas.</t>
  </si>
  <si>
    <t>Multiple Choice
*: showCheckIcon=false
*: columns=3</t>
  </si>
  <si>
    <t>Q1 = min = 10; max = 999; step = 1
Q2 = min = 10; max = 999; step = 1
Q3 = min = 10; max = 999; step = 1
Q4 = min = 10; max = 999; step = 1
Q5 = min = 10; max = 999; step = 1
Q6 = min = 10; max = 999; step = 1
Q7 = min = 10; max = 999; step = 1
Q8 = min = 10; max = 999; step = 1</t>
  </si>
  <si>
    <t>T1 = {{Q1}}*1000
T2 = {{Q2}}/1000
T3 = {{Q3}}*1000
T4 = {{Q4}}/1000
T5 = {{Q5}}*100
T6 = {{Q6}}/100
T7 = {{Q7}}/100
T8 = {{Q8}}*100
T9 = {{Q5}}*1000
T10 = {{Q6}}/1000
T11 = {{Q7}}*1000
T12 = {{Q8}}/1000
A1={{Q1}} kg = {{T1}} g#*
A2={{Q2}} g = {{T2}} kg#*
A3={{Q3}} g = {{T3}} mg#*
A4={{Q4}} mg = {{T4}} g#*
A5={{Q5}} kg = {{T5}} g#|&lt;p&gt;La conversión correcta es:&lt;/p&gt;&lt;p style="text-align: center"&gt;{{Q5}} kg = {{Q5}} × 1 000 = {{T9}} g&lt;/p&gt;
A6={{Q6}} g = {{T6}} kg#|&lt;p&gt;La conversión correcta es:&lt;/p&gt;&lt;p style="text-align: center"&gt;{{Q6}} g = {{Q6}} : 1 000 = {{T10}} kg&lt;/p&gt;
A7={{Q7}} g = {{T7}} mg#|&lt;p&gt;La conversión correcta es:&lt;/p&gt;&lt;p style="text-align: center"&gt;{{Q7}} g = {{Q7}} × 1 000 = {{T11}} mg&lt;/p&gt;
A8={{Q8}} mg = {{T8}} g#|&lt;p&gt;La conversión correcta es:&lt;/p&gt;&lt;p style="text-align: center"&gt;{{Q8}} mg = {{Q8}} : 1 000 = {{T12}} g&lt;/p&gt;</t>
  </si>
  <si>
    <t>&lt;p&gt;Algunas de las conversiones de unidades de masa son:&lt;/p&gt;&lt;p&gt;1 g = 1 000 mg&lt;/p&gt;&lt;p&gt;1 kg = 1 000 g&lt;/p&gt;</t>
  </si>
  <si>
    <t>{
    "id": "M4-MyM-24b-I-1",
    "stimulus": "Selecciona las conversiones de unidades correctas.",
    "hint": "&lt;p&gt;Algunas de las conversiones de unidades de masa son:&lt;/p&gt;&lt;p style=\"text-align: center\"&gt;1 g = 1 000 mg&lt;/p&gt;&lt;p style=\"text-align: center\"&gt;1 kg = 1 000 g&lt;/p&gt;",
    "feedback": "&lt;p&gt;Algunas de las conversiones de unidades de masa son:&lt;/p&gt;&lt;p style=\"text-align: center\"&gt;1 g = 1 000 mg&lt;/p&gt;&lt;p style=\"text-align: center\"&gt;1 kg = 1 000 g&lt;/p&gt;",
    "seed": {
        "parameters": [
            {
                "name": "Q1",
                "label": null,
                "min": 10,
                "max": 999,
                "step": 1
            },
            {
                "name": "Q2",
                "label": null,
                "min": 10,
                "max": 999,
                "step": 1
            },
            {
                "name": "Q3",
                "label": null,
                "min": 10,
                "max": 999,
                "step": 1
            },
            {
                "name": "Q4",
                "label": null,
                "min": 10,
                "max": 999,
                "step": 1
            },
            {
                "name": "Q5",
                "label": null,
                "min": 10,
                "max": 999,
                "step": 1
            },
            {
                "name": "Q6",
                "label": null,
                "min": 10,
                "max": 999,
                "step": 1
            },
            {
                "name": "Q7",
                "label": null,
                "min": 10,
                "max": 999,
                "step": 1
            },
            {
                "name": "Q8",
                "label": null,
                "min": 10,
                "max": 999,
                "step": 1
            }
        ],
        "calculated": [
            {
                "name": "T1",
                "label": "{{function}}",
                "function": "{{Q1}}*1000",
                "temp": true
            },
            {
                "name": "T2",
                "label": "{{function}}",
                "function": "{{Q2}}/1000",
                "temp": true
            },
            {
                "name": "T3",
                "label": "{{function}}",
                "function": "{{Q3}}*1000",
                "temp": true
            },
            {
                "name": "T4",
                "label": "{{function}}",
                "function": "{{Q4}}/1000",
                "temp": true
            },
            {
                "name": "T5",
                "label": "{{function}}",
                "function": "{{Q5}}*100",
                "temp": true
            },
            {
                "name": "T6",
                "label": "{{function}}",
                "function": "{{Q6}}/100",
                "temp": true
            },
            {
                "name": "T7",
                "label": "{{function}}",
                "function": "{{Q7}}/100",
                "temp": true
            },
            {
                "name": "T8",
                "label": "{{function}}",
                "function": "{{Q8}}*100",
                "temp": true
            },
            {
                "name": "T9",
                "label": "{{function}}",
                "function": "{{Q5}}*1000",
                "temp": true
            },
            {
                "name": "T10",
                "label": "{{function}}",
                "function": "{{Q6}}/1000",
                "temp": true
            },
            {
                "name": "T11",
                "label": "{{function}}",
                "function": "{{Q7}}*1000",
                "temp": true
            },
            {
                "name": "T12",
                "label": "{{function}}",
                "function": "{{Q8}}/1000",
                "temp": true
            },
            {
                "name": "A1",
                "label": "{{Q1}} kg = {{T1}} g"
            },
            {
                "name": "A2",
                "label": "{{Q2}} g = {{T2}} kg"
            },
            {
                "name": "A3",
                "label": "{{Q3}} g = {{T3}} mg"
            },
            {
                "name": "A4",
                "label": "{{Q4}} mg = {{T4}} g"
            },
            {
                "name": "A5",
                "label": "{{Q5}} kg = {{T5}} g",
                "function": "",
                "incorrect": true,
                "feedback": "&lt;p&gt;La conversión correcta es:&lt;/p&gt;&lt;p style=\"text-align: center\"&gt;{{Q5}} kg = {{Q5}} × 1 000 = {{T9}} g&lt;/p&gt;"
            },
            {
                "name": "A6",
                "label": "{{Q6}} g = {{T6}} kg",
                "function": "",
                "incorrect": true,
                "feedback": "&lt;p&gt;La conversión correcta es:&lt;/p&gt;&lt;p style=\"text-align: center\"&gt;{{Q6}} g = {{Q6}} : 1 000 = {{T10}} kg&lt;/p&gt;"
            },
            {
                "name": "A7",
                "label": "{{Q7}} g = {{T7}} mg",
                "function": "",
                "incorrect": true,
                "feedback": "&lt;p&gt;La conversión correcta es:&lt;/p&gt;&lt;p style=\"text-align: center\"&gt;{{Q7}} g = {{Q7}} × 1 000 = {{T11}} mg&lt;/p&gt;"
            },
            {
                "name": "A8",
                "label": "{{Q8}} mg = {{T8}} g",
                "function": "",
                "incorrect": true,
                "feedback": "&lt;p&gt;La conversión correcta es:&lt;/p&gt;&lt;p style=\"text-align: center\"&gt;{{Q8}} mg = {{Q8}} : 1 000 = {{T12}} g&lt;/p&gt;"
            }
        ],
        "uniques": true
    },
    "algorithm": {
        "name": "trueFalse",
        "template": "Multiple choice – multiple response",
        "params": {
            "countCorrect": 2,
            "countIncorrect": 1,
            "showCheckIcon": false,
            "columns": 3
        }
    }
}</t>
  </si>
  <si>
    <t>&lt;p style=\"text-align: center\"&gt;{{Q1}} g = {{response}} kg&lt;/p&gt;</t>
  </si>
  <si>
    <t>Q1 = Min = 1; Max = 999; Step = 1</t>
  </si>
  <si>
    <t>A1 = {{Q1}}/1000</t>
  </si>
  <si>
    <t>&lt;p&gt;Algunas de las conversiones de unidades de masa son:&lt;/p&gt;&lt;p&gt;1 g = 1 000 mg&lt;/p&gt;&lt;p&gt;1 kg = 1 000 g&lt;/p&gt;&lt;p&gt;Por tanto, en este caso:&lt;/p&gt;&lt;p style=\"text-align: center\"&gt;{{Q1}} g = {{Q1}} : 1 000 = {{A1}} kg&lt;/p&gt;</t>
  </si>
  <si>
    <t>{
    "id": "M4-MyM-24b-E-1",
    "stimulus": "&lt;p&gt;Calcula esta conversión de unidades.&lt;/p&gt;",
    "template": "&lt;p style=\"text-align: center\"&gt;{{Q1}} g = {{response}} kg&lt;/p&gt;",
    "hint": "&lt;p&gt;Algunas de las conversiones de unidades de masa son:&lt;/p&gt;&lt;p style=\"text-align: center\"&gt;1 g = 1 000 mg&lt;/p&gt;&lt;p style=\"text-align: center\"&gt;1 kg = 1 000 g&lt;/p&gt;",
    "feedback": "&lt;p&gt;Algunas de las conversiones de unidades de masa son:&lt;/p&gt;&lt;p style=\"text-align: center\"&gt;1 g = 1 000 mg&lt;/p&gt;&lt;p style=\"text-align: center\"&gt;1 kg = 1 000 g&lt;/p&gt;&lt;p&gt;Por tanto, en este caso:&lt;/p&gt;&lt;p style=\"text-align: center\"&gt;{{Q1}} g = {{Q1}} : 1 000 = {{A1}} kg&lt;/p&gt;",
    "seed": {
        "parameters": [
            {
                "name": "Q1",
                "label": null,
                "min": 1,
                "max": 999,
                "step": 1
            }
        ],
        "calculated": [
            {
                "name": "A1",
                "label": "{{function}}",
                "function": "{{Q1}}/1000"
            }
        ],
        "uniques": true
    },
    "algorithm": {
        "name": "calculateOperation",
        "params": {
            "method": "equivLiteral",
            "keyboard": "NUMERICAL"
        }
    }
}</t>
  </si>
  <si>
    <t>&lt;p style=\"text-align: center\"&gt;{{Q1}} kg = {{response}} g&lt;/p&gt;</t>
  </si>
  <si>
    <t>&lt;p&gt;Algunas de las conversiones de unidades de masa son:&lt;/p&gt;&lt;p&gt;1 g = 1 000 mg&lt;/p&gt;&lt;p&gt;1 kg = 1 000 g&lt;/p&gt;&lt;p&gt;Por tanto, en este caso:&lt;/p&gt;&lt;p style=\"text-align: center\"&gt;{{Q1}} kg = {{Q1}} × 1 000= {{A1}} g&lt;/p&gt;</t>
  </si>
  <si>
    <t>{
    "id": "M4-MyM-24b-E-2",
    "stimulus": "&lt;p&gt;Calcula esta conversión de unidades.&lt;/p&gt;",
    "template": "&lt;p style=\"text-align: center\"&gt;{{Q1}} kg = {{response}} g&lt;/p&gt;",
    "hint": "&lt;p&gt;Algunas de las conversiones de unidades de masa son:&lt;/p&gt;&lt;p style=\"text-align: center\"&gt;1 g = 1 000 mg&lt;/p&gt;&lt;p style=\"text-align: center\"&gt;1 kg = 1 000 g&lt;/p&gt;",
    "feedback": "&lt;p&gt;Algunas de las conversiones de unidades de masa son:&lt;/p&gt;&lt;p style=\"text-align: center\"&gt;1 g = 1 000 mg&lt;/p&gt;&lt;p style=\"text-align: center\"&gt;1 kg = 1 000 g&lt;/p&gt;&lt;p&gt;Por tanto, en este caso:&lt;/p&gt;&lt;p style=\"text-align: center\"&gt;{{Q1}} kg = {{Q1}} × 1 000= {{A1}} g&lt;/p&gt;",
    "seed": {
        "parameters": [
            {
                "name": "Q1",
                "label": null,
                "min": 1,
                "max": 99,
                "step": 1
            }
        ],
        "calculated": [
            {
                "name": "A1",
                "label": "{{function}}",
                "function": "{{Q1}}*1000"
            }
        ],
        "uniques": true
    },
    "algorithm": {
        "name": "calculateOperation",
        "params": {
            "method": "equivLiteral",
            "keyboard": "NUMERICAL"
        }
    }
}</t>
  </si>
  <si>
    <t>&lt;p style=\"text-align: center\"&gt;{{T1}} mg = {{response}} g&lt;/p&gt;</t>
  </si>
  <si>
    <t xml:space="preserve">T1={{Q1}}*1000
A1={{Q1}}
</t>
  </si>
  <si>
    <t>&lt;p&gt;Algunas de las conversiones de unidades de masa son:&lt;/p&gt;&lt;p&gt;1 g = 1 000 mg&lt;/p&gt;&lt;p&gt;1 kg = 1 000 g&lt;/p&gt;&lt;p&gt;Por tanto, en este caso:&lt;/p&gt;&lt;p style=\"text-align: center\"&gt;{{T1}} mg = {{T1}} : 1 000 = {{A1}} g&lt;/p&gt;</t>
  </si>
  <si>
    <t>{
    "id": "M4-MyM-24b-E-3",
    "stimulus": "&lt;p&gt;Calcula esta conversión de unidades.&lt;/p&gt;",
    "template": "&lt;p style=\"text-align: center\"&gt;{{T1}} mg = {{response}} g&lt;/p&gt;",
    "hint": "&lt;p&gt;Algunas de las conversiones de unidades de masa son:&lt;/p&gt;&lt;p style=\"text-align: center\"&gt;1 g = 1 000 mg&lt;/p&gt;&lt;p style=\"text-align: center\"&gt;1 kg = 1 000 g&lt;/p&gt;",
    "feedback": "&lt;p&gt;Algunas de las conversiones de unidades de masa son:&lt;/p&gt;&lt;p style=\"text-align: center\"&gt;1 g = 1 000 mg&lt;/p&gt;&lt;p style=\"text-align: center\"&gt;1 kg = 1 000 g&lt;/p&gt;&lt;p&gt;Por tanto, en este caso:&lt;/p&gt;&lt;p style=\"text-align: center\"&gt;{{T1}} mg = {{T1}} : 1 000 = {{A1}} g&lt;/p&gt;",
    "seed": {
        "parameters": [
            {
                "name": "Q1",
                "label": null,
                "min": 1,
                "max": 999,
                "step": 1
            }
        ],
        "calculated": [
            {
                "name": "T1",
                "label": "{{function}}",
                "function": "{{Q1}}*1000",
                "temp": true
            },
            {
                "name": "A1",
                "label": "{{function}}",
                "function": "{{Q1}}"
            }
        ],
        "uniques": true
    },
    "algorithm": {
        "name": "calculateOperation",
        "params": {
            "method": "equivLiteral",
            "keyboard": "NUMERICAL"
        }
    }
}</t>
  </si>
  <si>
    <t>Un saco de arroz pesa {{Q1}} g. ¿A cuántos kilogramos equivalen?</t>
  </si>
  <si>
    <t>Equivalen a {{response}} kg</t>
  </si>
  <si>
    <t>Q1 = Min = 20000; Max = 50000; Step = 1000</t>
  </si>
  <si>
    <t>{
    "id": "M4-MyM-24b-A-1",
    "stimulus": "&lt;p&gt;Un saco de arroz pesa {{Q1}} g. ¿A cuántos kilogramos equivalen?&lt;/p&gt;",
    "template": "Equivalen a {{response}} kg.",
    "hint": "&lt;p&gt;Algunas de las conversiones de unidades de masa son:&lt;/p&gt;&lt;p style=\"text-align: center\"&gt;1 g = 1 000 mg&lt;/p&gt;&lt;p style=\"text-align: center\"&gt;1 kg = 1 000 g&lt;/p&gt;",
    "feedback": "&lt;p&gt;Algunas de las conversiones de unidades de masa son:&lt;/p&gt;&lt;p style=\"text-align: center\"&gt;1 g = 1 000 mg&lt;/p&gt;&lt;p style=\"text-align: center\"&gt;1 kg = 1 000 g&lt;/p&gt;&lt;p&gt;Por tanto, en este caso:&lt;/p&gt;&lt;p style=\"text-align: center\"&gt;{{Q1}} g = {{Q1}} : 1 000 = {{A1}} kg&lt;/p&gt;",
    "seed": {
        "parameters": [
            {
                "name": "Q1",
                "label": null,
                "min": 20000,
                "max": 50000,
                "step": 1000
            }
        ],
        "calculated": [
            {
                "name": "A1",
                "label": "{{function}}",
                "function": "{{Q1}}/1000"
            }
        ],
        "uniques": true
    },
    "algorithm": {
        "name": "calculateOperation",
        "params": {
            "method": "equivLiteral",
            "keyboard": "NUMERICAL"
        }
    }
}</t>
  </si>
  <si>
    <t>Un perro pesa {{Q1}} kg. ¿Cuántos gramos son?</t>
  </si>
  <si>
    <t>Son {{response}} g</t>
  </si>
  <si>
    <t>Q1 = Min = 5; Max = 30; Step = 1</t>
  </si>
  <si>
    <t>&lt;p&gt;Algunas de las conversiones de unidades de masa son:&lt;/p&gt;&lt;p&gt;1 g = 1 000 mg&lt;/p&gt;&lt;p&gt;1 kg = 1 000 g&lt;/p&gt;&lt;p&gt;Por tanto, en este caso:&lt;/p&gt;&lt;p style=\"text-align: center\"&gt;{{Q1}} kg = {{Q1}} × 1 000 = {{A1}} g&lt;/p&gt;</t>
  </si>
  <si>
    <t>{
    "id": "M4-MyM-24b-A-2",
    "stimulus": "&lt;p&gt;Un perro pesa {{Q1}} kg. ¿Cuántos gramos son?&lt;/p&gt;",
    "template": "Son {{response}} g.",
    "hint": "&lt;p&gt;Algunas de las conversiones de unidades de masa son:&lt;/p&gt;&lt;p style=\"text-align: center\"&gt;1 g = 1 000 mg&lt;/p&gt;&lt;p style=\"text-align: center\"&gt;1 kg = 1 000 g&lt;/p&gt;",
    "feedback": "&lt;p&gt;Algunas de las conversiones de unidades de masa son:&lt;/p&gt;&lt;p style=\"text-align: center\"&gt;1 g = 1 000 mg&lt;/p&gt;&lt;p style=\"text-align: center\"&gt;1 kg = 1 000 g&lt;/p&gt;&lt;p&gt;Por tanto, en este caso:&lt;/p&gt;&lt;p style=\"text-align: center\"&gt;{{Q1}} kg = {{Q1}} × 1 000 = {{A1}} g&lt;/p&gt;",
    "seed": {
        "parameters": [
            {
                "name": "Q1",
                "label": null,
                "min": 5,
                "max": 30,
                "step": 1
            }
        ],
        "calculated": [
            {
                "name": "A1",
                "label": "{{function}}",
                "function": "{{Q1}}*1000"
            }
        ],
        "uniques": true
    },
    "algorithm": {
        "name": "calculateOperation",
        "params": {
            "method": "equivLiteral",
            "keyboard": "NUMERICAL"
        }
    }
}</t>
  </si>
  <si>
    <t>Miguel ha utilizado {{Q1}} mg de harina para hacer una tarta. ¿Cuántos gramos son?</t>
  </si>
  <si>
    <t>{{response}} g</t>
  </si>
  <si>
    <t>Q1 = Min = 100000; Max = 600000; Step = 1000</t>
  </si>
  <si>
    <t>&lt;p&gt;Algunas de las conversiones de unidades de masa son:&lt;/p&gt;&lt;p&gt;1 g = 1 000 mg&lt;/p&gt;&lt;p&gt;1 kg = 1 000 g&lt;/p&gt;&lt;p&gt;Por tanto, en este caso:&lt;/p&gt;&lt;p style=\"text-align: center\"&gt;{{Q1}} mg = {{Q1}} : 1 000 = {{A1}} g&lt;/p&gt;</t>
  </si>
  <si>
    <t>{
    "id": "M4-MyM-24b-A-3",
    "stimulus": "&lt;p&gt;Miguel ha utilizado {{Q1}} mg de harina para hacer una tarta. ¿Cuántos gramos son?&lt;/p&gt;",
    "template": "Son {{response}} g",
    "hint": "&lt;p&gt;Algunas de las conversiones de unidades de masa son:&lt;/p&gt;&lt;p style=\"text-align: center\"&gt;1 g = 1 000 mg&lt;/p&gt;&lt;p style=\"text-align: center\"&gt;1 kg = 1 000 g&lt;/p&gt;",
    "feedback": "&lt;p&gt;Algunas de las conversiones de unidades de masa son:&lt;/p&gt;&lt;p style=\"text-align: center\"&gt;1 g = 1 000 mg&lt;/p&gt;&lt;p style=\"text-align: center\"&gt;1 kg = 1 000 g&lt;/p&gt;&lt;p&gt;Por tanto, en este caso:&lt;/p&gt;&lt;p style=\"text-align: center\"&gt;{{Q1}} mg = {{Q1}} : 1 000 = {{A1}} g&lt;/p&gt;",
    "seed": {
        "parameters": [
            {
                "name": "Q1",
                "label": null,
                "min": 100000,
                "max": 600000,
                "step": 1000
            }
        ],
        "calculated": [
            {
                "name": "A1",
                "label": "{{function}}",
                "function": "{{Q1}}/1000"
            }
        ],
        "uniques": true
    },
    "algorithm": {
        "name": "calculateOperation",
        "params": {
            "method": "equivLiteral",
            "keyboard": "NUMERICAL"
        }
    }
}</t>
  </si>
  <si>
    <t>M4-MyM-24c</t>
  </si>
  <si>
    <t>Compara y ordena medidas de masa (SMD, kg, g y mg)</t>
  </si>
  <si>
    <t>&lt;p&gt;Ordena de menor a mayor las siguientes medidas de masa.&lt;/p&gt;</t>
  </si>
  <si>
    <t>&lt;p style=\"text-align:center;\"&gt;{{response}} &lt; {{response}} &lt; {{response}}&lt;/p&gt;</t>
  </si>
  <si>
    <t>Q1 = Min = 1; Max = 100; Step = 1
Q2 = Min = 1; Max = 100; Step = 1
Q3 = Min = 1; Max = 100; Step = 1
Q4 = List = kg, g, mg</t>
  </si>
  <si>
    <t>T1 = [{{Q1}}, {{Q2}}, {{Q3}}].sort(function(a, b){return a - b;})[0]
T2 = [{{Q1}}, {{Q2}}, {{Q3}}].sort(function(a, b){return a - b;})[1]
T3 = [{{Q1}}, {{Q2}}, {{Q3}}].sort(function(a, b){return a - b;})[2]
A1 = "{{T1}} {{Q4}}"
A2 = "{{T2}} {{Q4}}"
A3 = "{{T3}} {{Q4}}"</t>
  </si>
  <si>
    <t>{
    "id": "M4-MyM-24c-I-1",
    "stimulus": "&lt;p&gt;Ordena de menor a mayor las siguientes medidas de masa.&lt;/p&gt;",
    "template": "&lt;p style=\"text-align:center;\"&gt;{{response}} &lt; {{response}} &lt; {{response}}&lt;/p&gt;",
    "hint": "&lt;p&gt;Como están expresadas en la misma unidad, solo hay que comparar sus cifras empezando por la izquierda.&lt;/p&gt;",
    "feedback": "&lt;p&gt;Como están expresadas en la misma unidad, solo hay que comparar sus cifras empezando por la izquierda.&lt;/p&gt;",
    "seed": {
        "parameters": [
            {
                "name": "Q1",
                "label": null,
                "min": 1,
                "max": 100,
                "step": 1
            },
            {
                "name": "Q2",
                "label": null,
                "min": 1,
                "max": 100,
                "step": 1
            },
            {
                "name": "Q3",
                "label": null,
                "min": 1,
                "max": 100,
                "step": 1
            },
            {
                "name": "Q4",
                "label": null,
                "list": [
                    "kg",
                    "g",
                    "mg"
                ]
            }
        ],
        "calculated": [
            {
                "name": "T1",
                "label": "{{function}}",
                "function": "[{{Q1}}, {{Q2}}, {{Q3}}].sort(function(a, b){return a - b;})[0]",
                "temp": true
            },
            {
                "name": "T2",
                "label": "{{function}}",
                "function": "[{{Q1}}, {{Q2}}, {{Q3}}].sort(function(a, b){return a - b;})[1]",
                "temp": true
            },
            {
                "name": "T3",
                "label": "{{function}}",
                "function": "[{{Q1}}, {{Q2}}, {{Q3}}].sort(function(a, b){return a - b;})[2]",
                "temp": true
            },
            {
                "name": "A1",
                "label": "{{function}}",
                "function": "{{T1}} {{Q4}}"
            },
            {
                "name": "A2",
                "label": "{{function}}",
                "function": "{{T2}} {{Q4}}"
            },
            {
                "name": "A3",
                "label": "{{function}}",
                "function": "{{T3}} {{Q4}}"
            }
        ],
        "uniques": true
    },
    "algorithm": {
        "name": "calculateOperation",
        "template": "Cloze with drag &amp; drop"
    }
}</t>
  </si>
  <si>
    <t>T1 = [{{Q1}}, {{Q2}}, {{Q3}}].sort(function(a, b){return a - b;})[0]
T2 = [{{Q1}}, {{Q2}}, {{Q3}}].sort(function(a, b){return a - b;})[1]*1000
T3 = [{{Q1}}, {{Q2}}, {{Q3}}].sort(function(a, b){return a - b;})[2]/1000
T4 = [{{Q1}}, {{Q2}}, {{Q3}}].sort(function(a, b){return a - b;})[1]
T5 = [{{Q1}}, {{Q2}}, {{Q3}}].sort(function(a, b){return a - b;})[2]
A1 = "{{T1}} g"
A2 = "{{T2}} mg"
A3 = "{{T3}} kg"</t>
  </si>
  <si>
    <t>&lt;p&gt;Como están en unidades diferentes, hay que convertirlas a la misma unidad para poder ordenarlas:&lt;/p&gt;&lt;p style=\"text-align: center\"&gt;{{T2}} mg = {{T2}} : 1 000= {{T4}} g&lt;/p&gt;&lt;p style=\"text-align: center\"&gt;{{T3}} kg = {{T3}} × 1 000 = {{T5}} g&lt;/p&gt;</t>
  </si>
  <si>
    <t>{
    "id": "M4-MyM-24c-E-1",
    "stimulus": "&lt;p&gt;Ordena de menor a mayor las siguientes medidas de masa.&lt;/p&gt;",
    "template": "&lt;p style=\"text-align:center;\"&gt;{{response}} &lt; {{response}} &lt; {{response}}&lt;/p&gt;",
    "hint": "&lt;p&gt;Convierte todas las medidas a la misma unidad.&lt;/p&gt;",
    "feedback": "&lt;p&gt;Como están en unidades diferentes, hay que convertirlas a la misma unidad para poder ordenarlas:&lt;/p&gt;&lt;p style=\"text-align: center\"&gt;{{T2}} mg = {{T2}} : 1 000= {{T4}} g&lt;/p&gt;&lt;p style=\"text-align: center\"&gt;{{T3}} kg = {{T3}} × 1 000 = {{T5}} g&lt;/p&gt;",
    "seed": {
        "parameters": [
            {
                "name": "Q1",
                "label": null,
                "min": 1,
                "max": 100,
                "step": 1
            },
            {
                "name": "Q2",
                "label": null,
                "min": 1,
                "max": 100,
                "step": 1
            },
            {
                "name": "Q3",
                "label": null,
                "min": 1,
                "max": 100,
                "step": 1
            }
        ],
        "calculated": [
            {
                "name": "T1",
                "label": "{{function}}",
                "function": "[{{Q1}}, {{Q2}}, {{Q3}}].sort(function(a, b){return a - b;})[0]",
                "temp": true
            },
            {
                "name": "T2",
                "label": "{{function}}",
                "function": "[{{Q1}}, {{Q2}}, {{Q3}}].sort(function(a, b){return a - b;})[1]*1000",
                "temp": true
            },
            {
                "name": "T3",
                "label": "{{function}}",
                "function": "[{{Q1}}, {{Q2}}, {{Q3}}].sort(function(a, b){return a - b;})[2]/1000",
                "temp": true
            },
            {
                "name": "T4",
                "label": "{{function}}",
                "function": "[{{Q1}}, {{Q2}}, {{Q3}}].sort(function(a, b){return a - b;})[1]",
                "temp": true
            },
            {
                "name": "T5",
                "label": "{{function}}",
                "function": "[{{Q1}}, {{Q2}}, {{Q3}}].sort(function(a, b){return a - b;})[2]",
                "temp": true
            },
            {
                "name": "A1",
                "label": "{{function}}",
                "function": "{{T1}} g"
            },
            {
                "name": "A2",
                "label": "{{function}}",
                "function": "{{T2}} mg"
            },
            {
                "name": "A3",
                "label": "{{function}}",
                "function": "{{T3}} kg"
            }
        ],
        "uniques": true
    },
    "algorithm": {
        "name": "calculateOperation",
        "template": "Cloze with drag &amp; drop"
    }
}</t>
  </si>
  <si>
    <t>{
    "id": "M4-MyM-24c-E-2",
    "stimulus": "&lt;p&gt;Ordena de menor a mayor las siguientes medidas de masa.&lt;/p&gt;",
    "template": "&lt;p style=\"text-align:center;\"&gt;{{response}} &lt; {{response}} &lt; {{response}}&lt;/p&gt;",
    "hint": "&lt;p&gt;Convierte todas las medidas a la misma unidad.&lt;/p&gt;",
    "feedback": "&lt;p&gt;Como están en unidades diferentes, hay que convertirlas a la misma unidad para poder ordenarlas:&lt;/p&gt;&lt;p style=\"text-align: center\"&gt;{{T2}} mg = {{T2}} : 1 000= {{T4}} g&lt;/p&gt;&lt;p style=\"text-align: center\"&gt;{{T3}} kg = {{T3}} × 1 000 = {{T5}} g&lt;/p&gt;",
    "seed": {
        "parameters": [
            {
                "name": "Q1",
                "label": null,
                "min": 1,
                "max": 100,
                "step": 1
            },
            {
                "name": "Q2",
                "label": null,
                "min": 1,
                "max": 100,
                "step": 1
            },
            {
                "name": "Q3",
                "label": null,
                "min": 1,
                "max": 100,
                "step": 1
            }
        ],
        "calculated": [
            {
                "name": "T1",
                "label": "{{function}}",
                "function": "[{{Q1}}, {{Q2}}, {{Q3}}].sort(function(a, b){return a - b;})[0]",
                "temp": true
            },
            {
                "name": "T2",
                "label": "{{function}}",
                "function": "[{{Q1}}, {{Q2}}, {{Q3}}].sort(function(a, b){return a - b;})[1]*1000",
                "temp": true
            },
            {
                "name": "T3",
                "label": "{{function}}",
                "function": "[{{Q1}}, {{Q2}}, {{Q3}}].sort(function(a, b){return a - b;})[2]/1000",
                "temp": true
            },
            {
                "name": "T4",
                "label": "{{function}}",
                "function": "[{{Q1}}, {{Q2}}, {{Q3}}].sort(function(a, b){return a - b;})[1]",
                "temp": true
            },
            {
                "name": "T5",
                "label": "{{function}}",
                "function": "[{{Q1}}, {{Q2}}, {{Q3}}].sort(function(a, b){return a - b;})[2]",
                "temp": true
            },
            {
                "name": "A1",
                "label": "{{function}}",
                "function": "{{T1}} g"
            },
            {
                "name": "A2",
                "label": "{{function}}",
                "function": "{{T2}} mg"
            },
            {
                "name": "A3",
                "label": "{{function}}",
                "function": "{{T3}} kg"
            }
        ],
        "uniques": true
    },
    "algorithm": {
        "name": "calculateOperation",
        "template": "Cloze with drag &amp; drop"
    }
}</t>
  </si>
  <si>
    <t>{
    "id": "M4-MyM-24c-E-3",
    "stimulus": "&lt;p&gt;Ordena de menor a mayor las siguientes medidas de masa.&lt;/p&gt;",
    "template": "&lt;p style=\"text-align:center;\"&gt;{{response}} &lt; {{response}} &lt; {{response}}&lt;/p&gt;",
    "hint": "&lt;p&gt;Convierte todas las medidas a la misma unidad.&lt;/p&gt;",
    "feedback": "&lt;p&gt;Como están en unidades diferentes, hay que convertirlas a la misma unidad para poder ordenarlas:&lt;/p&gt;&lt;p style=\"text-align: center\"&gt;{{T2}} mg = {{T2}} : 1 000= {{T4}} g&lt;/p&gt;&lt;p style=\"text-align: center\"&gt;{{T3}} kg = {{T3}} × 1 000 = {{T5}} g&lt;/p&gt;",
    "seed": {
        "parameters": [
            {
                "name": "Q1",
                "label": null,
                "min": 1,
                "max": 100,
                "step": 1
            },
            {
                "name": "Q2",
                "label": null,
                "min": 1,
                "max": 100,
                "step": 1
            },
            {
                "name": "Q3",
                "label": null,
                "min": 1,
                "max": 100,
                "step": 1
            }
        ],
        "calculated": [
            {
                "name": "T1",
                "label": "{{function}}",
                "function": "[{{Q1}}, {{Q2}}, {{Q3}}].sort(function(a, b){return a - b;})[0]",
                "temp": true
            },
            {
                "name": "T2",
                "label": "{{function}}",
                "function": "[{{Q1}}, {{Q2}}, {{Q3}}].sort(function(a, b){return a - b;})[1]*1000",
                "temp": true
            },
            {
                "name": "T3",
                "label": "{{function}}",
                "function": "[{{Q1}}, {{Q2}}, {{Q3}}].sort(function(a, b){return a - b;})[2]/1000",
                "temp": true
            },
            {
                "name": "T4",
                "label": "{{function}}",
                "function": "[{{Q1}}, {{Q2}}, {{Q3}}].sort(function(a, b){return a - b;})[1]",
                "temp": true
            },
            {
                "name": "T5",
                "label": "{{function}}",
                "function": "[{{Q1}}, {{Q2}}, {{Q3}}].sort(function(a, b){return a - b;})[2]",
                "temp": true
            },
            {
                "name": "A1",
                "label": "{{function}}",
                "function": "{{T1}} g"
            },
            {
                "name": "A2",
                "label": "{{function}}",
                "function": "{{T2}} mg"
            },
            {
                "name": "A3",
                "label": "{{function}}",
                "function": "{{T3}} kg"
            }
        ],
        "uniques": true
    },
    "algorithm": {
        "name": "calculateOperation",
        "template": "Cloze with drag &amp; drop"
    }
}</t>
  </si>
  <si>
    <t>Un pescador deportivo ha capturado tres peces y, antes de liberarlos, los ha pesado. Ordénalos de menor a mayor.</t>
  </si>
  <si>
    <t>Q1 = Min = 500; Max = 1500; Step = 10
Q2 = Min = 500; Max = 1500; Step = 10
Q3 = Min = 500; Max = 1500; Step = 10</t>
  </si>
  <si>
    <t>{
    "id": "M4-MyM-24c-A-1",
    "stimulus": "&lt;p&gt;Un pescador deportivo ha capturado tres peces y, antes de liberarlos, los ha pesado. Ordénalos de menor a mayor.&lt;/p&gt;",
    "template": "&lt;p style=\"text-align:center;\"&gt;{{response}} &lt; {{response}} &lt; {{response}}&lt;/p&gt;",
    "hint": "&lt;p&gt;Convierte todas las medidas a la misma unidad.&lt;/p&gt;",
    "feedback": "&lt;p&gt;Como están en unidades diferentes, hay que convertirlas a la misma unidad para poder ordenarlas:&lt;/p&gt;&lt;p style=\"text-align: center\"&gt;{{T2}} mg = {{T2}} : 1 000= {{T4}} g&lt;/p&gt;&lt;p style=\"text-align: center\"&gt;{{T3}} kg = {{T3}} × 1 000 = {{T5}} g&lt;/p&gt;",
    "seed": {
        "parameters": [
            {
                "name": "Q1",
                "label": null,
                "min": 500,
                "max": 1500,
                "step": 10
            },
            {
                "name": "Q2",
                "label": null,
                "min": 500,
                "max": 1500,
                "step": 10
            },
            {
                "name": "Q3",
                "label": null,
                "min": 500,
                "max": 1500,
                "step": 10
            }
        ],
        "calculated": [
            {
                "name": "T1",
                "label": "{{function}}",
                "function": "[{{Q1}}, {{Q2}}, {{Q3}}].sort(function(a, b){return a - b;})[0]",
                "temp": true
            },
            {
                "name": "T2",
                "label": "{{function}}",
                "function": "[{{Q1}}, {{Q2}}, {{Q3}}].sort(function(a, b){return a - b;})[1]*1000",
                "temp": true
            },
            {
                "name": "T3",
                "label": "{{function}}",
                "function": "[{{Q1}}, {{Q2}}, {{Q3}}].sort(function(a, b){return a - b;})[2]/1000",
                "temp": true
            },
            {
                "name": "T4",
                "label": "{{function}}",
                "function": "[{{Q1}}, {{Q2}}, {{Q3}}].sort(function(a, b){return a - b;})[1]",
                "temp": true
            },
            {
                "name": "T5",
                "label": "{{function}}",
                "function": "[{{Q1}}, {{Q2}}, {{Q3}}].sort(function(a, b){return a - b;})[2]",
                "temp": true
            },
            {
                "name": "A1",
                "label": "{{function}}",
                "function": "{{T1}} g"
            },
            {
                "name": "A2",
                "label": "{{function}}",
                "function": "{{T2}} mg"
            },
            {
                "name": "A3",
                "label": "{{function}}",
                "function": "{{T3}} kg"
            }
        ],
        "uniques": true
    },
    "algorithm": {
        "name": "calculateOperation",
        "template": "Cloze with drag &amp; drop"
    }
}</t>
  </si>
  <si>
    <t>Tres clientes de una carnicería han pedido las siguientes cantidades de filetes. ¿Podrías ordenarlas de menor a mayor?</t>
  </si>
  <si>
    <t>Q1 = Min = 100; Max = 2000; Step = 50
Q2 = Min = 100; Max = 2000; Step = 50
Q2 = Min = 100; Max = 2000; Step = 50</t>
  </si>
  <si>
    <t>{
    "id": "M4-MyM-24c-A-2",
    "stimulus": "&lt;p&gt;Tres clientes de una carnicería han pedido las siguientes cantidades de filetes. ¿Podrías ordenarlas de menor a mayor?&lt;/p&gt;",
    "template": "&lt;p style=\"text-align:center;\"&gt;{{response}} &lt; {{response}} &lt; {{response}}&lt;/p&gt;",
    "hint": "&lt;p&gt;Convierte todas las medidas a la misma unidad.&lt;/p&gt;",
    "feedback": "&lt;p&gt;Como están en unidades diferentes, hay que convertirlas a la misma unidad para poder ordenarlas:&lt;/p&gt;&lt;p style=\"text-align: center\"&gt;{{T2}} mg = {{T2}} : 1 000= {{T4}} g&lt;/p&gt;&lt;p style=\"text-align: center\"&gt;{{T3}} kg = {{T3}} × 1 000 = {{T5}} g&lt;/p&gt;",
    "seed": {
        "parameters": [
            {
                "name": "Q1",
                "label": null,
                "min": 100,
                "max": 2000,
                "step": 50
            },
            {
                "name": "Q2",
                "label": null,
                "min": 100,
                "max": 2000,
                "step": 50
            },
            {
                "name": "Q3",
                "label": null,
                "min": 100,
                "max": 2000,
                "step": 50
            }
        ],
        "calculated": [
            {
                "name": "T1",
                "label": "{{function}}",
                "function": "[{{Q1}}, {{Q2}}, {{Q3}}].sort(function(a, b){return a - b;})[0]",
                "temp": true
            },
            {
                "name": "T2",
                "label": "{{function}}",
                "function": "[{{Q1}}, {{Q2}}, {{Q3}}].sort(function(a, b){return a - b;})[1]*1000",
                "temp": true
            },
            {
                "name": "T3",
                "label": "{{function}}",
                "function": "[{{Q1}}, {{Q2}}, {{Q3}}].sort(function(a, b){return a - b;})[2]/1000",
                "temp": true
            },
            {
                "name": "T4",
                "label": "{{function}}",
                "function": "[{{Q1}}, {{Q2}}, {{Q3}}].sort(function(a, b){return a - b;})[1]",
                "temp": true
            },
            {
                "name": "T5",
                "label": "{{function}}",
                "function": "[{{Q1}}, {{Q2}}, {{Q3}}].sort(function(a, b){return a - b;})[2]",
                "temp": true
            },
            {
                "name": "A1",
                "label": "{{function}}",
                "function": "{{T1}} g"
            },
            {
                "name": "A2",
                "label": "{{function}}",
                "function": "{{T2}} mg"
            },
            {
                "name": "A3",
                "label": "{{function}}",
                "function": "{{T3}} kg"
            }
        ],
        "uniques": true
    },
    "algorithm": {
        "name": "calculateOperation",
        "template": "Cloze with drag &amp; drop"
    }
}</t>
  </si>
  <si>
    <t>Un apicultor ha recogido estas cantidades de miel en varios panales. Ordénalas de menor a mayor.</t>
  </si>
  <si>
    <t>Q1 = Min = 200; Max = 2000; Step = 50
Q2 = Min = 200; Max = 2000; Step = 50
Q3 = Min = 200; Max = 2000; Step = 50</t>
  </si>
  <si>
    <t>T1 = [{{Q1}}, {{Q2}}, {{Q3}}].sort(function(a, b){return a - b;})[0]
T2 = [{{Q1}}, {{Q2}}, {{Q3}}].sort(function(a, b){return a - b;})[1]*1000
T3 = [{{Q1}}, {{Q2}}, {{Q3}}].sort(function(a, b){return a - b;})[2]/1000
T4 = [{{Q1}}, {{Q2}}, {{Q3}}].sort(function(a, b){return a - b;})[1]
T5 = [{{Q1}}, {{Q2}}, {{Q3}}].sort(function(a, b){return a - b;})[2]
A1 = "{{T1}} g"
A2 = "{{T3}} kg"
A3 = "{{T2}} mg"</t>
  </si>
  <si>
    <t>{
    "id": "M4-MyM-24c-A-3",
    "stimulus": "&lt;p&gt;Un apicultor ha recogido estas cantidades de miel en varios panales. Ordénalas de menor a mayor.&lt;/p&gt;",
    "template": "&lt;p style=\"text-align:center;\"&gt;{{response}} &lt; {{response}} &lt; {{response}}&lt;/p&gt;",
    "hint": "&lt;p&gt;Convierte todas las medidas a la misma unidad.&lt;/p&gt;",
    "feedback": "&lt;p&gt;Como están en unidades diferentes, hay que convertirlas a la misma unidad para poder ordenarlas:&lt;/p&gt;&lt;p style=\"text-align: center\"&gt;{{T2}} mg = {{T2}} : 1 000= {{T4}} g&lt;/p&gt;&lt;p style=\"text-align: center\"&gt;{{T3}} kg = {{T3}} × 1 000 = {{T5}} g&lt;/p&gt;",
    "seed": {
        "parameters": [
            {
                "name": "Q1",
                "label": null,
                "min": 200,
                "max": 2000,
                "step": 50
            },
            {
                "name": "Q2",
                "label": null,
                "min": 200,
                "max": 2000,
                "step": 50
            },
            {
                "name": "Q3",
                "label": null,
                "min": 200,
                "max": 2000,
                "step": 50
            }
        ],
        "calculated": [
            {
                "name": "T1",
                "label": "{{function}}",
                "function": "[{{Q1}}, {{Q2}}, {{Q3}}].sort(function(a, b){return a - b;})[0]",
                "temp": true
            },
            {
                "name": "T2",
                "label": "{{function}}",
                "function": "[{{Q1}}, {{Q2}}, {{Q3}}].sort(function(a, b){return a - b;})[1]*1000",
                "temp": true
            },
            {
                "name": "T3",
                "label": "{{function}}",
                "function": "[{{Q1}}, {{Q2}}, {{Q3}}].sort(function(a, b){return a - b;})[2]/1000",
                "temp": true
            },
            {
                "name": "T4",
                "label": "{{function}}",
                "function": "[{{Q1}}, {{Q2}}, {{Q3}}].sort(function(a, b){return a - b;})[1]",
                "temp": true
            },
            {
                "name": "T5",
                "label": "{{function}}",
                "function": "[{{Q1}}, {{Q2}}, {{Q3}}].sort(function(a, b){return a - b;})[2]",
                "temp": true
            },
            {
                "name": "A1",
                "label": "{{function}}",
                "function": "{{T1}} g"
            },
            {
                "name": "A2",
                "label": "{{function}}",
                "function": "{{T2}} mg"
            },
            {
                "name": "A3",
                "label": "{{function}}",
                "function": "{{T3}} kg"
            }
        ],
        "uniques": true
    },
    "algorithm": {
        "name": "calculateOperation",
        "template": "Cloze with drag &amp; drop"
    }
}</t>
  </si>
  <si>
    <t>M4-MyM-19a</t>
  </si>
  <si>
    <t>Elige la unidad más adecuada para la expresión de una medida de masa (no SMD)</t>
  </si>
  <si>
    <t>&lt;p&gt;¿Con qué unidad de masa medirías los siguientes objetos? Arrástralos a su lugar correspondiente.&lt;/p&gt;</t>
  </si>
  <si>
    <t>&lt;p&gt;{{Q1}} : {{A1}}&lt;/p&gt;&lt;p&gt;{{Q2}} : {{A2}}&lt;/p&gt;</t>
  </si>
  <si>
    <t>Q1 = List = Una goma de borrar, Una pila, Una cucharilla
Q2 = List = Dos barras de pan, Un libro de tapa blanda, Un tarro de mermelada</t>
  </si>
  <si>
    <t>A1 = onza#*
A2 = libra#*</t>
  </si>
  <si>
    <t>&lt;p&gt;1 libra es aproximadamente el peso de un balón de fútbol. 1 onza pesa 16 veces menos.&lt;/p&gt;</t>
  </si>
  <si>
    <t>{
    "id": "M4-MyM-19a-I-1",
    "stimulus": "&lt;p&gt;¿Con qué unidad de masa medirías los siguientes objetos? Arrástralos a su lugar correspondiente.&lt;/p&gt;",
    "template": "&lt;p&gt;{{Q1}} : {{response}}&lt;/p&gt;&lt;p&gt;{{Q2}} : {{response}}&lt;/p&gt;",
    "hint": "&lt;p&gt;1 libra es aproximadamente el peso de un balón de fútbol. 1 onza pesa 16 veces menos.&lt;/p&gt;",
    "feedback": "&lt;p&gt;1 libra es aproximadamente el peso de un balón de fútbol. 1 onza pesa 16 veces menos.&lt;/p&gt;",
    "seed": {
        "parameters": [
            {
                "name": "Q1",
                "label": null,
                "list": [
                    "Una goma de borrar",
                    "Una pila",
                    "Una cucharilla"
                ]
            },
            {
                "name": "Q2",
                "label": null,
                "list": [
                    "Dos barras de pan",
                    "Un libro de tapa blanda",
                    "Un tarro de mermelada"
                ]
            }
        ],
        "calculated": [
            {
                "name": "A1",
                "label": "onza"
            },
            {
                "name": "A2",
                "label": "libra"
            }
        ],
        "uniques": true
    },
    "algorithm": {
        "name": "calculateOperation",
        "template": "Cloze with drag &amp; drop"
    }
}</t>
  </si>
  <si>
    <t>Q1 = List = Dos barras de pan, Un libro de tapa blanda, Un tarro de mermelada
Q2 = List = Una goma de borrar, Una pila, Una cucharilla</t>
  </si>
  <si>
    <t>A1 = libra#*
A2 = onza#*</t>
  </si>
  <si>
    <t>{
    "id": "M4-MyM-19a-I-2",
    "stimulus": "&lt;p&gt;¿Con qué unidad de masa medirías los siguientes objetos? Arrástralos a su lugar correspondiente.&lt;/p&gt;",
    "template": "&lt;p&gt;{{Q1}} : {{response}}&lt;/p&gt;&lt;p&gt;{{Q2}} : {{response}}&lt;/p&gt;",
    "hint": "&lt;p&gt;1 libra es aproximadamente el peso de un balón de fútbol. 1 onza pesa 16 veces menos.&lt;/p&gt;",
    "feedback": "&lt;p&gt;1 libra es aproximadamente el peso de un balón de fútbol. 1 onza pesa 16 veces menos.&lt;/p&gt;",
    "seed": {
        "parameters": [
            {
                "name": "Q1",
                "label": null,
                "list": [
                    "Dos barras de pan",
                    "Un libro de tapa blanda",
                    "Un tarro de mermelada"
                ]
            },
            {
                "name": "Q2",
                "label": null,
                "list": [
                    "Una goma de borrar",
                    "Una pila",
                    "Una cucharilla"
                ]
            }
        ],
        "calculated": [
            {
                "name": "A1",
                "label": "libra"
            },
            {
                "name": "A2",
                "label": "onza"
            }
        ],
        "uniques": true
    },
    "algorithm": {
        "name": "calculateOperation",
        "template": "Cloze with drag &amp; drop"
    }
}</t>
  </si>
  <si>
    <t>&lt;p&gt;¿A qué unidad de masa se aproxima el peso de {{Q1}}?&lt;/p&gt;</t>
  </si>
  <si>
    <t>Single Choice
*: countCorrect=1
*: countIncorrect=1</t>
  </si>
  <si>
    <t>Q1 = List = dos barras de pan, un libro de tapa blanda, un tarro de mermelada</t>
  </si>
  <si>
    <t>A1=1 libra#*
A2=1 onza#</t>
  </si>
  <si>
    <t>{
    "id": "M4-MyM-19a-E-1",
    "stimulus": "&lt;p&gt;¿A qué unidad de masa se aproxima el peso de {{Q1}}?&lt;/p&gt;",
    "hint": "&lt;p&gt;1 libra es aproximadamente el peso de un balón de fútbol. 1 onza pesa 16 veces menos.&lt;/p&gt;",
    "feedback": "&lt;p&gt;1 libra es aproximadamente el peso de un balón de fútbol. 1 onza pesa 16 veces menos.&lt;/p&gt;",
    "seed": {
        "parameters": [
            {
                "name": "Q1",
                "label": null,
                "list": [
                    "dos barras de pan",
                    "un libro de tapa blanda",
                    "un tarro de mermelada"
                ]
            }
        ],
        "calculated": [
            {
                "name": "A1",
                "label": "1 libra"
            },
            {
                "name": "A2",
                "label": "1 onza",
                "incorrect": true
            }
        ],
        "uniques": true
    },
    "algorithm": {
        "name": "trueFalse",
        "template": "Multiple choice – standard",
        "params": {
            "countCorrect": 1,
            "countIncorrect": 1,
            "showCheckIcon": false,
            "columns": 2
        }
    }
}</t>
  </si>
  <si>
    <t>A1=1 libra#
A2=1 onza#*</t>
  </si>
  <si>
    <t>{
    "id": "M4-MyM-19a-E-2",
    "stimulus": "&lt;p&gt;¿A qué unidad de masa se aproxima el peso de {{Q1}}?&lt;/p&gt;",
    "hint": "&lt;p&gt;1 libra es aproximadamente el peso de un balón de fútbol. 1 onza pesa 16 veces menos.&lt;/p&gt;",
    "feedback": "&lt;p&gt;1 libra es aproximadamente el peso de un balón de fútbol. 1 onza pesa 16 veces menos.&lt;/p&gt;",
    "seed": {
        "parameters": [
            {
                "name": "Q1",
                "label": null,
                "list": [
                    "una goma de borrar",
                    "una pila",
                    "una cucharilla"
                ]
            }
        ],
        "calculated": [
            {
                "name": "A1",
                "label": "1 libra",
                "incorrect": true
            },
            {
                "name": "A2",
                "label": "1 onza"
            }
        ],
        "uniques": true
    },
    "algorithm": {
        "name": "trueFalse",
        "template": "Multiple choice – standard",
        "params": {
            "countCorrect": 1,
            "countIncorrect": 1,
            "showCheckIcon":false,
            "columns":2
        }
    }
}</t>
  </si>
  <si>
    <t>M4-MyM-19b</t>
  </si>
  <si>
    <t>Calcula conversiones de unidades de masa (no SMD)</t>
  </si>
  <si>
    <t>Elige la opción correcta para completar esta equivalencia.</t>
  </si>
  <si>
    <t>{{T1}} libras = {{response}} onzas</t>
  </si>
  <si>
    <t>Q1 = min = 32; max = 320; step = 16
Q2 = min = 30; max = 350; step = 1
Q3 = min = 30; max = 350; step = 1</t>
  </si>
  <si>
    <t>T1 = Lemonlib.round({{Q1}}/16)
group1 = Q1*, Q2, Q3</t>
  </si>
  <si>
    <t>&lt;p&gt;La equivalencia entre las unidades de masa que no son del Sistema Métrico Decimal es la siguiente:&lt;/p&gt;&lt;p&gt;1 libra = 16 onzas&lt;/p&gt;</t>
  </si>
  <si>
    <t>&lt;p&gt;La equivalencia entre las unidades de masa que no son del Sistema Métrico Decimal es la siguiente:&lt;/p&gt;&lt;p&gt;1 libra  = 16 onzas&lt;/p&gt;&lt;p&gt;En este caso:&lt;/p&gt;&lt;p&gt;{{T1}} libras = {{T1}} × 16 = {{Q1}} onzas&lt;/p&gt;</t>
  </si>
  <si>
    <t>{"id":"M4-MyM-19b-I-1","stimulus":"&lt;p&gt;Elige la opción correcta para completar esta equivalencia.&lt;/p&gt;","template":"&lt;p style=\"text-align: center\"&gt;{{T1}} libras = {{response}} onzas&lt;/p&gt;","hint":"&lt;p&gt;La equivalencia entre las unidades de masa que no son del Sistema Métrico Decimal es la siguiente:&lt;/p&gt;&lt;p style=\"text-align: center\"&gt;1 libra = 16 onzas&lt;/p&gt;","feedback":"&lt;p&gt;La equivalencia entre las unidades de masa que no son del Sistema Métrico Decimal es la siguiente:&lt;/p&gt;&lt;p style=\"text-align: center\"&gt;1 libra = 16 onzas&lt;/p&gt;&lt;p&gt;En este caso:&lt;/p&gt;&lt;p style=\"text-align: center\"&gt;{{T1}} libras = {{T1}} × 16 = {{Q1}} onzas&lt;/p&gt;","seed":{"parameters":[{"name":"Q1","label":null,"min":32,"max":320,"step":16},{"name":"Q2","min":30,"max":350,"step":1},{"name":"Q3","min":30,"max":350,"step":1}],"calculated":[{"name":"T1","label":"{{function}}","function":"Lemonlib.round({{Q1}}/16,1)","temp":true},{"name":"A1","label":"{{Q1}}","group":1},{"name":"A2","label":"{{Q2}}","group":1,"incorrect":true},{"name":"A3","label":"{{Q3}}","group":1,"incorrect":true}],"uniques":true},"algorithm":{"name":"groupResponses","template":"Cloze with drop down"}}</t>
  </si>
  <si>
    <t>{{T1}} onzas = {{response}} libras</t>
  </si>
  <si>
    <t>Q1 = min = 2; max = 30; step = 1
Q2 = min = 2; max = 30; step = 1
Q3 = min = 2; max = 30; step = 1</t>
  </si>
  <si>
    <t>T1 = {{Q1}}*16
group1 = Q1*, Q2, Q3</t>
  </si>
  <si>
    <t>&lt;p&gt;La equivalencia entre las unidades de masa que no son del Sistema Métrico Decimal es la siguiente:&lt;/p&gt;&lt;p&gt;1 libra = 16 onzas&lt;/p&gt;&lt;p&gt;En este caso:&lt;/p&gt;&lt;p&gt;{{T1}} onzas = {{T1}} : 16 = {{Q1}} libras&lt;/p&gt;</t>
  </si>
  <si>
    <t>{"id":"M4-MyM-19b-I-2","stimulus":"&lt;p&gt;Elige la opción correcta para completar esta equivalencia.&lt;/p&gt;","template":"&lt;p style=\"text-align: center\"&gt;{{T1}} onzas = {{response}} libras&lt;/p&gt;","hint":"&lt;p&gt;La equivalencia entre las unidades de masa que no son del Sistema Métrico Decimal es la siguiente:&lt;/p&gt;&lt;p style=\"text-align: center\"&gt;1 libra = 16 onzas&lt;/p&gt;","feedback":"&lt;p&gt;La equivalencia entre las unidades de masa que no son del Sistema Métrico Decimal es la siguiente:&lt;/p&gt;&lt;p style=\"text-align: center\"&gt;1 libra = 16 onzas&lt;/p&gt;&lt;p&gt;En este caso:&lt;/p&gt;&lt;p style=\"text-align: center\"&gt;{{T1}} onzas = {{T1}} : 16 = {{Q1}} libras&lt;/p&gt;","seed":{"parameters":[{"name":"Q1","label":null,"min":2,"max":30,"step":1},{"name":"Q2","min":2,"max":30,"step":1},{"name":"Q3","min":2,"max":30,"step":1}],"calculated":[{"name":"T1","label":"{{function}}","function":"{{Q1}}*16","temp":true},{"name":"A1","label":"{{Q1}}","group":1},{"name":"A2","label":"{{Q2}}","group":1,"incorrect":true},{"name":"A3","label":"{{Q3}}","group":1,"incorrect":true}],"uniques":true},"algorithm":{"name":"groupResponses","template":"Cloze with drop down"}}</t>
  </si>
  <si>
    <t>Completa esta equivalencia.</t>
  </si>
  <si>
    <t>{{Q1}} libras = {{response}} onzas</t>
  </si>
  <si>
    <t>Q1 = min = 2; max = 50; step = 1</t>
  </si>
  <si>
    <t>A1 = {{Q1}}*16</t>
  </si>
  <si>
    <t>&lt;p&gt;La equivalencia entre las unidades de masa que no son del Sistema Métrico Decimal es la siguiente:&lt;/p&gt;&lt;p&gt;1 libra = 16 onzas&lt;/p&gt;&lt;p&gt;En este caso:&lt;/p&gt;&lt;p&gt;{{Q1}} libras = {{Q1}} × 16 = {{A1}} onzas&lt;/p&gt;</t>
  </si>
  <si>
    <t>{"id":"M4-MyM-19b-E-1","stimulus":"&lt;p&gt;Completa esta equivalencia.&lt;/p&gt;","template":"&lt;p style=\"text-align: center\"&gt;{{Q1}} libras = {{response}} onzas&lt;/p&gt;","hint":"&lt;p&gt;La equivalencia entre las unidades de masa que no son del Sistema Métrico Decimal es la siguiente:&lt;/p&gt;&lt;p style=\"text-align: center\"&gt;1 libra = 16 onzas&lt;/p&gt;","feedback":"&lt;p&gt;La equivalencia entre las unidades de masa que no son del Sistema Métrico Decimal es la siguiente:&lt;/p&gt;&lt;p style=\"text-align: center\"&gt;1 libra = 16 onzas&lt;/p&gt;&lt;p&gt;En este caso:&lt;/p&gt;&lt;p style=\"text-align: center\"&gt;{{Q1}} libras = {{Q1}} × 16 = {{A1}} onzas&lt;/p&gt;","seed":{"parameters":[{"name":"Q1","label":null,"min":2,"max":50,"step":1}],"calculated":[{"name":"A1","label":"{{function}}","function":"{{Q1}}*16"}],"uniques":true},"algorithm":{"name":"calculateOperation","params":{"method":"equivLiteral","keyboard":"NUMERICAL"}}}</t>
  </si>
  <si>
    <t>T1 = {{Q1}}*16
A1 = {{Q1}}</t>
  </si>
  <si>
    <t>{"id":"M4-MyM-19b-E-2","stimulus":"&lt;p&gt;Completa esta equivalencia.&lt;/p&gt;","template":"&lt;p style=\"text-align: center\"&gt;{{T1}} onzas = {{response}} libras&lt;/p&gt;","hint":"&lt;p&gt;La equivalencia entre las unidades de masa que no son del Sistema Métrico Decimal es la siguiente:&lt;/p&gt;&lt;p style=\"text-align: center\"&gt;1 libra = 16 onzas&lt;/p&gt;","feedback":"&lt;p&gt;La equivalencia entre las unidades de masa que no son del Sistema Métrico Decimal es la siguiente:&lt;/p&gt;&lt;p style=\"text-align: center\"&gt;1 libra = 16 onzas&lt;/p&gt;&lt;p&gt;En este caso:&lt;/p&gt;&lt;p style=\"text-align: center\"&gt;{{T1}} onzas = {{T1}} : 16 = {{Q1}} libras&lt;/p&gt;","seed":{"parameters":[{"name":"Q1","label":null,"min":2,"max":50,"step":1}],"calculated":[{"name":"T1","label":"{{function}}","function":"{{Q1}}*16","temp":true},{"name":"A1","label":"{{function}}","function":"{{Q1}} "}],"uniques":true},"algorithm":{"name":"calculateOperation","params":{"method":"equivLiteral","keyboard":"NUMERICAL"}}}</t>
  </si>
  <si>
    <t>&lt;p&gt;Un pastelero ha comprado {{Q1}} libras de chocolate. ¿Cuántas onzas son?&lt;/p&gt;</t>
  </si>
  <si>
    <t>&lt;p&gt;Ha comprado {{response}} onzas.&lt;/p&gt;</t>
  </si>
  <si>
    <t>Q1 = min = 2; max = 10; step = 1</t>
  </si>
  <si>
    <t>{"id":"M4-MyM-19b-A-1","stimulus":"&lt;p&gt;Un pastelero ha comprado {{Q1}} libras de chocolate. ¿Cuántas onzas son?&lt;/p&gt;","template":"&lt;p&gt;Ha comprado {{response}} onzas.&lt;/p&gt;","hint":"&lt;p&gt;La equivalencia entre las unidades de masa que no son del Sistema Métrico Decimal es la siguiente:&lt;/p&gt;&lt;p style=\"text-align: center\"&gt;1 libra = 16 onzas&lt;/p&gt;","feedback":"&lt;p&gt;La equivalencia entre las unidades de masa que no son del Sistema Métrico Decimal es la siguiente:&lt;/p&gt;&lt;p style=\"text-align: center\"&gt;1 libra = 16 onzas&lt;/p&gt;&lt;p&gt;En este caso:&lt;/p&gt;&lt;p style=\"text-align: center\"&gt;{{Q1}} libras = {{Q1}} × 16 = {{A1}} onzas&lt;/p&gt;","seed":{"parameters":[{"name":"Q1","label":null,"min":2,"max":10,"step":1}],"calculated":[{"name":"A1","label":"{{function}}","function":"{{Q1}}*16"}],"uniques":true},"algorithm":{"name":"calculateOperation","params":{"method":"equivLiteral","keyboard":"NUMERICAL"}}}</t>
  </si>
  <si>
    <t>&lt;p&gt;Gerardo utiliza {{Q1}} onzas de queso gouda para preparar una &lt;i&gt;pizza.&lt;/i&gt; ¿A cuántas libras equivale?&lt;/p&gt;</t>
  </si>
  <si>
    <t>&lt;p&gt;Necesita {{response}} libras de queso.&lt;/p&gt;</t>
  </si>
  <si>
    <t>Q1 = min = 16; max = 100; step = 16</t>
  </si>
  <si>
    <t>T1 = {{Q1}}/16
A1 = {{T1}}</t>
  </si>
  <si>
    <t>&lt;p&gt;La equivalencia entre las unidades de masa que no son del Sistema Métrico Decimal es la siguiente:&lt;/p&gt;&lt;p&gt;1 libra = 16 onzas&lt;/p&gt;&lt;p&gt;En este caso:&lt;/p&gt;&lt;p&gt;{{Q1}} onzas = {{T1}} : 16 = {{Q1}} libras&lt;/p&gt;</t>
  </si>
  <si>
    <t>{"id":"M4-MyM-19b-A-2","stimulus":"&lt;p&gt;Gerardo utiliza {{Q1}} onzas de queso gouda para preparar una &lt;i&gt;pizza.&lt;/i&gt; ¿A cuántas libras equivale?&lt;/p&gt;","template":"&lt;p&gt;Necesita {{response}} libras de queso.&lt;/p&gt;","hint":"&lt;p&gt;La equivalencia entre las unidades de masa que no son del Sistema Métrico Decimal es la siguiente:&lt;/p&gt;&lt;p style=\"text-align: center\"&gt;1 libra = 16 onzas&lt;/p&gt;","feedback":"&lt;p&gt;La equivalencia entre las unidades de masa que no son del Sistema Métrico Decimal es la siguiente:&lt;/p&gt;&lt;p style=\"text-align: center\"&gt;1 libra = 16 onzas&lt;/p&gt;&lt;p&gt;En este caso:&lt;/p&gt;&lt;p style=\"text-align: center\"&gt;{{Q1}} onzas = {{Q1}} : 16 = {{T1}} libras&lt;/p&gt;","seed":{"parameters":[{"name":"Q1","label":null,"min":16,"max":100,"step":16}],"calculated":[{"name":"T1","label":"{{function}}","function":"{{Q1}}/16","temp":true},{"name":"A1","label":"{{function}}","function":"{{T1}}"}],"uniques":true},"algorithm":{"name":"calculateOperation","params":{"method":"equivLiteral","keyboard":"NUMERICAL"}}}</t>
  </si>
  <si>
    <t>&lt;p&gt;Un trabajador ha preparado {{Q1}} libras de metal para fabricar una aleación. ¿A cuántas onzas enquivalen?&lt;/p&gt;</t>
  </si>
  <si>
    <t>&lt;p&gt;Son {{response}} onzas de metal.&lt;/p&gt;</t>
  </si>
  <si>
    <t>Q1 = min = 2; max = 20; step = 1</t>
  </si>
  <si>
    <t>&lt;p&gt;La equivalencia entre las unidades de masa que no son del Sistema Métrico Decimal es:&lt;/p&gt;&lt;p&gt;1 libra = 16 onzas&lt;/p&gt;</t>
  </si>
  <si>
    <t>&lt;p&gt;La equivalencia entre las unidades de masa que no son del Sistema Métrico Decimal es:&lt;/p&gt;&lt;p&gt;1 libra = 16 onzas&lt;/p&gt;&lt;p&gt;En este caso:&lt;/p&gt;&lt;p&gt;{{Q1}} libras = {{Q1}} × 16 = {{A1}} onzas&lt;/p&gt;</t>
  </si>
  <si>
    <t>{"id":"M4-MyM-19b-A-3","stimulus":"&lt;p&gt;Un trabajador ha preparado {{Q1}} libras de metal para fabricar una aleación. ¿A cuántas onzas equivalen?&lt;/p&gt;","template":"&lt;p&gt;Son {{response}} onzas de metal.&lt;/p&gt;","hint":"&lt;p&gt;La equivalencia entre las unidades de masa que no son del Sistema Métrico Decimal es la siguiente:&lt;/p&gt;&lt;p style=\"text-align: center\"&gt;1 libra = 16 onzas&lt;/p&gt;","feedback":"&lt;p&gt;La equivalencia entre las unidades de masa que no son del Sistema Métrico Decimal es la siguiente:&lt;/p&gt;&lt;p style=\"text-align: center\"&gt;1 libra = 16 onzas&lt;/p&gt;&lt;p&gt;En este caso:&lt;/p&gt;&lt;p style=\"text-align: center\"&gt;{{Q1}} libras = {{Q1}} × 16 = {{A1}} onzas&lt;/p&gt;","seed":{"parameters":[{"name":"Q1","label":null,"min":2,"max":20,"step":1}],"calculated":[{"name":"A1","label":"{{function}}","function":"{{Q1}}*16"}],"uniques":true},"algorithm":{"name":"calculateOperation","params":{"method":"equivLiteral","keyboard":"NUMERICAL"}}}</t>
  </si>
  <si>
    <t>M4-MyM-16a</t>
  </si>
  <si>
    <t>Expresa en forma simple una medición de masa dada en forma compleja</t>
  </si>
  <si>
    <t>&lt;p&gt;¿Cuál de las siguientes opciones expresa la forma simple de esta medida de masa? Escoge.&lt;/p&gt;</t>
  </si>
  <si>
    <t>{{Q1}} hg y {{T1}} g = {{group1}}</t>
  </si>
  <si>
    <t>Q1 = Min = 1; Max = 9; Step = 1
Q2 = Min = 1; Max = 9; Step = 1
Q3 = Min = 1; Max = 9; Step = 1</t>
  </si>
  <si>
    <t>T1= {{Q2}}*10+{{Q3}}
T2= {{Q1}}*100+{{Q2}}*10+{{Q3}}
T3= {{Q1}}*1000+{{Q2}}*10+{{Q3}}
T4= {{Q1}}*1000+{{Q2}}*100+{{Q3}}
A1= {{T2}} g *
A2= {{T3}} g
A3= {{T4}} g</t>
  </si>
  <si>
    <t>&lt;p&gt;Una medida en forma simple se expresa con una sola unidad, mientras que en forma compleja se usan dos o más unidades.&lt;/p&gt;</t>
  </si>
  <si>
    <t>{"id":"M4-MyM-16a-I-1","stimulus":"&lt;p&gt;¿Cuál de las siguientes opciones expresa la forma simple de esta medida de masa? Escoge.&lt;/p&gt;","template":"&lt;p style=\"text-align: center\"&gt;{{Q1}} hg y {{T1}} g = {{response}}&lt;/p&gt;","hint":"&lt;p&gt;Una medida en forma simple se expresa con una sola unidad, mientras que en forma compleja se usan dos o más unidades.&lt;/p&gt;","feedback":"&lt;p&gt;Una medida en forma simple se expresa con una sola unidad, mientras que en forma compleja se usan dos o más unidades.&lt;/p&gt;","seed":{"parameters":[{"name":"Q1","label":null,"min":1,"max":9,"step":1},{"name":"Q2","min":1,"max":9,"step":1},{"name":"Q3","min":1,"max":9,"step":1}],"calculated":[{"name":"T1","label":"{{function}}","function":"{{Q2}}*10+{{Q3}}","temp":true},{"name":"T2","label":"{{function}}","function":"{{Q1}}*100+{{Q2}}*10+{{Q3}}","temp":true},{"name":"T3","label":"{{function}}","function":"{{Q1}}*1000+{{Q2}}*10+{{Q3}}","temp":true},{"name":"T4","label":"{{function}}","function":"{{Q1}}*1000+{{Q2}}*100+{{Q3}}","temp":true},{"name":"A1","label":"{{T2}} g","group":1},{"name":"A2","label":"{{T3}} g","group":1,"incorrect":true},{"name":"A3","label":"{{T4}} g","group":1,"incorrect":true}],"uniques":true},"algorithm":{"name":"groupResponses","template":"Cloze with drop down"}}</t>
  </si>
  <si>
    <t>{{T1}} dag y {{Q3}} dg = {{group1}}</t>
  </si>
  <si>
    <t>T1= {{Q1}}*10+{{Q2}}
T2= {{Q1}}*1000+{{Q2}}*100+{{Q3}}
T3= {{Q1}}*1000+{{Q2}}*10+{{Q3}}
T4= {{Q1}}*100+{{Q2}}*10+{{Q3}}
A1= {{T2}} dg*
A2= {{T3}} dg
A3= {{T4}} dg</t>
  </si>
  <si>
    <t>{"id":"M4-MyM-16a-I-2","stimulus":"&lt;p&gt;¿Cuál de las siguientes opciones expresa la forma simple de esta medida de masa? Escoge.&lt;/p&gt;","template":"&lt;p style=\"text-align: center\"&gt;{{T1}} dag y {{Q3}} dg = {{response}}&lt;/p&gt;","hint":"&lt;p&gt;Una medida en forma simple se expresa con una sola unidad, mientras que en forma compleja se usan dos o más unidades.&lt;/p&gt;","feedback":"&lt;p&gt;Una medida en forma simple se expresa con una sola unidad, mientras que en forma compleja se usan dos o más unidades.&lt;/p&gt;","seed":{"parameters":[{"name":"Q1","label":null,"min":1,"max":9,"step":1},{"name":"Q2","min":1,"max":9,"step":1},{"name":"Q3","min":1,"max":9,"step":1}],"calculated":[{"name":"T1","label":"{{function}}","function":"{{Q1}}*10+{{Q2}}","temp":true},{"name":"T2","label":"{{function}}","function":"{{Q1}}*1000+{{Q2}}*100+{{Q3}}","temp":true},{"name":"T3","label":"{{function}}","function":"{{Q1}}*1000+{{Q2}}*10+{{Q3}}","temp":true},{"name":"T4","label":"{{function}}","function":"{{Q1}}*100+{{Q2}}*10+{{Q3}}","temp":true},{"name":"A1","label":"{{T2}} dg","group":1},{"name":"A2","label":"{{T3}} dg","group":1,"incorrect":true},{"name":"A3","label":"{{T4}} dg","group":1,"incorrect":true}],"uniques":true},"algorithm":{"name":"groupResponses","template":"Cloze with drop down"}}</t>
  </si>
  <si>
    <t>Expresa en forma simple una medición de masa dada en forma compleja y viceversa ()</t>
  </si>
  <si>
    <t xml:space="preserve">&lt;p&gt;Expresa esta medida de masa en forma simple.&lt;/p&gt; </t>
  </si>
  <si>
    <t xml:space="preserve">{{Q1}} dag y {{Q2}} g = {{A1}} g </t>
  </si>
  <si>
    <t>Q1 = Min = 1; Max = 99; Step= 1 
Q2 = Min = 1; Max = 9; Step= 1</t>
  </si>
  <si>
    <t>A1= {{Q1}}*10+{{Q2}}</t>
  </si>
  <si>
    <t>&lt;p&gt;Una medida en forma simple se expresa con una sola unidad, mientras que en forma compleja se usan dos o más unidades.&lt;/p&gt;&lt;p&gt;{{Q1}} dag y {{Q2}} g = {{Q1}} × 10 + {{Q2}} = {{A1}} g&lt;/p&gt;</t>
  </si>
  <si>
    <t>{"id":"M4-MyM-16a-E-1","stimulus":"&lt;p&gt;Expresa esta medida de masa en forma simple.&lt;/p&gt;","template":"&lt;p style=\"text-align: center\"&gt;{{Q1}} dag y {{Q2}} g = {{response}} g&lt;/p&gt;","hint":"&lt;p&gt;Una medida en forma simple se expresa con una sola unidad, mientras que en forma compleja se usan dos o más unidades.&lt;/p&gt;","feedback":"&lt;p&gt;Una medida en forma simple se expresa con una sola unidad, mientras que en forma compleja se usan dos o más unidades.&lt;/p&gt;&lt;p style=\"text-align: center\"&gt;{{Q1}} dag y {{Q2}} g = {{Q1}} × 10 + {{Q2}} = {{A1}} g&lt;/p&gt;","seed":{"parameters":[{"name":"Q1","label":null,"min":1,"max":99,"step":1},{"name":"Q2","label":null,"min":1,"max":9,"step":1}],"calculated":[{"name":"A1","label":"{{function}}","function":"{{Q1}}*10+{{Q2}}"}],"uniques":true},"algorithm":{"name":"calculateOperation","params":{"method":"equivLiteral","keyboard":"NUMERICAL"}}}</t>
  </si>
  <si>
    <t>{{Q1}} g y {{Q2}} cg = {{A1}} cg</t>
  </si>
  <si>
    <t>Q1 = Min = 1; Max = 99; Step= 1 
Q2 = Min = 1; Max = 99; Step= 1</t>
  </si>
  <si>
    <t>A1= {{Q1}}*100+{{Q2}}</t>
  </si>
  <si>
    <t>&lt;p&gt;Una medida en forma simple se expresa con una sola unidad, mientras que en forma compleja se usan dos o más unidades.&lt;/p&gt;&lt;p&gt;{{Q1}} g y {{Q2}} cg = {{Q1}} × 100 + {{Q2}} = {{A1}} cg&lt;/p&gt;</t>
  </si>
  <si>
    <t>{"id":"M4-MyM-16a-E-2","stimulus":"&lt;p&gt;Expresa esta medida de masa en forma simple.&lt;/p&gt;","template":"&lt;p style=\"text-align: center\"&gt;{{Q1}} g y {{Q2}} cg = {{response}} cg&lt;/p&gt;","hint":"&lt;p&gt;Una medida en forma simple se expresa con una sola unidad, mientras que en forma compleja se usan dos o más unidades.&lt;/p&gt;","feedback":"&lt;p&gt;Una medida en forma simple se expresa con una sola unidad, mientras que en forma compleja se usan dos o más unidades.&lt;/p&gt;&lt;p style=\"text-align: center\"&gt;{{Q1}} g y {{Q2}} cg = {{Q1}} × 100 + {{Q2}} = {{A1}} cg&lt;/p&gt;","seed":{"parameters":[{"name":"Q1","label":null,"min":1,"max":99,"step":1},{"name":"Q2","label":null,"min":1,"max":99,"step":1}],"calculated":[{"name":"A1","label":"{{function}}","function":"{{Q1}}*100+{{Q2}}"}],"uniques":true},"algorithm":{"name":"calculateOperation","params":{"method":"equivLiteral","keyboard":"NUMERICAL"}}}</t>
  </si>
  <si>
    <t>{{Q1}} kg y {{Q2}} dag = {{A1}} g</t>
  </si>
  <si>
    <t>&lt;p&gt;Una medida en forma simple se expresa con una sola unidad, mientras que en forma compleja se usan dos o más unidades.&lt;/p&gt;&lt;p&gt;{{Q1}} kg y {{Q2}} dag = {{Q1}} × 1 000 + {{Q2}} × 10 = {{A1}} g&lt;/p&gt;</t>
  </si>
  <si>
    <t>{"id":"M4-MyM-16a-E-3","stimulus":"&lt;p&gt;Expresa esta medida de masa en forma simple.&lt;/p&gt;","template":"&lt;p style=\"text-align: center\"&gt;{{Q1}} kg y {{Q2}} dag = {{response}} g&lt;/p&gt;","hint":"&lt;p&gt;Una medida en forma simple se expresa con una sola unidad, mientras que en forma compleja se usan dos o más unidades.&lt;/p&gt;","feedback":"&lt;p&gt;Una medida en forma simple se expresa con una sola unidad, mientras que en forma compleja se usan dos o más unidades.&lt;/p&gt;&lt;p style=\"text-align: center\"&gt;{{Q1}} kg y {{Q2}} dag = {{Q1}} × 1 000 + {{Q2}} × 10 = {{A1}} g&lt;/p&gt;","seed":{"parameters":[{"name":"Q1","label":null,"min":1,"max":99,"step":1},{"name":"Q2","label":null,"min":1,"max":99,"step":1}],"calculated":[{"name":"A1","label":"{{function}}","function":"{{Q1}}*1000+{{Q2}}*10"}],"uniques":true},"algorithm":{"name":"calculateOperation","params":{"method":"equivLiteral","keyboard":"NUMERICAL"}}}</t>
  </si>
  <si>
    <t>&lt;p&gt;Acaba de nacer Gloria y ha pesado {{Q1}} kg y {{Q2}} g. ¿Cuántos gramos son en total?&lt;/p&gt;</t>
  </si>
  <si>
    <t>&lt;p&gt;Gloria ha pesado {{A1}} g.&lt;/p&gt;</t>
  </si>
  <si>
    <t>Q1 = List=2, 3
Q2 = Min = 100; Max = 950; Step= 50</t>
  </si>
  <si>
    <t>A1 = {{Q1}}*1000 + {{Q2}}</t>
  </si>
  <si>
    <t>&lt;p&gt;Una medida en forma simple se expresa con una sola unidad, mientras que en forma compleja se usan dos o más unidades.&lt;/p&gt;&lt;p&gt;{{Q1}} kg y {{Q2}} g = {{Q1}} × 1 000 + {{Q2}} = {{A1}} g&lt;/p&gt;</t>
  </si>
  <si>
    <t>{"id":"M4-MyM-16a-A-1","stimulus":"&lt;p&gt;Acaba de nacer Gloria y ha pesado {{Q1}} kg y {{Q2}} g. ¿Cuántos gramos son en total?&lt;/p&gt;","template":"&lt;p&gt;Gloria ha pesado {{response}} g.&lt;/p&gt;","hint":"&lt;p&gt;Una medida en forma simple se expresa con una sola unidad, mientras que en forma compleja se usan dos o más unidades.&lt;/p&gt;","feedback":"&lt;p&gt;Una medida en forma simple se expresa con una sola unidad, mientras que en forma compleja se usan dos o más unidades.&lt;/p&gt;&lt;p style=\"text-align: center\"&gt;{{Q1}} kg y {{Q2}} g = {{Q1}} × 1 000 + {{Q2}} = {{A1}} g&lt;/p&gt;","seed":{"parameters":[{"name":"Q1","label":null,"list":[2,3]},{"name":"Q2","label":null,"min":100,"max":950,"step":50}],"calculated":[{"name":"A1","label":"{{function}}","function":"{{Q1}}*1000 + {{Q2}}"}],"uniques":true},"algorithm":{"name":"calculateOperation","params":{"method":"equivLiteral","keyboard":"NUMERICAL"}}}</t>
  </si>
  <si>
    <t>&lt;p&gt;Natalia trabaja en un viñedo y por la mañana ha recogido {{Q1}} kg y {{Q2}} dag de uvas. ¿A cuántos hectogramos equivalen?&lt;/p&gt;</t>
  </si>
  <si>
    <t>&lt;p&gt;Natalia ha vendimiado {{A1}} hg de uva.&lt;/p&gt;</t>
  </si>
  <si>
    <t>Q1 = Min = 100; Max = 400; Step= 1
Q2 = Min = 10; Max = 90; Step= 10</t>
  </si>
  <si>
    <t>A1 = {{Q1}}*10+{{Q2}}/10</t>
  </si>
  <si>
    <t>&lt;p&gt;Una medida en forma simple se expresa con una sola unidad, mientras que en forma compleja se usan dos o más unidades.&lt;/p&gt;&lt;p&gt;{{Q1}} kg y {{Q2}} dag = {{Q1}} × 10 + {{Q2}} : 10 = {{A1}} g&lt;/p&gt;</t>
  </si>
  <si>
    <t>{"id":"M4-MyM-16a-A-2","stimulus":"&lt;p&gt;Natalia trabaja en un viñedo y por la mañana ha recogido {{Q1}} kg y {{Q2}} dag de uvas. ¿A cuántos hectogramos equivalen?&lt;/p&gt;","template":"&lt;p&gt;Natalia ha vendimiado {{response}} hg de uva.&lt;/p&gt;","hint":"&lt;p&gt;Una medida en forma simple se expresa con una sola unidad, mientras que en forma compleja se usan dos o más unidades.&lt;/p&gt;","feedback":"&lt;p&gt;Una medida en forma simple se expresa con una sola unidad, mientras que en forma compleja se usan dos o más unidades.&lt;/p&gt;&lt;p style=\"text-align: center\"&gt;{{Q1}} kg y {{Q2}} dag = {{Q1}} × 10 + {{Q2}} : 10 = {{A1}} g&lt;/p&gt;","seed":{"parameters":[{"name":"Q1","label":null,"min":100,"max":400,"step":1},{"name":"Q2","label":null,"min":10,"max":90,"step":10}],"calculated":[{"name":"A1","label":"{{function}}","function":"{{Q1}}*10+{{Q2}}/10"}],"uniques":true},"algorithm":{"name":"calculateOperation","params":{"method":"equivLiteral","keyboard":"NUMERICAL"}}}</t>
  </si>
  <si>
    <t>&lt;p&gt;Rafael ha acudido a una librería donde se venden libros al peso. Si ha comprado {{Q1}} hg y {{Q2}} g, ¿a cuántos gramos equivalen?&lt;/p&gt;</t>
  </si>
  <si>
    <t>&lt;p&gt;Rafael ha comprado un total de {{A1}} g.&lt;/p&gt;</t>
  </si>
  <si>
    <t>Q1 = Min = 1; Max = 15; Step= 1
Q2 = Min = 10; Max = 95; Step= 5</t>
  </si>
  <si>
    <t>&lt;p&gt;Una medida en forma simple se expresa con una sola unidad, mientras que en forma compleja se usan dos o más unidades.&lt;/p&gt;&lt;p&gt;{{Q1}} hg y {{Q2}} g = {{Q1}} × 100 + {{Q2}} = {{A1}} g&lt;/p&gt;</t>
  </si>
  <si>
    <t>{"id":"M4-MyM-16a-A-3","stimulus":"&lt;p&gt;Rafael ha acudido a una librería donde se venden libros al peso. Si ha comprado {{Q1}} hg y {{Q2}} g, ¿a cuántos gramos equivalen?&lt;/p&gt;","template":"&lt;p&gt;Rafael ha comprado un total de {{response}} g.&lt;/p&gt;","hint":"&lt;p&gt;Una medida en forma simple se expresa con una sola unidad, mientras que en forma compleja se usan dos o más unidades.&lt;/p&gt;","feedback":"&lt;p&gt;Una medida en forma simple se expresa con una sola unidad, mientras que en forma compleja se usan dos o más unidades.&lt;/p&gt;&lt;p style=\"text-align: center\"&gt;{{Q1}} hg y {{Q2}} g = {{Q1}} × 100 + {{Q2}} = {{A1}} g&lt;/p&gt;","seed":{"parameters":[{"name":"Q1","label":null,"min":1,"max":15,"step":1},{"name":"Q2","label":null,"min":10,"max":95,"step":5}],"calculated":[{"name":"A1","label":"{{function}}","function":"{{Q1}}*100+{{Q2}}"}],"uniques":true},"algorithm":{"name":"calculateOperation","params":{"method":"equivLiteral","keyboard":"NUMERICAL"}}}</t>
  </si>
  <si>
    <t>M4-MyM-16b</t>
  </si>
  <si>
    <t>Expresa en forma compleja una medición de masa dada en forma simple</t>
  </si>
  <si>
    <t>&lt;p&gt;Selecciona las equivalencias correctas.&lt;/p&gt;</t>
  </si>
  <si>
    <t>Multiple Choice</t>
  </si>
  <si>
    <t>Q1= Min = 1;Max = 9; Step= 1
Q2= Min = 1;Max = 999; Step= 1
Q3= Min = 1;Max = 99; Step= 1
Q4= Min = 1;Max = 9; Step= 1
Q5= Min = 1;Max = 99; Step= 1
Q6= Min = 1;Max = 99; Step= 1
Q7= Min = 1;Max = 9; Step= 1
Q8= Min = 1;Max = 9; Step= 1
Q9= Min = 1;Max = 9; Step= 1
Q10= Min = 1;Max = 99; Step= 1
Q11= Min  = 1;Max = 9; Step= 1
Q12= Min  = 1;Max = 9; Step= 1</t>
  </si>
  <si>
    <t>T1 = {{Q1}}*1000 + {{Q2}}
T2 = {{Q3}}*10 + {{Q4}}
T3 = {{Q5}}*100 + {{Q6}}
T4 = {{Q7}}*100 + {{Q8}}
T5 = {{Q9}}*1000 + {{Q10}}
T6 = {{Q11}}*10 + {{Q12}}
A1={{T1}} g = {{Q1}} kg y {{Q2}} g#*
A2={{T2}} g = {{Q3}} dag y {{Q4}} g#*
A3={{T3}} mg = {{Q5}} dg y {{Q6}} mg#*
A4={{T4}} cg = {{Q7}} dg y {{Q8}} cg#|{{T4}} cg = {{Q7}} g y {{Q8}} cg
A5={{T5}} g = {{Q9}} hg y {{Q10}} g#|{{T5}} g = {{Q9}} kg y {{Q10}} g
A6={{T6}} g = {{Q11}} hg y {{Q12}} g#|{{T6}} g = {{Q11}} dag y {{Q12}} g</t>
  </si>
  <si>
    <t>&lt;p&gt;La equivalencia entre unidades de masa es:&lt;/p&gt;
$$IMG=M4_MyM_2b_1</t>
  </si>
  <si>
    <t>&lt;p&gt;Para transformar medidas de masa en forma simple a forma compleja, ayúdate de una tabla de equivalencias como esta:&lt;/p&gt;
$$IMG=M4_MyM_2b_1</t>
  </si>
  <si>
    <t>{"id":"M4-MyM-16b-I-1","stimulus":"&lt;p&gt;Selecciona las equivalencias correctas.&lt;/p&gt;","hint":"&lt;p&gt;La equivalencia entre unidades de masa es:&lt;/p&gt;&lt;div style=\"display:flex; justify-content:center;\"&gt;&lt;img src=\"https://blueberry-assets.oneclick.es/M4_MyM_2b_1.svg\" width=\"450\"&gt;&lt;/img&gt;&lt;/div&gt;","feedback":"&lt;p&gt;Para transformar medidas de masa en forma simple a forma compleja, ayúdate de una tabla de equivalencias como esta:&lt;/p&gt;&lt;div style=\"display:flex; justify-content:center;\"&gt;&lt;img src=\"https://blueberry-assets.oneclick.es/M4_MyM_2b_1.svg\" width=\"450\"&gt;&lt;/img&gt;&lt;/div&gt;","seed":{"parameters":[{"name":"Q1","label":null,"min":1,"max":9,"step":1},{"name":"Q2","label":null,"min":1,"max":999,"step":1},{"name":"Q3","label":null,"min":1,"max":99,"step":1},{"name":"Q4","label":null,"min":1,"max":9,"step":1},{"name":"Q5","label":null,"min":1,"max":99,"step":1},{"name":"Q6","label":null,"min":1,"max":99,"step":1},{"name":"Q7","label":null,"min":1,"max":9,"step":1},{"name":"Q8","label":null,"min":1,"max":9,"step":1},{"name":"Q9","label":null,"min":1,"max":9,"step":1},{"name":"Q10","label":null,"min":1,"max":99,"step":1},{"name":"Q11","label":null,"min":1,"max":9,"step":1},{"name":"Q12","label":null,"min":1,"max":9,"step":1}],"calculated":[{"name":"T1","label":"{{function}}","function":"{{Q1}}*1000 + {{Q2}}","temp":true},{"name":"T2","label":"{{function}}","function":"{{Q3}}*10 + {{Q4}}","temp":true},{"name":"T3","label":"{{function}}","function":"{{Q5}}*100 + {{Q6}}","temp":true},{"name":"T4","label":"{{function}}","function":"{{Q7}}*100 + {{Q8}}","temp":true},{"name":"T5","label":"{{function}}","function":"{{Q9}}*1000 + {{Q10}}","temp":true},{"name":"T6","label":"{{function}}","function":"{{Q11}}*10 + {{Q12}}","temp":true},{"name":"A1","label":"{{T1}} g = {{Q1}} kg y {{Q2}} g","function":""},{"name":"A2","label":"{{T2}} g = {{Q3}} dag y {{Q4}} g","function":""},{"name":"A3","label":"{{T3}} mg = {{Q5}} dg y {{Q6}} mg","function":""},{"name":"A4","label":"{{T4}} cg = {{Q7}} dg y {{Q8}} cg","function":"","incorrect":true,"feedback":"{{T4}} cg = {{Q7}} g y {{Q8}} cg"},{"name":"A5","label":"{{T5}} g = {{Q9}} hg y {{Q10}} g","function":"","incorrect":true,"feedback":"{{T5}} g = {{Q9}} kg y {{Q10}} g"},{"name":"A6","label":"{{T6}} g = {{Q11}} hg y {{Q12}} g","function":"","incorrect":true,"feedback":"{{T6}} g = {{Q11}} dag y {{Q12}} g"}],"uniques":true},"algorithm":{"name":"trueFalse","template":"Multiple choice – multiple response","params":{"countCorrect":2,"countIncorrect":1,"showCheckIcon":false,"columns":3}}}</t>
  </si>
  <si>
    <t>&lt;p&gt;{{T1}} g = {{A1}} dag y {{A2}} g&lt;/p&gt;</t>
  </si>
  <si>
    <t>Q1= Min = 2;Max = 9; Step= 1 
Q2= Min = 1;Max = 99; Step= 1</t>
  </si>
  <si>
    <t>A1 = {{Q1}}
A2 = {{Q2}}
T1 = {{Q1}}*10+{{Q2}}
T3=math.floor({{Q1}}/10)
T4=math.floor(({{Q1}}-math.floor({{Q1}}/10)*10))</t>
  </si>
  <si>
    <t>&lt;p&gt;Para transformar esta medida en forma compleja, ayúdate de una tabla como esta:&lt;/p&gt;&lt;table style=\"width: 100%;\"&gt;&lt;tbody&gt;&lt;tr&gt;&lt;td style=\"width: 24.9688%; background-color: rgb(41, 105, 176); text-align: center;\"&gt;&lt;span style=\"color: rgb(255, 255, 255);\"&gt;&lt;strong&gt;hg&lt;/strong&gt;&lt;/span&gt;&lt;/td&gt;&lt;td style=\"width: 24.9688%; background-color: rgb(41, 105, 176); text-align: center;\"&gt;&lt;span style=\"color: rgb(255, 255, 255);\"&gt;&lt;strong&gt;dag&lt;/strong&gt;&lt;/span&gt;&lt;/td&gt;&lt;td style=\"width: 24.9688%; background-color: rgb(41, 105, 176); text-align: center;\"&gt;&lt;span style=\"color: rgb(255, 255, 255);\"&gt;&lt;strong&gt;g&lt;/strong&gt;&lt;/span&gt;&lt;/td&gt;&lt;/tr&gt;&lt;tr&gt;&lt;td style=\"width: 25%; text-align: center;\"&gt;{{T3}}&lt;br&gt;&lt;/td&gt;&lt;td style=\"width: 24.9688%; text-align: center;\"&gt;{{T4}}&lt;br&gt;&lt;/td&gt;&lt;td style=\"width: 24.9688%; text-align: center;\"&gt;{{Q2}}&lt;br&gt;&lt;/td&gt;&lt;/tr&gt;&lt;/tbody&gt;&lt;/table&gt;</t>
  </si>
  <si>
    <t>{"id":"M4-MyM-16b-E-1","stimulus":"&lt;p&gt;Expresa la siguiente longitud de forma compleja.&lt;/p&gt;","template":"&lt;p style=\"text-align: center\"&gt;{{T1}} g = {{response}} dag y {{response}} g&lt;/p&gt;","hint":"&lt;p&gt;La equivalencia entre unidades de masa es:&lt;/p&gt;&lt;div style=\"display:flex; justify-content:center;\"&gt;&lt;img src=\"https://blueberry-assets.oneclick.es/M4_MyM_2b_1.svg\" width=\"450\"&gt;&lt;/img&gt;&lt;/div&gt;","feedback":"&lt;p&gt;Para transformar esta medida en forma compleja, ayúdate de una tabla como esta:&lt;/p&gt;&lt;div style=\"display:flex; justify-content:center;\"&gt;&lt;table style=\"width: 50%;\"&gt;&lt;tbody&gt;&lt;tr&gt;&lt;td style=\"width: 24.9688%; background-color: #72D2CD; text-align: center;\"&gt;&lt;span style=\"color: rgb(255, 255, 255);\"&gt;&lt;strong&gt;hg&lt;/strong&gt;&lt;/span&gt;&lt;/td&gt;&lt;td style=\"width: 24.9688%; background-color: #72D2CD; text-align: center;\"&gt;&lt;span style=\"color: rgb(255, 255, 255);\"&gt;&lt;strong&gt;dag&lt;/strong&gt;&lt;/span&gt;&lt;/td&gt;&lt;td style=\"width: 24.9688%; background-color: #72D2CD; text-align: center;\"&gt;&lt;span style=\"color: rgb(255, 255, 255);\"&gt;&lt;strong&gt;g&lt;/strong&gt;&lt;/span&gt;&lt;/td&gt;&lt;/tr&gt;&lt;tr&gt;&lt;td style=\"width: 25%; text-align: center;\"&gt;{{Q1}}&lt;/td&gt;&lt;td style=\"width: 24.9688%; text-align: center;\"&gt;{{Q2}}&lt;/td&gt;&lt;td style=\"width: 24.9688%; text-align: center;\"&gt;{{Q3}}&lt;/td&gt;&lt;/tr&gt;&lt;/tbody&gt;&lt;/table&gt;&lt;/div&gt;","seed":{"parameters":[{"name":"Q1","label":null,"min":1,"max":9,"step":1},{"name":"Q2","label":null,"min":1,"max":9,"step":1},{"name":"Q3","label":null,"min":1,"max":9,"step":1}],"calculated":[{"name":"A1","label":"{{function}}","function":"{{Q1}}*10+{{Q2}}"},{"name":"A2","label":"{{function}}","function":"{{Q3}}"},{"name":"T1","label":"{{function}}","function":"{{Q1}}*100+{{Q2}}*10+{{Q3}}","temp":true}],"uniques":true},"algorithm":{"name":"calculateOperation","params":{"method":"equivLiteral","keyboard":"NUMERICAL"}}}</t>
  </si>
  <si>
    <t>&lt;p&gt;{{T2}} cg = {{A3}} g y {{A4}} cg&lt;/p&gt;</t>
  </si>
  <si>
    <t>Q3= Min = 2;Max = 9; Step= 1 
Q4= Min = 1;Max = 99; Step= 1</t>
  </si>
  <si>
    <t>A3 = {{Q3}}
A4 = {{Q4}}
T2 = {{Q3}}*100+{{Q4}}
T3=math.floor({{Q4}}/10)
T4=math.floor(({{Q4}}-math.floor({{Q4}}/10)*10))</t>
  </si>
  <si>
    <t>&lt;p&gt;Para transformar esta medida en forma compleja, ayúdate de una tabla como esta:&lt;/p&gt;&lt;table style=\"width: 100%;\"&gt;&lt;tbody&gt;&lt;tr&gt;&lt;td style=\"width: 24.9688%; background-color: rgb(41, 105, 176); text-align: center;\"&gt;&lt;span style=\"color: rgb(255, 255, 255);\"&gt;&lt;strong&gt;g&lt;/strong&gt;&lt;/span&gt;&lt;/td&gt;&lt;td style=\"width: 24.9688%; background-color: rgb(41, 105, 176); text-align: center;\"&gt;&lt;span style=\"color: rgb(255, 255, 255);\"&gt;&lt;strong&gt;dg&lt;/strong&gt;&lt;/span&gt;&lt;/td&gt;&lt;td style=\"width: 24.9688%; background-color: rgb(41, 105, 176); text-align: center;\"&gt;&lt;span style=\"color: rgb(255, 255, 255);\"&gt;&lt;strong&gt;cg&lt;/strong&gt;&lt;/span&gt;&lt;/td&gt;&lt;/tr&gt;&lt;tr&gt;&lt;td style=\"width: 25%; text-align: center;\"&gt;{{Q3}}&lt;br&gt;&lt;/td&gt;&lt;td style=\"width: 24.9688%; text-align: center;\"&gt;{{T3}}&lt;br&gt;&lt;/td&gt;&lt;td style=\"width: 24.9688%; text-align: center;\"&gt;{{T4}}&lt;br&gt;&lt;/td&gt;&lt;/tr&gt;&lt;/tbody&gt;&lt;/table&gt;</t>
  </si>
  <si>
    <t>{"id":"M4-MyM-16b-E-2","stimulus":"&lt;p&gt;Expresa la siguiente longitud de forma compleja.&lt;/p&gt;","template":"&lt;p style=\"text-align: center\"&gt;{{T2}} cg = {{response}} g y {{response}} cg&lt;/p&gt;","hint":"&lt;p&gt;La equivalencia entre unidades de masa es:&lt;/p&gt;&lt;div style=\"display:flex; justify-content:center;\"&gt;&lt;img src=\"https://blueberry-assets.oneclick.es/M4_MyM_2b_1.svg\" width=\"450\"&gt;&lt;/img&gt;&lt;/div&gt;","feedback":"&lt;p&gt;Para transformar esta medida en forma compleja, ayúdate de una tabla como esta:&lt;/p&gt;&lt;div style=\"display:flex; justify-content:center;\"&gt;&lt;table style=\"width: 50%;\"&gt;&lt;tbody&gt;&lt;tr&gt;&lt;td style=\"width: 24.9688%; background-color: #72D2CD; text-align: center;\"&gt;&lt;span style=\"color: rgb(255, 255, 255);\"&gt;&lt;strong&gt;g&lt;/strong&gt;&lt;/span&gt;&lt;/td&gt;&lt;td style=\"width: 24.9688%; background-color: #72D2CD; text-align: center;\"&gt;&lt;span style=\"color: rgb(255, 255, 255);\"&gt;&lt;strong&gt;dg&lt;/strong&gt;&lt;/span&gt;&lt;/td&gt;&lt;td style=\"width: 24.9688%; background-color: #72D2CD; text-align: center;\"&gt;&lt;span style=\"color: rgb(255, 255, 255);\"&gt;&lt;strong&gt;cg&lt;/strong&gt;&lt;/span&gt;&lt;/td&gt;&lt;/tr&gt;&lt;tr&gt;&lt;td style=\"width: 25%; text-align: center;\"&gt;{{Q3}}&lt;/td&gt;&lt;td style=\"width: 24.9688%; text-align: center;\"&gt;{{T3}}&lt;/td&gt;&lt;td style=\"width: 24.9688%; text-align: center;\"&gt;{{T4}}&lt;/td&gt;&lt;/tr&gt;&lt;/tbody&gt;&lt;/table&gt;&lt;/div&gt;","seed":{"parameters":[{"name":"Q3","label":null,"min":2,"max":9,"step":1},{"name":"Q4","label":null,"min":1,"max":99,"step":1}],"calculated":[{"name":"A3","label":"{{function}}","function":"{{Q3}}"},{"name":"A4","label":"{{function}}","function":"{{Q4}}"},{"name":"T2","label":"{{function}}","function":"{{Q3}}*100+{{Q4}}","temp":true},{"name":"T3","label":"{{function}}","function":"math.floor({{Q4}}/10)","temp":true},{"name":"T4","label":"{{function}}","function":"math.floor(({{Q4}}-math.floor({{Q4}}/10)*10))","temp":true}],"uniques":true},"algorithm":{"name":"calculateOperation","params":{"method":"equivLiteral","keyboard":"NUMERICAL"}}}</t>
  </si>
  <si>
    <t>&lt;p&gt;Un anillo de oro pesa {{T1}} cg. ¿Cómo se expresa esta masa en gramos y decigramos? Completa.&lt;/p&gt;</t>
  </si>
  <si>
    <t>&lt;p&gt;El anillo pesa {{A1}} g y {{A2}} dg.&lt;/p&gt;</t>
  </si>
  <si>
    <t>Q1= List =2,3,4
Q1= Min = 10;Max = 90; Step= 10</t>
  </si>
  <si>
    <t>A1= {{Q1}}
A2= {{Q2}}
T1={{Q1}}*100+{{Q2}}</t>
  </si>
  <si>
    <t>&lt;p&gt;Para transformar esta medida en forma compleja, ayúdate de una tabla como esta:&lt;/p&gt;&lt;table style=\"width: 100%;\"&gt;&lt;tbody&gt;&lt;tr&gt;&lt;td style=\"width: 24.9688%; background-color: rgb(41, 105, 176); text-align: center;\"&gt;&lt;span style=\"color: rgb(255, 255, 255);\"&gt;&lt;strong&gt;g&lt;/strong&gt;&lt;/span&gt;&lt;/td&gt;&lt;td style=\"width: 24.9688%; background-color: rgb(41, 105, 176); text-align: center;\"&gt;&lt;span style=\"color: rgb(255, 255, 255);\"&gt;&lt;strong&gt;dg&lt;/strong&gt;&lt;/span&gt;&lt;/td&gt;&lt;td style=\"width: 24.9688%; background-color: rgb(41, 105, 176); text-align: center;\"&gt;&lt;span style=\"color: rgb(255, 255, 255);\"&gt;&lt;strong&gt;cg&lt;/strong&gt;&lt;/span&gt;&lt;/td&gt;&lt;/tr&gt;&lt;tr&gt;&lt;td style=\"width: 25%; text-align: center;\"&gt;{{Q1}}&lt;br&gt;&lt;/td&gt;&lt;td style=\"width: 24.9688%; text-align: center;\"&gt;{{Q2}}&lt;br&gt;&lt;/td&gt;&lt;td style=\"width: 24.9688%; text-align: center;\"&gt;0&lt;br&gt;&lt;/td&gt;&lt;/tr&gt;&lt;/tbody&gt;&lt;/table&gt;</t>
  </si>
  <si>
    <t>{"id":"M4-MyM-16b-A-1","stimulus":"&lt;p&gt;Un anillo de oro pesa {{T1}} cg. ¿Cómo se expresa esta masa en gramos y decigramos? Completa.&lt;/p&gt;","template":"&lt;p&gt;El anillo pesa {{response}} g y {{response}} dg.&lt;/p&gt;","hint":"&lt;p&gt;La equivalencia entre unidades de masa es:&lt;/p&gt;&lt;div style=\"display:flex; justify-content:center;\"&gt;&lt;img src=\"https://blueberry-assets.oneclick.es/M4_MyM_2b_1.svg\" width=\"300\"&gt;&lt;/img&gt;&lt;/div&gt;","feedback":"&lt;p&gt;Para transformar esta medida en forma compleja, ayúdate de una tabla como esta:&lt;/p&gt;&lt;table style=\"width: 100%;\"&gt;&lt;tbody&gt;&lt;tr&gt;&lt;td style=\"width: 24.9688%; background-color: #72D2CD; text-align: center;\"&gt;&lt;span style=\"color: rgb(255, 255, 255);\"&gt;&lt;strong&gt;g&lt;/strong&gt;&lt;/span&gt;&lt;/td&gt;&lt;td style=\"width: 24.9688%; background-color: #72D2CD; text-align: center;\"&gt;&lt;span style=\"color: rgb(255, 255, 255);\"&gt;&lt;strong&gt;dg&lt;/strong&gt;&lt;/span&gt;&lt;/td&gt;&lt;td style=\"width: 24.9688%; background-color: #72D2CD; text-align: center;\"&gt;&lt;span style=\"color: rgb(255, 255, 255);\"&gt;&lt;strong&gt;cg&lt;/strong&gt;&lt;/span&gt;&lt;/td&gt;&lt;/tr&gt;&lt;tr&gt;&lt;td style=\"width: 25%; text-align: center;\"&gt;{{Q1}}&lt;/td&gt;&lt;td style=\"width: 24.9688%; text-align: center;\"&gt;{{Q2}}&lt;/td&gt;&lt;td style=\"width: 24.9688%; text-align: center;\"&gt;0&lt;/td&gt;&lt;/tr&gt;&lt;/tbody&gt;&lt;/table&gt;","seed":{"parameters":[{"name":"Q1","label":null,"list":[2,3,4]},{"name":"Q2","label":null,"min":1,"max":9,"step":10}],"calculated":[{"name":"A1","label":"{{function}}","function":"{{Q1}}"},{"name":"A2","label":"{{function}}","function":"{{Q2}}"},{"name":"T1","label":"{{function}}","function":"{{Q1}}*100+{{Q2}}*10","temp":true}],"uniques":true},"algorithm":{"name":"calculateOperation","params":{"method":"equivLiteral","keyboard":"NUMERICAL"}}}</t>
  </si>
  <si>
    <t>&lt;p&gt;Noelia ha recibido un paquete que pesa {{T1}} g. ¿Cómo se expresa esta masa en forma compleja? Completa.&lt;/p&gt;</t>
  </si>
  <si>
    <t>&lt;p&gt;El paquete tiene una masa de {{A1}} hg y {{A2}} g.&lt;/p&gt;</t>
  </si>
  <si>
    <t>Q1 = Min = 2; Max = 9; Step= 1
Q2 = Min = 1; Max = 9; Step= 1
Q3 = Min = 1; Max = 9; Step= 1
Q4 = Min = 1; Max = 9; Step= 1</t>
  </si>
  <si>
    <t>A1= {{Q1}}*10+{{Q2}}
A2= {{Q3}}*10+{{Q4}}
T1={{Q1}}*1000+{{Q2}}*100+{{Q3}}*10+{{Q4}}</t>
  </si>
  <si>
    <t>&lt;p&gt;Para transformar esta medida en forma compleja, ayúdate de una tabla como esta:&lt;/p&gt;&lt;table style=\"width: 100%;\"&gt;&lt;tbody&gt;&lt;tr&gt;&lt;td style=\"width: 24.9688%; background-color: rgb(41, 105, 176); text-align: center;\"&gt;&lt;span style=\"color: rgb(255, 255, 255);\"&gt;&lt;strong&gt;kg&lt;/strong&gt;&lt;/span&gt;&lt;/td&gt;&lt;td style=\"width: 24.9688%; background-color: rgb(41, 105, 176); text-align: center;\"&gt;&lt;span style=\"color: rgb(255, 255, 255);\"&gt;&lt;strong&gt;hg&lt;/strong&gt;&lt;/span&gt;&lt;/td&gt;&lt;td style=\"width: 24.9688%; background-color: rgb(41, 105, 176); text-align: center;\"&gt;&lt;span style=\"color: rgb(255, 255, 255);\"&gt;&lt;strong&gt;dag&lt;/strong&gt;&lt;/span&gt;&lt;/td&gt;&lt;td style=\"width: 24.9688%; background-color: rgb(41, 105, 176); text-align: center;\"&gt;&lt;span style=\"color: rgb(255, 255, 255);\"&gt;&lt;strong&gt;g&lt;/strong&gt;&lt;/span&gt;&lt;/td&gt;&lt;/tr&gt;&lt;tr&gt;&lt;td style=\"width: 25%; text-align: center;\"&gt;{{Q1}}&lt;br&gt;&lt;/td&gt;&lt;td style=\"width: 24.9688%; text-align: center;\"&gt;{{Q2}}&lt;br&gt;&lt;/td&gt;&lt;td style=\"width: 24.9688%; text-align: center;\"&gt;{{Q3}}&lt;br&gt;&lt;/td&gt;&lt;td style=\"width: 24.9688%; text-align: center;\"&gt;{{Q4}}&lt;br&gt;&lt;/td&gt;&lt;/tr&gt;&lt;/tbody&gt;&lt;/table&gt;</t>
  </si>
  <si>
    <t>{"id":"M4-MyM-16b-A-2","stimulus":"&lt;p&gt;Noelia ha recibido un paquete que pesa {{T1}} g. ¿Cómo se expresa esta masa en forma compleja? Completa.&lt;/p&gt;","template":"&lt;p&gt;El paquete tiene una masa de {{response}} hg y {{response}} g.&lt;/p&gt;","hint":"&lt;p&gt;La equivalencia entre unidades de masa es:&lt;/p&gt;&lt;div style=\"display:flex; justify-content:center;\"&gt;&lt;img src=\"https://blueberry-assets.oneclick.es/M4_MyM_2b_1.svg\" width=\"400\"&gt;&lt;/img&gt;&lt;/div&gt;","feedback":"&lt;p&gt;Para transformar esta medida en forma compleja, ayúdate de una tabla como esta:&lt;/p&gt;&lt;div style=\"display:flex; justify-content:center;\"&gt;&lt;table style=\"width: 50%;\"&gt;&lt;tbody&gt;&lt;tr&gt;&lt;td style=\"width: 24.9688%; background-color: #72D2CD; text-align: center;\"&gt;&lt;span style=\"color: rgb(255, 255, 255);\"&gt;&lt;strong&gt;kg&lt;/strong&gt;&lt;/span&gt;&lt;/td&gt;&lt;td style=\"width: 24.9688%; background-color: #72D2CD; text-align: center;\"&gt;&lt;span style=\"color: rgb(255, 255, 255);\"&gt;&lt;strong&gt;hg&lt;/strong&gt;&lt;/span&gt;&lt;/td&gt;&lt;td style=\"width: 24.9688%; background-color: #72D2CD; text-align: center;\"&gt;&lt;span style=\"color: rgb(255, 255, 255);\"&gt;&lt;strong&gt;dag&lt;/strong&gt;&lt;/span&gt;&lt;/td&gt;&lt;td style=\"width: 24.9688%; background-color: #72D2CD; text-align: center;\"&gt;&lt;span style=\"color: rgb(255, 255, 255);\"&gt;&lt;strong&gt;g&lt;/strong&gt;&lt;/span&gt;&lt;/td&gt;&lt;/tr&gt;&lt;tr&gt;&lt;td style=\"width: 25%; text-align: center;\"&gt;{{Q1}}&lt;/td&gt;&lt;td style=\"width: 24.9688%; text-align: center;\"&gt;{{Q2}}&lt;/td&gt;&lt;td style=\"width: 24.9688%; text-align: center;\"&gt;{{Q3}}&lt;/td&gt;&lt;td style=\"width: 24.9688%; text-align: center;\"&gt;{{Q4}}&lt;/td&gt;&lt;/tr&gt;&lt;/tbody&gt;&lt;/table&gt;&lt;/div&gt;","seed":{"parameters":[{"name":"Q1","label":null,"min":2,"max":9,"step":1},{"name":"Q2","label":null,"min":1,"max":9,"step":1},{"name":"Q3","label":null,"min":1,"max":9,"step":1},{"name":"Q4","label":null,"min":1,"max":9,"step":1}],"calculated":[{"name":"A1","label":"{{function}}","function":"{{Q1}}*10+{{Q2}}"},{"name":"A2","label":"{{function}}","function":"{{Q3}}*10+{{Q4}}"},{"name":"T1","label":"{{function}}","function":"{{Q1}}*1000+{{Q2}}*100+{{Q3}}*10+{{Q4}}","temp":true}],"uniques":true},"algorithm":{"name":"calculateOperation","params":{"method":"equivLiteral","keyboard":"NUMERICAL"}}}</t>
  </si>
  <si>
    <t>&lt;p&gt;Adrián ha preparado una maleta con todo lo indispensable para su viaje. Si pesa {{T1}} g, ¿a cuántos kilogramos y hectogramos equivale? Completa.&lt;/p&gt;</t>
  </si>
  <si>
    <t>&lt;p&gt;La maleta pesa {{A1}} kg y {{A2}} hg.&lt;/p&gt;</t>
  </si>
  <si>
    <t>Q1= Min = 3; Max = 9; Step= 1
Q2= Min = 1; Max = 9; Step= 1</t>
  </si>
  <si>
    <t>A1= {{Q1}}
A2= {{Q2}}*100
T1= {{Q1}}*1000+{{Q2}}*100</t>
  </si>
  <si>
    <t>&lt;p&gt;Para transformar esta medida en forma compleja, ayúdate de una tabla como esta:&lt;/p&gt;&lt;table style=\"width: 100%;\"&gt;&lt;tbody&gt;&lt;tr&gt;&lt;td style=\"width: 24.9688%; background-color: rgb(41, 105, 176); text-align: center;\"&gt;&lt;span style=\"color: rgb(255, 255, 255);\"&gt;&lt;strong&gt;kg&lt;/strong&gt;&lt;/span&gt;&lt;/td&gt;&lt;td style=\"width: 24.9688%; background-color: rgb(41, 105, 176); text-align: center;\"&gt;&lt;span style=\"color: rgb(255, 255, 255);\"&gt;&lt;strong&gt;hg&lt;/strong&gt;&lt;/span&gt;&lt;/td&gt;&lt;td style=\"width: 24.9688%; background-color: rgb(41, 105, 176); text-align: center;\"&gt;&lt;span style=\"color: rgb(255, 255, 255);\"&gt;&lt;strong&gt;dag&lt;/strong&gt;&lt;/span&gt;&lt;/td&gt;&lt;td style=\"width: 24.9688%; background-color: rgb(41, 105, 176); text-align: center;\"&gt;&lt;span style=\"color: rgb(255, 255, 255);\"&gt;&lt;strong&gt;g&lt;/strong&gt;&lt;/span&gt;&lt;/td&gt;&lt;/tr&gt;&lt;tr&gt;&lt;td style=\"width: 25%; text-align: center;\"&gt;{{Q1}}&lt;br&gt;&lt;/td&gt;&lt;td style=\"width: 24.9688%; text-align: center;\"&gt;{{Q2}}&lt;br&gt;&lt;/td&gt;&lt;td style=\"width: 24.9688%; text-align: center;\"&gt;0&lt;br&gt;&lt;/td&gt;&lt;td style=\"width: 24.9688%; text-align: center;\"&gt;0&lt;br&gt;&lt;/td&gt;&lt;/tr&gt;&lt;/tbody&gt;&lt;/table&gt;</t>
  </si>
  <si>
    <t>{"id":"M4-MyM-16b-A-3","stimulus":"&lt;p&gt;Adrián ha preparado una maleta con todo lo indispensable para su viaje. Si pesa {{T1}} g, ¿a cuántos kilogramos y hectogramos equivale? Completa.&lt;/p&gt;","template":"&lt;p&gt;La maleta pesa {{response}} kg y {{response}} hg.&lt;/p&gt;","hint":"&lt;p&gt;La equivalencia entre unidades de masa es:&lt;/p&gt;&lt;div style=\"display:flex; justify-content:center;\"&gt;&lt;img src=\"https://blueberry-assets.oneclick.es/M4_MyM_2b_1.svg\" width=\"450\"&gt;&lt;/img&gt;&lt;/div&gt;","feedback":"&lt;p&gt;Para transformar esta medida en forma compleja, ayúdate de una tabla como esta:&lt;/p&gt;&lt;div style=\"display:flex; justify-content:center;\"&gt;&lt;table style=\"width: 50%;\"&gt;&lt;tbody&gt;&lt;tr&gt;&lt;td style=\"width: 24.9688%; background-color: #72D2CD; text-align: center;\"&gt;&lt;span style=\"color: rgb(255, 255, 255);\"&gt;&lt;strong&gt;kg&lt;/strong&gt;&lt;/span&gt;&lt;/td&gt;&lt;td style=\"width: 24.9688%; background-color: #72D2CD; text-align: center;\"&gt;&lt;span style=\"color: rgb(255, 255, 255);\"&gt;&lt;strong&gt;hg&lt;/strong&gt;&lt;/span&gt;&lt;/td&gt;&lt;td style=\"width: 24.9688%; background-color: #72D2CD; text-align: center;\"&gt;&lt;span style=\"color: rgb(255, 255, 255);\"&gt;&lt;strong&gt;dag&lt;/strong&gt;&lt;/span&gt;&lt;/td&gt;&lt;td style=\"width: 24.9688%; background-color: #72D2CD; text-align: center;\"&gt;&lt;span style=\"color: rgb(255, 255, 255);\"&gt;&lt;strong&gt;g&lt;/strong&gt;&lt;/span&gt;&lt;/td&gt;&lt;/tr&gt;&lt;tr&gt;&lt;td style=\"width: 25%; text-align: center;\"&gt;{{Q1}}&lt;/td&gt;&lt;td style=\"width: 24.9688%; text-align: center;\"&gt;{{Q2}}&lt;/td&gt;&lt;td style=\"width: 24.9688%; text-align: center;\"&gt;0&lt;/td&gt;&lt;td style=\"width: 24.9688%; text-align: center;\"&gt;0&lt;/td&gt;&lt;/tr&gt;&lt;/tbody&gt;&lt;/table&gt;&lt;/div&gt;","seed":{"parameters":[{"name":"Q1","label":null,"min":3,"max":9,"step":1},{"name":"Q2","label":null,"min":1,"max":9,"step":1}],"calculated":[{"name":"A1","label":"{{function}}","function":"{{Q1}}"},{"name":"A2","label":"{{function}}","function":"{{Q2}}"},{"name":"T1","label":"{{function}}","function":"{{Q1}}*1000+{{Q2}}*100","temp":true}],"uniques":true},"algorithm":{"name":"calculateOperation","params":{"method":"equivLiteral","keyboard":"NUMERICAL"}}}</t>
  </si>
  <si>
    <t>M4-MyM-16c</t>
  </si>
  <si>
    <t>Ordena medidas de masa dadas en forma simple y compleja</t>
  </si>
  <si>
    <t>&lt;p&gt;Selecciona la menor de estas medidas de masa.&lt;/p&gt;</t>
  </si>
  <si>
    <t>T1 = math.floor({{Q1}}/10)
T2 = {{Q1}}-math.floor({{Q1}}/10)*10
T3 = math.floor({{Q1}}/100)
T4 = {{Q1}}-math.floor({{Q1}}/100)*100
T5 = math.floor({{Q1}}/10)
T6 = {{Q1}}*10-math.floor({{Q1}}/10)*100
T7 = math.floor({{Q1}}/100)
T8 = {{Q1}}*10-math.floor({{Q1}}/100)*1000
T9 = math.floor(({{Q1}}+{{Q3}})/10)
T10 = {{Q1}}+{{Q3}}-math.floor(({{Q1}}+{{Q3}})/10)*10
T11 = math.floor(({{Q1}}+{{Q4}})/100)
T12 = {{Q1}}+{{Q4}}-math.floor(({{Q1}}+{{Q4}})/100)*100
T13 = math.floor(({{Q1}}+{{Q5}})/10)
T14 = ({{Q1}}+{{Q5}})*10-math.floor(({{Q1}}+{{Q5}})/10)*100
T15 = math.floor(({{Q1}}+{{Q6}})/100)
T16 = ({{Q1}}+{{Q6}})*10-math.floor(({{Q1}}+{{Q6}})/100)*1000
A1 = {{Q1}} dg*
A2 = {{T1}} g y {{T2}} dg*
A3 = {{T3}} dag y {{T4}} dg*
A4 = {{T5}} g y {{T6}} cg*
A5 = {{T7}} dag y {{T8}} cg*
A6 = {{function}} cg (function = ({{Q1}}+{{Q2}})*10)
A7 = {{T9}} g y {{T10}} dg (function = {{Q1}}+{{Q3}}, feedback: &lt;p&gt;En este caso:&lt;/p&gt;&lt;p&gt;{{T9}} g y {{T10}} dg = {{function}} dg&lt;/p&gt;)
A8 = {{T11}} dag y {{T12}} dg (function = {{Q1}}+{{Q4}}, feedback: &lt;p&gt;En este caso:&lt;/p&gt;&lt;p&gt;{{T11}} dag y {{T12}} dg = {{function}} dg&lt;/p&gt;)
A9 = {{T13}} g y {{T14}} cg (function = {{Q1}}+{{Q5}}, feedback: &lt;p&gt;En este caso:&lt;/p&gt;&lt;p&gt;{{T13}} g y {{T14}} cg = {{function}} dg&lt;/p&gt;)
A10 = {{T15}} dag y {{T16}} cg (function = {{Q1}}+{{Q6}}, feedback: &lt;p&gt;En este caso:&lt;/p&gt;&lt;p&gt;{{T15}} dag y {{T16}} cg = {{function}} dg&lt;/p&gt;)</t>
  </si>
  <si>
    <t>{"id":"M4-MyM-16c-I-1","stimulus":"&lt;p&gt;Selecciona la menor de estas medidas de masa.&lt;/p&gt;","hint":"Para comparar medidas en forma compleja, conviértelas a forma simple.","feedback":"Para comparar medidas en forma compleja, hay que convertirlas a forma simple.","seed":{"parameters":[{"name":"Q1","label":null,"min":101,"max":999,"step":2},{"name":"Q2","label":null,"min":10,"max":98,"step":2},{"name":"Q3","label":null,"min":10,"max":98,"step":2},{"name":"Q4","label":null,"min":10,"max":98,"step":2},{"name":"Q5","label":null,"min":10,"max":98,"step":2},{"name":"Q6","label":null,"min":10,"max":98,"step":2}],"calculated":[{"name":"T1","label":"{{function}}","function":"math.floor({{Q1}}/10)","temp":"true"},{"name":"T2","label":"{{function}}","function":"{{Q1}}-math.floor({{Q1}}/10)*10","temp":"true"},{"name":"T3","label":"{{function}}","function":"math.floor({{Q1}}/100)","temp":"true"},{"name":"T4","label":"{{function}}","function":"{{Q1}}-math.floor({{Q1}}/100)*100","temp":"true"},{"name":"T5","label":"{{function}}","function":"math.floor({{Q1}}/10)","temp":"true"},{"name":"T6","label":"{{function}}","function":"{{Q1}}*10-math.floor({{Q1}}/10)*100","temp":"true"},{"name":"T7","label":"{{function}}","function":"math.floor({{Q1}}/100)","temp":"true"},{"name":"T8","label":"{{function}}","function":"{{Q1}}*10-math.floor({{Q1}}/100)*1000","temp":"true"},{"name":"T9","label":"{{function}}","function":"math.floor(({{Q1}}+{{Q3}})/10)","temp":"true"},{"name":"T10","label":"{{function}}","function":"{{Q1}}+{{Q3}}-math.floor(({{Q1}}+{{Q3}})/10)*10","temp":"true"},{"name":"T11","label":"{{function}}","function":"math.floor(({{Q1}}+{{Q4}})/100)","temp":"true"},{"name":"T12","label":"{{function}}","function":"{{Q1}}+{{Q4}}-math.floor(({{Q1}}+{{Q4}})/100)*100","temp":"true"},{"name":"T13","label":"{{function}}","function":"math.floor(({{Q1}}+{{Q5}})/10)","temp":"true"},{"name":"T14","label":"{{function}}","function":"({{Q1}}+{{Q5}})*10-math.floor(({{Q1}}+{{Q5}})/10)*100","temp":"true"},{"name":"T15","label":"{{function}}","function":"math.floor(({{Q1}}+{{Q6}})/100)","temp":"true"},{"name":"T16","label":"{{function}}","function":"({{Q1}}+{{Q6}})*10-math.floor(({{Q1}}+{{Q6}})/100)*1000","temp":"true"},{"name":"A1","label":"{{Q1}} dg","function":""},{"name":"A2","label":"{{T1}} g y {{T2}} dg","function":""},{"name":"A3","label":"{{T3}} dag y {{T4}} dg","function":""},{"name":"A4","label":"{{T5}} g y {{T6}} cg","function":""},{"name":"A5","label":"{{T7}} dag y {{T8}} cg","function":""},{"name":"A6","label":"{{function}} cg","function":"({{Q1}}+{{Q2}})*10","incorrect":true},{"name":"A7","label":"{{T9}} g y {{T10}} dg","function":"{{Q1}}+{{Q3}}","feedback":"&lt;p&gt;En este caso:&lt;/p&gt;&lt;p&gt;{{T9}} g y {{T10}} dg = {{function}} dg&lt;/p&gt;","incorrect":true},{"name":"A8","label":"{{T11}} dag y {{T12}} dg","function":"{{Q1}}+{{Q4}}","feedback":"&lt;p&gt;En este caso:&lt;/p&gt;&lt;p&gt;{{T11}} dag y {{T12}} dg = {{function}} dg&lt;/p&gt;","incorrect":true},{"name":"A9","label":"{{T13}} g y {{T14}} cg","function":"{{Q1}}+{{Q5}}","feedback":"&lt;p&gt;En este caso:&lt;/p&gt;&lt;p&gt;{{T13}} g y {{T14}} cg = {{function}} dg&lt;/p&gt;","incorrect":true},{"name":"A10","label":"{{T15}} dag y {{T16}} cg","function":"{{Q1}}+{{Q6}}","feedback":"&lt;p&gt;En este caso:&lt;/p&gt;&lt;p&gt;{{T15}} dag y {{T16}} cg = {{function}} dg&lt;/p&gt;","incorrect":true}],"uniques":true},"algorithm":{"name":"trueFalse","template":"Multiple choice – standard","params":{"countCorrect":1,"countIncorrect":2,"showCheckIcon":false,"columns":3}}}</t>
  </si>
  <si>
    <t>Q1 = min = 101; max = 1999; step = 2
Q2 = min = 101; max = 1999; step = 2
Q3 = List =[{{T1}} cg, {{T2}} g y {{T3}} cg, {{T4}} dag y {{T5}} dg]
Q4 = List =[{{T6}} dag y {{T7}} cg, {{T8}} g y {{T9}} dg]</t>
  </si>
  <si>
    <t>&lt;p&gt;Para comparar medidas en forma compleja, hay que convertirlas a forma simple:&lt;/p&gt;&lt;p&gt;{{Q3}} = {{T10}} g&lt;/p&gt;&lt;p&gt;{{Q4}} = {{T11}} g&lt;/p&gt;</t>
  </si>
  <si>
    <t>{"id":"M4-MyM-16c-E-1","stimulus":"&lt;p&gt;¿Cuál de estas dos medidas es mayor? Elige el signo correcto.&lt;/p&gt;","template":"&lt;p style=\"text-align: center\"&gt;{{Q3}} {{response}} {{Q4}}&lt;/p&gt;","hint":"&lt;p&gt;Para comparar medidas en forma compleja, conviértelas a forma simple.&lt;/p&gt;","feedback":"&lt;p&gt;Para comparar medidas en forma compleja, hay que convertirlas a forma simple.&lt;/p&gt;&lt;p style=\"text-align: center\"&gt;{{Q3}} = {{T10}} g&lt;/p&gt;&lt;p style=\"text-align: center\"&gt;{{Q4}} = {{T11}} g&lt;/p&gt;","seed":{"parameters":[{"name":"Q1","label":null,"min":101,"max":1999,"step":2},{"name":"Q2","label":null,"min":101,"max":1999,"step":2},{"name":"Q3","label":null,"list":["{{T1}} cg","{{T2}} g y {{T3}} cg","{{T4}} dag y {{T5}} dg"]},{"name":"Q4","label":null,"list":["{{T6}} dag y {{T7}} cg","{{T8}} g y {{T9}} dg"]}],"calculated":[{"name":"T1","label":"{{function}}","function":"{{Q1}}*10","temp":true},{"name":"T2","label":"{{function}}","function":"math.floor({{Q1}}/10)","temp":true},{"name":"T3","label":"{{function}}","function":"{{Q1}}*10-math.floor({{Q1}}/10)*100","temp":true},{"name":"T4","label":"{{function}}","function":"math.floor({{Q1}}/100)","temp":true},{"name":"T5","label":"{{function}}","function":"{{Q1}}-math.floor({{Q1}}/100)*100","temp":true},{"name":"T6","label":"{{function}}","function":"math.floor({{Q2}}/100)","temp":true},{"name":"T7","label":"{{function}}","function":"{{Q2}}*10-math.floor({{Q2}}/100)*1000","temp":true},{"name":"T8","label":"{{function}}","function":"math.floor({{Q2}}/10)","temp":true},{"name":"T9","label":"{{function}}","function":"{{Q2}}-math.floor({{Q2}}/10)*10","temp":true},{"name":"T10","label":"{{function}}","function":"Lemonlib.round({{Q1}}/10, 1)","temp":true},{"name":"T11","label":"{{function}}","function":"Lemonlib.round({{Q2}}/10, 1)","temp":true},{"name":"A1","label":"{{function}}","function":"({{Q1}} &lt; {{Q2}}) ? '&lt;' : '&gt;'","group":1},{"name":"A2","label":"{{function}}","function":"({{Q1}} &lt; {{Q2}}) ? '&gt;' : '&lt;'","group":1,"incorrect":true},{"name":"A3","label":"=","function":"","group":1,"incorrect":true}],"uniques":true},"algorithm":{"name":"groupResponses","template":"Cloze with drop down"}}</t>
  </si>
  <si>
    <t>Q1 = min = 101; max = 1999; step = 2
Q2 = min = 101; max = 1999; step = 2
Q3 = List =[{{T1}} g, {{T2}} hg y {{T3}} g, {{T4}} kg y {{T5}} dag]
Q4 = List =[{{T6}} kg y {{T7}} g, {{T8}} hg y {{T9}} dag]</t>
  </si>
  <si>
    <t>&lt;p&gt;Para comparar medidas en forma compleja, hay que convertirlas a forma simple:&lt;/p&gt;&lt;p&gt;{{Q3}} = {{T10}} kg&lt;/p&gt;&lt;p&gt;{{Q4}} = {{T11}} kg&lt;/p&gt;</t>
  </si>
  <si>
    <t>{"id":"M4-MyM-16c-E-2","stimulus":"&lt;p&gt;¿Cuál de estas dos medidas es mayor? Elige el signo correcto.&lt;/p&gt;","template":"&lt;p style=\"text-align: center\"&gt;{{Q3}} {{response}} {{Q4}}&lt;/p&gt;","hint":"&lt;p&gt;Para comparar medidas en forma compleja, conviértelas a forma simple.&lt;/p&gt;","feedback":"&lt;p&gt;Para comparar medidas en forma compleja, hay que convertirlas a forma simple:&lt;/p&gt;&lt;p style=\"text-align: center\"&gt;{{Q3}} = {{T10}} kg&lt;/p&gt;&lt;p style=\"text-align: center\"&gt;{{Q4}} = {{T11}} kg&lt;/p&gt;","seed":{"parameters":[{"name":"Q1","label":null,"min":101,"max":1999,"step":2},{"name":"Q2","label":null,"min":101,"max":1999,"step":2},{"name":"Q3","label":null,"list":["{{T1}} g","{{T2}} hg y {{T3}} g","{{T4}} kg y {{T5}} dag"]},{"name":"Q4","label":null,"list":["{{T6}} kg y {{T7}} g","{{T8}} hg y {{T9}} dag"]}],"calculated":[{"name":"T1","label":"{{function}}","function":"{{Q1}}*10","temp":true},{"name":"T2","label":"{{function}}","function":"math.floor({{Q1}}/10)","temp":true},{"name":"T3","label":"{{function}}","function":"{{Q1}}*10-math.floor({{Q1}}/10)*100","temp":true},{"name":"T4","label":"{{function}}","function":"math.floor({{Q1}}/100)","temp":true},{"name":"T5","label":"{{function}}","function":"{{Q1}}-math.floor({{Q1}}/100)*100","temp":true},{"name":"T6","label":"{{function}}","function":"math.floor({{Q2}}/100)","temp":true},{"name":"T7","label":"{{function}}","function":"{{Q2}}*10-math.floor({{Q2}}/100)*1000","temp":true},{"name":"T8","label":"{{function}}","function":"math.floor({{Q2}}/10)","temp":true},{"name":"T9","label":"{{function}}","function":"{{Q2}}-math.floor({{Q2}}/10)*10","temp":true},{"name":"T10","label":"{{function}}","function":"Lemonlib.round({{Q1}}/100, 2)","temp":true},{"name":"T11","label":"{{function}}","function":"Lemonlib.round({{Q2}}/100, 2)","temp":true},{"name":"A1","label":"{{function}}","function":"({{Q1}} &lt; {{Q2}}) ? '&lt;' : '&gt;'","group":1},{"name":"A2","label":"{{function}}","function":"({{Q1}} &lt; {{Q2}}) ? '&gt;' : '&lt;'","group":1,"incorrect":true},{"name":"A3","label":"=","function":"","group":1,"incorrect":true}],"uniques":true},"algorithm":{"name":"groupResponses","template":"Cloze with drop down"}}</t>
  </si>
  <si>
    <t>&lt;p&gt;En el laboratorio del colegio de Nico hay dos piedras de cuarzo. El peso de una de ellas es de {{Q3}} y el de la otra, de {{Q4}}. ¿Cuál es la piedra con mayor masa? Elige el signo correcto.&lt;/p&gt;</t>
  </si>
  <si>
    <t>{"id":"M4-MyM-16c-A-1","stimulus":"&lt;p&gt;En el laboratorio del colegio de Nico hay dos piedras de cuarzo. El peso de una de ellas es de {{Q3}} y el de la otra, de {{Q4}}. ¿Cuál es la piedra con mayor masa? Elige el signo correcto.&lt;/p&gt;","template":"&lt;p style=\"text-align: center\"&gt;{{Q3}} {{response}} {{Q4}}&lt;/p&gt;","hint":"&lt;p&gt;Para comparar medidas en forma compleja, conviértelas a forma simple.&lt;/p&gt;","feedback":"&lt;p&gt;Para comparar medidas en forma compleja, hay que convertirlas a forma simple.&lt;/p&gt;&lt;p style=\"text-align: center\"&gt;{{Q3}} = {{T10}} g&lt;/p&gt;&lt;p style=\"text-align: center\"&gt;{{Q4}} = {{T11}} g&lt;/p&gt;","seed":{"parameters":[{"name":"Q1","label":null,"min":101,"max":1999,"step":2},{"name":"Q2","label":null,"min":101,"max":1999,"step":2},{"name":"Q3","label":null,"list":["{{T1}} cg","{{T2}} g y {{T3}} cg","{{T4}} dag y {{T5}} dg"]},{"name":"Q4","label":null,"list":["{{T6}} dag y {{T7}} cg","{{T8}} g y {{T9}} dg"]}],"calculated":[{"name":"T1","label":"{{function}}","function":"{{Q1}}*10","temp":true},{"name":"T2","label":"{{function}}","function":"math.floor({{Q1}}/10)","temp":true},{"name":"T3","label":"{{function}}","function":"{{Q1}}*10-math.floor({{Q1}}/10)*100","temp":true},{"name":"T4","label":"{{function}}","function":"math.floor({{Q1}}/100)","temp":true},{"name":"T5","label":"{{function}}","function":"{{Q1}}-math.floor({{Q1}}/100)*100","temp":true},{"name":"T6","label":"{{function}}","function":"math.floor({{Q2}}/100)","temp":true},{"name":"T7","label":"{{function}}","function":"{{Q2}}*10-math.floor({{Q2}}/100)*1000","temp":true},{"name":"T8","label":"{{function}}","function":"math.floor({{Q2}}/10)","temp":true},{"name":"T9","label":"{{function}}","function":"{{Q2}}-math.floor({{Q2}}/10)*10","temp":true},{"name":"T10","label":"{{function}}","function":"Lemonlib.round({{Q1}}/10, 2)","temp":true},{"name":"T11","label":"{{function}}","function":"Lemonlib.round({{Q2}}/10, 2)","temp":true},{"name":"A1","label":"{{function}}","function":"({{Q1}} &lt; {{Q2}}) ? '&lt;' : '&gt;'","group":1},{"name":"A2","label":"{{function}}","function":"({{Q1}} &lt; {{Q2}}) ? '&gt;' : '&lt;'","group":1,"incorrect":true},{"name":"A3","label":"=","function":"","group":1,"incorrect":true}],"uniques":true},"algorithm":{"name":"groupResponses","template":"Cloze with drop down"}}</t>
  </si>
  <si>
    <t>&lt;p&gt;Martina ha ido a una tienda a comprar caramelos de varios sabores. Allí, le han preparado dos bolsas para sus abuelos, una de {{Q3}} y otra de {{Q4}}. ¿Qué bolsa pesa más? Elige el signo correcto.&lt;/p&gt;</t>
  </si>
  <si>
    <t>{"id":"M4-MyM-16c-A-2","stimulus":"&lt;p&gt;Martina ha ido a una tienda a comprar caramelos. Le han preparado dos bolsas para sus abuelos, una de {{Q3}} y otra de {{Q4}}. ¿Qué bolsa pesa más? Elige el signo correcto.&lt;/p&gt;","template":"&lt;p style=\"text-align: center\"&gt;{{Q3}} {{response}} {{Q4}}&lt;/p&gt;","hint":"&lt;p&gt;Para comparar medidas en forma compleja, conviértelas a forma simple.&lt;/p&gt;","feedback":"&lt;p&gt;Para comparar medidas en forma compleja, hay que convertirlas a forma simple.&lt;/p&gt;&lt;p style=\"text-align: center\"&gt;{{Q3}} = {{T10}} g&lt;/p&gt;&lt;p style=\"text-align: center\"&gt;{{Q4}} = {{T11}} g&lt;/p&gt;","seed":{"parameters":[{"name":"Q1","label":null,"min":101,"max":1999,"step":2},{"name":"Q2","label":null,"min":101,"max":1999,"step":2},{"name":"Q3","label":null,"list":["{{T1}} cg","{{T2}} g y {{T3}} cg","{{T4}} dag y {{T5}} dg"]},{"name":"Q4","label":null,"list":["{{T6}} dag y {{T7}} cg","{{T8}} g y {{T9}} dg"]}],"calculated":[{"name":"T1","label":"{{function}}","function":"{{Q1}}*10","temp":true},{"name":"T2","label":"{{function}}","function":"math.floor({{Q1}}/10)","temp":true},{"name":"T3","label":"{{function}}","function":"{{Q1}}*10-math.floor({{Q1}}/10)*100","temp":true},{"name":"T4","label":"{{function}}","function":"math.floor({{Q1}}/100)","temp":true},{"name":"T5","label":"{{function}}","function":"{{Q1}}-math.floor({{Q1}}/100)*100","temp":true},{"name":"T6","label":"{{function}}","function":"math.floor({{Q2}}/100)","temp":true},{"name":"T7","label":"{{function}}","function":"{{Q2}}*10-math.floor({{Q2}}/100)*1000","temp":true},{"name":"T8","label":"{{function}}","function":"math.floor({{Q2}}/10)","temp":true},{"name":"T9","label":"{{function}}","function":"{{Q2}}-math.floor({{Q2}}/10)*10","temp":true},{"name":"T10","label":"{{function}}","function":"Lemonlib.round({{Q1}}/10, 1)","temp":true},{"name":"T11","label":"{{function}}","function":"Lemonlib.round({{Q2}}/10, 1)","temp":true},{"name":"A1","label":"{{function}}","function":"({{Q1}} &lt; {{Q2}}) ? '&lt;' : '&gt;'","group":1},{"name":"A2","label":"{{function}}","function":"({{Q1}} &lt; {{Q2}}) ? '&gt;' : '&lt;'","group":1,"incorrect":true},{"name":"A3","label":"=","function":"","group":1,"incorrect":true}],"uniques":true},"algorithm":{"name":"groupResponses","template":"Cloze with drop down"}}</t>
  </si>
  <si>
    <t>&lt;p&gt;Para recaudar fondos para una asociación benéfica, David va a vender comida que ha preparado en dos ollas. Una contiene {{Q3}} y la otra, {{Q4}}. ¿Qué olla pesa más? Elige el signo correcto.&lt;/p&gt;</t>
  </si>
  <si>
    <t>{"id":"M4-MyM-16c-A-3","stimulus":"&lt;p&gt;Para recaudar fondos para una asociación benéfica, David va a vender comida que ha preparado en dos ollas. Una contiene {{Q3}} y la otra, {{Q4}}. ¿Qué olla pesa más? Elige el signo correcto.&lt;/p&gt;","template":"&lt;p style=\"text-align: center\"&gt;{{Q3}} {{response}} {{Q4}}&lt;/p&gt;","hint":"&lt;p&gt;Para comparar medidas en forma compleja, conviértelas a forma simple.&lt;/p&gt;","feedback":"&lt;p&gt;Para comparar medidas en forma compleja, hay que convertirlas a forma simple.&lt;/p&gt;&lt;p style=\"text-align: center\"&gt;{{Q3}} = {{T10}} kg&lt;/p&gt;&lt;p style=\"text-align: center\"&gt;{{Q4}} = {{T11}} kg&lt;/p&gt;","seed":{"parameters":[{"name":"Q1","label":null,"min":101,"max":1999,"step":2},{"name":"Q2","label":null,"min":101,"max":1999,"step":2},{"name":"Q3","label":null,"list":["{{T1}} g","{{T2}} hg y {{T3}} g","{{T4}} kg y {{T5}} dag"]},{"name":"Q4","label":null,"list":["{{T6}} kg y {{T7}} g","{{T8}} hg y {{T9}} dag"]}],"calculated":[{"name":"T1","label":"{{function}}","function":"{{Q1}}*10","temp":true},{"name":"T2","label":"{{function}}","function":"math.floor({{Q1}}/10)","temp":true},{"name":"T3","label":"{{function}}","function":"{{Q1}}*10-math.floor({{Q1}}/10)*100","temp":true},{"name":"T4","label":"{{function}}","function":"math.floor({{Q1}}/100)","temp":true},{"name":"T5","label":"{{function}}","function":"{{Q1}}-math.floor({{Q1}}/100)*100","temp":true},{"name":"T6","label":"{{function}}","function":"math.floor({{Q2}}/100)","temp":true},{"name":"T7","label":"{{function}}","function":"{{Q2}}*10-math.floor({{Q2}}/100)*1000","temp":true},{"name":"T8","label":"{{function}}","function":"math.floor({{Q2}}/10)","temp":true},{"name":"T9","label":"{{function}}","function":"{{Q2}}-math.floor({{Q2}}/10)*10","temp":true},{"name":"T10","label":"{{function}}","function":"Lemonlib.round({{Q1}}/100, 2)","temp":true},{"name":"T11","label":"{{function}}","function":"Lemonlib.round({{Q2}}/100, 2)","temp":true},{"name":"A1","label":"{{function}}","function":"({{Q1}} &lt; {{Q2}}) ? '&lt;' : '&gt;'","group":1},{"name":"A2","label":"{{function}}","function":"({{Q1}} &lt; {{Q2}}) ? '&gt;' : '&lt;'","group":1,"incorrect":true},{"name":"A3","label":"=","function":"","group":1,"incorrect":true}],"uniques":true},"algorithm":{"name":"groupResponses","template":"Cloze with drop down"}}</t>
  </si>
  <si>
    <t>M4-MyM-3a</t>
  </si>
  <si>
    <t>Elige la unidad más adecuada para la expresión de una medida de volumen</t>
  </si>
  <si>
    <t>Selecciona las afirmaciones correctas.
Una botella tiene una capacidad de 50 cl.*
Un vaso tiene una capacidad de 25 cl.*
Una bañera tiene una capacidad de 150 l.*
Una garrafa tiene una capacidad de 20 l.*
Una botella tiene una capacidad de {{Q1}} {{Q2}}.
Un vaso tiene una capacidad de {{Q3}} {{Q4}}.
Una bañera tiene una capacidad de {{Q5}} {{Q6}}.
Una garrafa tiene una capacidad de {{Q7}} {{Q8}}.
(Se ven 3, 2 correctas)</t>
  </si>
  <si>
    <t>Q1: Mín = 10; Máx = 30; Step = 5.
Q2: "l"; "dal", "hl", "kl", "ml"
Q3: Mín = 5; Máx = 30; Step = 5.
Q4: "l"; "dal", "hl", "kl", "ml"
Q5: Mín = 100; Máx = 200; Step = 5.
Q6: "ml"; "dl", "cl", "kl"
Q7: Mín = 5; Máx = 20; Step = 1.
Q8: "ml"; "dl", "cl", "kl"</t>
  </si>
  <si>
    <t>1 kl = 1 000 l y 1 l = 1 000 ml</t>
  </si>
  <si>
    <t>&lt;p&gt;1 kl equivale a 1 000 l y 1 l equivale a 1 000 ml.&lt;/p&gt;
- Si falla A5
&lt;p&gt;La capacidad de una botella suele estar entre los 0.75 l y los 2 l.&lt;/p&gt;
- Si falla A6
&lt;p&gt;La capacidad de un vaso suele ser de unos 250 ml.&lt;/p&gt;
- Si falla A7
&lt;p&gt;La capacidad de una bañera está por encima de los 100 l.&lt;/p&gt;
-Si falla A8
&lt;p&gt;La capacidad de una garrafa suele estar entre los 5 l y los 20 l.&lt;/p&gt;
(No TE correcto)</t>
  </si>
  <si>
    <t>{"id":"M4-MyM-3a-I-1","stimulus":"&lt;p&gt;Selecciona las afirmaciones correctas.&lt;/p&gt;","hint":"&lt;p&gt;1 kl = 1 000 l y 1 l = 1 000 ml&lt;/p&gt;","feedback":"&lt;p&gt;1 kl equivale a 1 000 l y 1 l equivale a 1 000 ml.&lt;/p&gt;","seed":{"parameters":[{"name":"Q1","label":null,"min":10,"max":30,"step":5},{"name":"Q2","label":null,"list":["l","dal","hl","kl","ml"]},{"name":"Q3","label":null,"min":5,"max":30,"step":5},{"name":"Q4","label":null,"list":["l","dal","hl","kl","ml"]},{"name":"Q5","label":null,"min":100,"max":200,"step":5},{"name":"Q6","label":null,"list":["ml","dl","cl","kl"]},{"name":"Q7","label":null,"min":5,"max":20,"step":1},{"name":"Q8","label":null,"list":["ml","dl","cl","kl"]}],"calculated":[{"name":"A1","label":"Una botella tiene una capacidad de 50 cl.","function":""},{"name":"A2","label":"Un vaso tiene una capacidad de 25 cl.","function":""},{"name":"A3","label":"Una bañera tiene una capacidad de 150 l.","function":""},{"name":"A4","label":"Una garrafa tiene una capacidad de 20 l.","function":""},{"name":"A5","label":"Una botella tiene una capacidad de {{Q1}} {{Q2}}.","function":"","incorrect":true,"feedback":"&lt;p&gt;La capacidad de una botella suele estar entre los 0.75 l y los 2 l.&lt;/p&gt;"},{"name":"A6","label":"Un vaso tiene una capacidad de {{Q3}} {{Q4}}.","function":"","incorrect":true,"feedback":"&lt;p&gt;La capacidad de un vaso suele ser de unos 250 ml.&lt;/p&gt;"},{"name":"A7","label":"Una bañera tiene una capacidad de {{Q5}} {{Q6}}.","function":"","incorrect":true,"feedback":"&lt;p&gt;La capacidad de una bañera está por encima de los 100 l.&lt;/p&gt;"},{"name":"A8","label":"Una garrafa tiene una capacidad de {{Q7}} {{Q8}}.","function":"","incorrect":true,"feedback":"&lt;p&gt;La capacidad de una garrafa suele estar entre los 5 l y los 20 l.&lt;/p&gt;"}],"uniques":true},"algorithm":{"name":"trueFalse","template":"Multiple choice – multiple response","params":{"countCorrect":2,"countIncorrect":1,"showCheckIcon":true}}}</t>
  </si>
  <si>
    <t>Completa estas oraciones con la unidad de capacidad correspondiente. Escríbela en su forma abreviada.</t>
  </si>
  <si>
    <t>&lt;p&gt;El cubo de una fregona tiene una capacidad de {{Q1}} {{A1}}.&lt;/p&gt;&lt;p&gt;Ana ha llenado con zumo un vaso con una capacidad de {{Q2}} {{A2}}.&lt;/p&gt;&lt;p&gt;Una gota de agua puede ocupar {{Q3}} {{A3}}.&lt;/p&gt;&lt;p&gt;Una piscina grande tiene una capacidad de {{Q4}} {{A4}}.&lt;/p&gt;</t>
  </si>
  <si>
    <t>Q1= Min = 10; Max = 16; Step = 1
Q2= Min = 20; Max = 30; Step = 1
Q3= List = 1, 2
Q4= Min = 2000; Max = 3000; Step = 100</t>
  </si>
  <si>
    <t>A1 = "l"
A2 = "cl"
A3 = "ml"
A4 = "kl"</t>
  </si>
  <si>
    <t>&lt;p&gt;1 kl equivale a 1 000 l y 1 l equivale a 1 000 ml.&lt;/p&gt;
-Si falla A1
&lt;p&gt;Un cubo de fregar suele tener un capacidad de entre 10 l y 16 l.&lt;/p&gt;
-Si falla A2
&lt;p&gt;Un vaso tiene un capacidad aproximada de unos 20 cl o 30 cl.&lt;/p&gt;
-Si falla A3
&lt;p&gt;Una gota ocupa aproximadamente 1 ml o 2 ml.&lt;/p&gt;
-Si falla A4
&lt;p&gt;La capacidad de una piscina grande es de unos 2 500 kl.&lt;/p&gt;</t>
  </si>
  <si>
    <t>{"id":"M4-MyM-3a-E-1","stimulus":"&lt;p&gt;Completa estas oraciones con la unidad de capacidad correspondiente. Escríbela en su forma abreviada.&lt;/p&gt;","template":"&lt;p&gt;El cubo de una fregona tiene una capacidad de {{Q1}} {{response}}.&lt;/p&gt;&lt;p&gt;Ana ha llenado con zumo un vaso con una capacidad de {{Q2}} {{response}}.&lt;/p&gt;&lt;p&gt;Una gota de agua puede ocupar {{Q3}} {{response}}.&lt;/p&gt;&lt;p&gt;Una piscina grande tiene una capacidad de {{Q4}} {{response}}.&lt;/p&gt;","hint":"&lt;p&gt;1 kl = 1 000 l y 1 l = 1 000 ml&lt;/p&gt;","feedback":"&lt;p&gt;1 kl equivale a 1 000 l y 1 l equivale a 1 000 ml.&lt;/p&gt;","seed":{"parameters":[{"name":"Q1","label":null,"min":10,"max":16,"step":1},{"name":"Q2","label":null,"min":20,"max":30,"step":1},{"name":"Q3","list":["1","2"]},{"name":"Q4","label":null,"min":20,"max":30,"step":1}],"calculated":[{"name":"A1","label":"l","feedback":"&lt;p&gt;Un cubo de fregar suele tener un capacidad de entre 10 l y 16 l.&lt;/p&gt;"},{"name":"A2","label":"cl","feedback":"&lt;p&gt;Un vaso tiene un capacidad aproximada de unos 20 cl o 30 cl.&lt;/p&gt;"},{"name":"A3","label":"ml","feedback":"&lt;p&gt;Una gota ocupa aproximadamente 1 ml o 2 ml.&lt;/p&gt;"},{"name":"A4","label":"kl","feedback":"&lt;p&gt;La capacidad de una piscina grande es de unos 25 kl.&lt;/p&gt;"}],"uniques":true},"algorithm":{"name":"calculateOperation","template":"Cloze with drag &amp; drop","params":{"keyboard":"NUMERICAL"}}}</t>
  </si>
  <si>
    <t>&lt;p&gt;Una piscina grande tiene una capacidad de {{Q4}} {{A1}}.&lt;/p&gt;&lt;p&gt;Ana ha llenado con zumo un vaso con una capacidad de {{Q2}} {{A2}}.&lt;/p&gt;&lt;p&gt;Una gota de agua puede ocupar {{Q3}} {{A3}}.&lt;/p&gt;&lt;p&gt;El cubo de una fregona tiene una capacidad de {{Q1}} {{A4}}.&lt;/p&gt;</t>
  </si>
  <si>
    <t>A1 = "kl"
A2 = "cl"
A3 = "ml"
A4 = "l"</t>
  </si>
  <si>
    <t>&lt;p&gt;1 kl equivale a 1 000 l y 1 l equivale a 1 000 ml.&lt;/p&gt;
-Si falla A1
&lt;p&gt;La capacidad de una piscina grande es de unos 2 500 kl.&lt;/p&gt;
-Si falla A2
&lt;p&gt;Un vaso tiene un capacidad aproximada de unos 20 cl o 30 cl.&lt;/p&gt;
-Si falla A3
&lt;p&gt;Una gota ocupa aproximadamente 1 ml o 2 ml.&lt;/p&gt;
-Si falla A4
&lt;p&gt;Un cubo de fregar suele tener un capacidad de entre 10 l y 16 l.&lt;/p&gt;</t>
  </si>
  <si>
    <t>{"id":"M4-MyM-3a-E-2","stimulus":"&lt;p&gt;Completa estas oraciones con la unidad de capacidad correspondiente. Escríbela en su forma abreviada.&lt;/p&gt;","template":"&lt;p&gt;Una piscina grande tiene una capacidad de {{Q4}} {{response}}.&lt;/p&gt;&lt;p&gt;Ana ha llenado con zumo un vaso con una capacidad de {{Q2}} {{response}}.&lt;/p&gt;&lt;p&gt;Una gota de agua puede ocupar {{Q3}} {{response}}.&lt;/p&gt;&lt;p&gt;El cubo de una fregona tiene una capacidad de {{Q1}} {{response}}.&lt;/p&gt;","hint":"&lt;p&gt;1 kl = 1 000 l y 1 l = 1 000 ml&lt;/p&gt;","feedback":"&lt;p&gt;1 kl equivale a 1 000 l y 1 l equivale a 1 000 ml.&lt;/p&gt;","seed":{"parameters":[{"name":"Q1","label":null,"min":10,"max":16,"step":1},{"name":"Q2","label":null,"min":20,"max":30,"step":1},{"name":"Q3","list":["1","2"]},{"name":"Q4","label":null,"min":20,"max":30,"step":1}],"calculated":[{"name":"A1","label":"kl","feedback":"&lt;p&gt;La capacidad de una piscina grande es de unos 25 kl.&lt;/p&gt;"},{"name":"A2","label":"cl","feedback":"&lt;p&gt;Un vaso tiene un capacidad aproximada de unos 20 cl o 30 cl.&lt;/p&gt;"},{"name":"A3","label":"ml","feedback":"&lt;p&gt;Una gota ocupa aproximadamente 1 ml o 2 ml.&lt;/p&gt;"},{"name":"A4","label":"l","feedback":"&lt;p&gt;Un cubo de fregar suele tener un capacidad de entre 10 l y 16 l.&lt;/p&gt;"}],"uniques":true},"algorithm":{"name":"calculateOperation","template":"Cloze with drag &amp; drop","params":{"keyboard":"NUMERICAL"}}}</t>
  </si>
  <si>
    <t>&lt;p&gt;Una gota de agua puede ocupar {{Q3}} {{A1}}.&lt;/p&gt;&lt;p&gt;El cubo de una fregona tiene una capacidad de {{Q1}} {{A2}}.&lt;/p&gt;&lt;p&gt;Una piscina grande tiene una capacidad de {{Q4}} {{A3}}.&lt;/p&gt;&lt;p&gt;Ana ha llenado con zumo un vaso con una capacidad de {{Q2}} {{A4}}.&lt;/p&gt;</t>
  </si>
  <si>
    <t>A1 = "ml"
A2 = "l"
A3 = "kl"
A4 = "cl"</t>
  </si>
  <si>
    <t>&lt;p&gt;1 kl equivale a 1 000 l y 1 l equivale a 1 000 ml.&lt;/p&gt;
-Si falla A1
&lt;p&gt;Una gota ocupa aproximadamente 1 ml o 2 ml.&lt;/p&gt;
-Si falla A2
&lt;p&gt;Un cubo de fregar suele tener un capacidad de entre 10 l y 16 l.&lt;/p&gt;
-Si falla A3
&lt;p&gt;La capacidad de una piscina grande es de unos 2 500 kl.&lt;/p&gt;
-Si falla A4
&lt;p&gt;Un vaso tiene un capacidad aproximada de unos 20 cl o 30 cl.&lt;/p&gt;</t>
  </si>
  <si>
    <t>{"id":"M4-MyM-3a-E-3","stimulus":"&lt;p&gt;Completa estas oraciones con la unidad de capacidad correspondiente. Escríbela en su forma abreviada.&lt;/p&gt;","template":"&lt;p&gt;Una gota de agua puede ocupar {{Q3}} {{response}}.&lt;/p&gt;&lt;p&gt;El cubo de una fregona tiene una capacidad de {{Q1}} {{response}}.&lt;/p&gt;&lt;p&gt;Una piscina grande tiene una capacidad de {{Q4}} {{response}}.&lt;/p&gt;&lt;p&gt;Ana ha llenado con zumo un vaso con una capacidad de {{Q2}} {{response}}.&lt;/p&gt;","hint":"&lt;p&gt;1 kl = 1 000 l y 1 l = 1 000 ml&lt;/p&gt;","feedback":"&lt;p&gt;1 kl equivale a 1 000 l y 1 l equivale a 1 000 ml.&lt;/p&gt;","seed":{"parameters":[{"name":"Q1","label":null,"min":10,"max":16,"step":1},{"name":"Q2","label":null,"min":20,"max":30,"step":1},{"name":"Q3","list":["1","2"]},{"name":"Q4","label":null,"min":20,"max":30,"step":1}],"calculated":[{"name":"A1","label":"ml","feedback":"&lt;p&gt;Una gota ocupa aproximadamente 1 ml o 2 ml.&lt;/p&gt;"},{"name":"A2","label":"l","feedback":"&lt;p&gt;Un cubo de fregar suele tener un capacidad de entre 10 l y 16 l.&lt;/p&gt;"},{"name":"A3","label":"kl","feedback":"&lt;p&gt;La capacidad de una piscina grande es de unos 25 kl.&lt;/p&gt;"},{"name":"A4","label":"cl","feedback":"&lt;p&gt;Un vaso tiene un capacidad aproximada de unos 20 cl o 30 cl.&lt;/p&gt;"}],"uniques":true},"algorithm":{"name":"calculateOperation","template":"Cloze with drag &amp; drop","params":{"keyboard":"NUMERICAL"}}}</t>
  </si>
  <si>
    <t>M4-MyM-3b</t>
  </si>
  <si>
    <t>Calcula conversiones de unidades de volumen ()</t>
  </si>
  <si>
    <t>Selecciona la equivalencia correcta.
{{Q1}} l = {{T1}} cl*
{{Q1}} l = {{T2}} cl
{{Q1}} l = {{T3}} cl
{{Q1}} l = {{T4}} cl
{{Q1}} l = {{T5}} cl
(Se ven 3)</t>
  </si>
  <si>
    <t>Q1 = Min = 10; Max =200; Step = 1</t>
  </si>
  <si>
    <t>T1 = {{Q1}}*100
T2 = {{Q1}}*1000
T3 = {{Q1}}*10
T4 = {{Q1}}/10
T5 = {{Q1}}/100</t>
  </si>
  <si>
    <t>&lt;p&gt;La equivalencia entre unidades de capacidad es:&lt;/p&gt;
Imagen: M4-MyM-3b-1</t>
  </si>
  <si>
    <t>&lt;p&gt;La equivalencia entre unidades de capacidad es:&lt;/p&gt;
Imagen: M4-MyM-3b-1
&lt;p&gt;Para calcular esta equivalencia hay que multiplicar los litros por 100:&lt;/p&gt;&lt;p&gt;{{Q1}} l = {{Q1}} × 100 = {{A1}} cl&lt;/p&gt;</t>
  </si>
  <si>
    <t>{"id":"M4-MyM-3b-I-1","stimulus":"&lt;p&gt;Selecciona la equivalencia correcta.&lt;/p&gt;","hint":"&lt;p&gt;La equivalencia entre unidades de capacidad es:&lt;/p&gt;&lt;div style=\"display:flex; justify-content:center;\"&gt;&lt;img src=\"https://blueberry-assets.oneclick.es/M4_MyM_3b_1.svg\" width=\"450\"&gt;&lt;/img&gt;&lt;/div&gt;","feedback":"&lt;p&gt;La equivalencia entre unidades de capacidad es:&lt;/p&gt;&lt;div style=\"display:flex; justify-content:center;\"&gt;&lt;img src=\"https://blueberry-assets.oneclick.es/M4_MyM_3b_1.svg\" width=\"450\"&gt;&lt;/img&gt;&lt;/div&gt;&lt;p&gt;Para calcular esta equivalencia hay que multiplicar los litros por 100:&lt;/p&gt;&lt;p&gt;{{Q1}} l = {{Q1}} × 100 = {{A1}} cl&lt;/p&gt;","seed":{"parameters":[{"name":"Q1","label":null,"min":10,"max":200,"step":1}],"calculated":[{"name":"T1","function":"{{Q1}}*100","temp":true},{"name":"T2","function":"{{Q1}}*1000","temp":true},{"name":"T3","function":"{{Q1}}*10","temp":true},{"name":"T4","function":"{{Q1}}/10","temp":true},{"name":"T5","function":"{{Q1}}/100","temp":true},{"name":"A1","label":"{{Q1}} l = {{T1}} cl","function":"{{Q1}}*100"},{"name":"A2","label":"{{Q1}} l = {{T2}} cl","incorrect":true},{"name":"A3","label":"{{Q1}} l = {{T3}} cl","incorrect":true},{"name":"A4","label":"{{Q1}} l = {{T4}} cl","incorrect":true},{"name":"A5","label":"{{Q1}} l = {{T5}} cl","incorrect":true}],"uniques":true},"algorithm":{"name":"trueFalse","template":"Multiple choice – standard","params":{"countCorrect":1,"countIncorrect":2,"showCheckIcon":false,
            "columns": 3
        }
    }
}</t>
  </si>
  <si>
    <t>Selecciona la equivalencia correcta.
{{Q1}} ml = {{T1}} dl*
{{Q1}} ml = {{T2}} dl
{{Q1}} ml = {{T3}} dl
{{Q1}} ml = {{T4}} dl
{{Q1}} ml = {{T5}} dl
(Se ven 3)</t>
  </si>
  <si>
    <t>T1 = {{Q1}}/100
T2 = {{Q1}}/1000
T3 = {{Q1}}/10
T4 = {{Q1}}*100
T5 = {{Q1}}*10</t>
  </si>
  <si>
    <t>&lt;p&gt;La equivalencia entre unidades de capacidad es:&lt;/p&gt;
Imagen: M4-MyM-3b-1
&lt;p&gt;Para calcular esta equivalencia hay que dividir los mililitros entre 100:&lt;/p&gt;&lt;p&gt;{{Q1}} ml = {{Q1}} : 100 = {{A1}} dl&lt;/p&gt;</t>
  </si>
  <si>
    <t>{
    "id": "M4-MyM-3b-I-2",
    "stimulus": "&lt;p&gt;Selecciona la equivalencia correcta.&lt;/p&gt;",
    "hint": "&lt;p&gt;La equivalencia entre unidades de capacidad es:&lt;/p&gt;&lt;div style=\"display:flex; justify-content:center;\"&gt;&lt;img src=\"https://blueberry-assets.oneclick.es/M4_MyM_3b_1.svg\" width=\"450\"&gt;&lt;/img&gt;&lt;/div&gt;",
    "feedback": "&lt;p&gt;La equivalencia entre unidades de capacidad es:&lt;/p&gt;&lt;div style=\"display:flex; justify-content:center;\"&gt;&lt;img src=\"https://blueberry-assets.oneclick.es/M4_MyM_3b_1.svg\" width=\"450\"&gt;&lt;/img&gt;&lt;/div&gt;&lt;p&gt;Para calcular esta equivalencia hay que dividir los mililitros entre 100:&lt;/p&gt;&lt;p&gt;{{Q1}} ml = {{Q1}} : 100 = {{A1}} dl&lt;/p&gt;",
    "seed": {
        "parameters": [
            {
                "name": "Q1",
                "label": null,
                "min": 10,
                "max": 200,
                "step": 1
            }
        ],
        "calculated": [
            {
                "name": "T1",
                "function": "{{Q1}}/100",
                "temp": true
            },
            {
                "name": "T2",
                "function": "{{Q1}}/1000",
                "temp": true
            },
            {
                "name": "T3",
                "function": "{{Q1}}/10",
                "temp": true
            },
            {
                "name": "T4",
                "function": "{{Q1}}*100",
                "temp": true
            },
            {
                "name": "T5",
                "function": "{{Q1}}*10",
                "temp": true
            },
            {
                "name": "A1",
                "label": "{{Q1}} ml = {{T1}} dl",
                "function": "{{Q1}}/100"
            },
            {
                "name": "A2",
                "label": "{{Q1}} ml = {{T2}} dl",
                "incorrect": true
            },
            {
                "name": "A3",
                "label": "{{Q1}} ml = {{T3}} dl",
                "incorrect": true
            },
            {
                "name": "A4",
                "label": "{{Q1}} ml = {{T4}} dl",
                "incorrect": true
            },
            {
                "name": "A5",
                "label": "{{Q1}} ml = {{T5}} dl",
                "incorrect": true
            }
        ],
        "uniques": true
    },
    "algorithm": {
        "name": "trueFalse",
        "template": "Multiple choice – standard",
        "params": {
            "countCorrect": 1,
            "countIncorrect": 2,
            "showCheckIcon": false,
            "columns": 3
        }
    }
}</t>
  </si>
  <si>
    <t>Selecciona la equivalencia correcta.
{{Q1}} cl = {{T1}} ml*
{{Q1}} cl = {{T2}} ml
{{Q1}} cl = {{T3}} ml
{{Q1}} cl = {{T4}} ml
{{Q1}} cl = {{T5}} ml
(Se ven 3)</t>
  </si>
  <si>
    <t>T1 = {{Q1}}*10
T2 = {{Q1}}*100
T3 = {{Q1}}*1000
T4 = {{Q1}}/10
T5 = {{Q1}}/100</t>
  </si>
  <si>
    <t>&lt;p&gt;La equivalencia entre unidades de capacidad es:&lt;/p&gt;
Imagen: M4-MyM-3b-1
&lt;p&gt;Para calcular esta equivalencia hay que multiplicar los centilitros por 10:&lt;/p&gt;&lt;p&gt;{{Q1}} cl = {{Q1}} × 10 = {{A1}} ml&lt;/p&gt;</t>
  </si>
  <si>
    <t>{"id":"M4-MyM-3b-I-3","stimulus":"&lt;p&gt;Selecciona la equivalencia correcta.&lt;/p&gt;","hint":"&lt;p&gt;La equivalencia entre unidades de capacidad es:&lt;/p&gt;&lt;div style=\"display:flex; justify-content:center;\"&gt;&lt;img src=\"https://blueberry-assets.oneclick.es/M4_MyM_3b_1.svg\" width=\"450\"&gt;&lt;/img&gt;&lt;/div&gt;","feedback":"&lt;p&gt;La equivalencia entre unidades de capacidad es:&lt;/p&gt;&lt;div style=\"display:flex; justify-content:center;\"&gt;&lt;img src=\"https://blueberry-assets.oneclick.es/M4_MyM_3b_1.svg\" width=\"450\"&gt;&lt;/img&gt;&lt;/div&gt;&lt;p&gt;Para calcular esta equivalencia hay que multiplicar los centilitros por 10:&lt;/p&gt;&lt;p&gt;{{Q1}} cl = {{Q1}} × 10 = {{A1}} ml&lt;/p&gt;","seed":{"parameters":[{"name":"Q1","label":null,"min":10,"max":200,"step":1}],"calculated":[{"name":"T1","function":"{{Q1}}*10","temp":true},{"name":"T2","function":"{{Q1}}*100","temp":true},{"name":"T3","function":"{{Q1}}*1000","temp":true},{"name":"T4","function":"{{Q1}}/10","temp":true},{"name":"T5","function":"{{Q1}}/100","temp":true},{"name":"A1","label":"{{Q1}} cl = {{T1}} ml","function":"{{Q1}}*10"},{"name":"A2","label":"{{Q1}} cl = {{T2}} ml","incorrect":true},{"name":"A3","label":"{{Q1}} cl = {{T3}} ml","incorrect":true},{"name":"A4","label":"{{Q1}} cl = {{T4}} ml","incorrect":true},{"name":"A5","label":"{{Q1}} cl = {{T5}} ml","incorrect":true}],"uniques":true},"algorithm":{"name":"trueFalse","template":"Multiple choice – standard","params":{"countCorrect":1,"countIncorrect":2,"showCheckIcon":false,
            "columns": 3
        }
    }
}</t>
  </si>
  <si>
    <t>Calcula estas conversiones.</t>
  </si>
  <si>
    <t>{{Q1}} l = {{A1}} dl
{{Q2}} cl = {{A2}} dl</t>
  </si>
  <si>
    <t>Q1 = Min = 10; Max =200; Step = 1
Q2 = Min = 10; Max = 200; Step = 1</t>
  </si>
  <si>
    <t>A1 = {{Q1}}*10
A2 = {{Q2}}/10</t>
  </si>
  <si>
    <t>&lt;p&gt;La equivalencia entre unidades de capacidad es:&lt;/p&gt;
Imagen: M4-MyM-3b-1
- Si falla A1
&lt;p&gt;Para calcular esta equivalencia hay que multiplicar los litros por 10:&lt;/p&gt;&lt;p&gt;{{Q1}} l = {{Q1}} × 10 = {{A1}} dl&lt;/p&gt;
-Si falla A2
&lt;p&gt;Para calcular esta equivalencia hay que dividir los cl entre 10:&lt;/p&gt;&lt;p&gt;{{Q2}} cl = {{Q2}} : 10 = {{A2}} dl&lt;/p&gt;</t>
  </si>
  <si>
    <t>{"id":"M4-MyM-3b-E-1","stimulus":"&lt;p&gt;Calcula estas conversiones.&lt;/p&gt;","template":"&lt;p style=\"text-align: center\"&gt;{{Q1}} l = {{response}} dl&lt;/p&gt;&lt;p style=\"text-align: center\"&gt;{{Q2}} cl = {{response}} dl&lt;/p&gt;","hint":"&lt;p&gt;La equivalencia entre unidades de capacidad es:&lt;/p&gt;&lt;div style=\"display:flex; justify-content:center;\"&gt;&lt;img src=\"https://blueberry-assets.oneclick.es/M4_MyM_3b_1.svg\" width=\"450\"&gt;&lt;/img&gt;&lt;/div&gt;","feedback":"&lt;p&gt;La equivalencia entre unidades de capacidad es:&lt;/p&gt;&lt;div style=\"display:flex; justify-content:center;\"&gt;&lt;img src=\"https://blueberry-assets.oneclick.es/M4_MyM_3b_1.svg\" width=\"450\"&gt;&lt;/img&gt;&lt;/div&gt;","seed":{"parameters":[{"name":"Q1","label":null,"min":10,"max":200,"step":1},{"name":"Q2","label":null,"min":10,"max":200,"step":1}],"calculated":[{"name":"A1","function":"{{Q1}}*10","feedback":"&lt;p&gt;Para calcular esta equivalencia hay que multiplicar los litros por 10:&lt;/p&gt;&lt;p style=\"text-align: center\"&gt;{{Q1}} l = {{Q1}} × 10 = {{function}} dl&lt;/p&gt;"},{"name":"A2","function":"{{Q2}}/10","feedback":"&lt;p&gt;Para calcular esta equivalencia hay que dividir los cl entre 10:&lt;/p&gt;&lt;p style=\"text-align: center\"&gt;{{Q2}} cl = {{Q2}} : 10 = {{function}} dl&lt;/p&gt;"}],"uniques":true},"algorithm":{"name":"calculateOperation","params":{"method":"equivLiteral","keyboard":"NUMERICAL"}}}</t>
  </si>
  <si>
    <t>{{Q1}} l = {{A1}} kl
{{Q2}} l = {{A2}} cl</t>
  </si>
  <si>
    <t>A1 = {{Q1}}/1000
A2 = {{Q2}}*100</t>
  </si>
  <si>
    <t>&lt;p&gt;La equivalencia entre unidades de capacidad es:&lt;/p&gt;
Imagen: M4-MyM-3b-1
- Si falla A1
&lt;p&gt;Para calcular esta equivalencia hay que dividir los litros entre 1 000:&lt;/p&gt;&lt;p&gt;{{Q1}} l = {{Q1}} : 1 000 = {{A1}} kl&lt;/p&gt;
-Si falla A2
&lt;p&gt;Para calcular esta equivalencia hay que multiplicar los litros por 100:&lt;/p&gt;&lt;p&gt;{{Q2}} l = {{Q2}} × 100 = {{A2}} cl&lt;/p&gt;</t>
  </si>
  <si>
    <t>{"id":"M4-MyM-3b-E-2","stimulus":"&lt;p&gt;Calcula estas conversiones.&lt;/p&gt;","template":"&lt;p style=\"text-align: center\"&gt;{{Q1}} l = {{response}} kl&lt;/p&gt;&lt;p style=\"text-align: center\"&gt;{{Q2}} l = {{response}} cl&lt;/p&gt;","hint":"&lt;p&gt;La equivalencia entre unidades de capacidad es:&lt;/p&gt;&lt;div style=\"display:flex; justify-content:center;\"&gt;&lt;img src=\"https://blueberry-assets.oneclick.es/M4_MyM_3b_1.svg\" width=\"450\"&gt;&lt;/img&gt;&lt;/div&gt;","feedback":"&lt;p&gt;La equivalencia entre unidades de capacidad es:&lt;/p&gt;&lt;div style=\"display:flex; justify-content:center;\"&gt;&lt;img src=\"https://blueberry-assets.oneclick.es/M4_MyM_3b_1.svg\" width=\"450\"&gt;&lt;/img&gt;&lt;/div&gt;","seed":{"parameters":[{"name":"Q1","label":null,"min":10,"max":200,"step":1},{"name":"Q2","label":null,"min":10,"max":200,"step":1}],"calculated":[{"name":"A1","function":"{{Q1}}/1000","feedback":"&lt;p&gt;Para calcular esta equivalencia hay que dividir los litros entre 1 000:&lt;/p&gt;&lt;p style=\"text-align: center\"&gt;{{Q1}} l = {{Q1}} : 1 000 = {{function}} kl&lt;/p&gt;"},{"name":"A2","function":"{{Q2}}*100","feedback":"&lt;p&gt;Para calcular esta equivalencia hay que multiplicar los litros por 100:&lt;/p&gt;&lt;p style=\"text-align: center\"&gt;{{Q2}} l = {{Q2}} × 100 = {{function}} cl&lt;/p&gt;"}],"uniques":true},"algorithm":{"name":"calculateOperation","params":{"method":"equivLiteral","keyboard":"NUMERICAL"}}}</t>
  </si>
  <si>
    <t>{{Q1}} ml = {{A1}} l
{{Q2}} cl = {{A2}} dl</t>
  </si>
  <si>
    <t>A1 = {{Q1}}/1000
A2 = {{Q2}}/10</t>
  </si>
  <si>
    <t>&lt;p&gt;La equivalencia entre unidades de capacidad es:&lt;/p&gt;
Imagen: M4-MyM-3b-1
- Si falla A1
&lt;p&gt;Para calcular esta equivalencia hay que dividir los mililitros entre 1 000:&lt;/p&gt;&lt;p&gt;{{Q1}} ml = {{Q1}} : 1 000 = {{A1}} l&lt;/p&gt;
-Si falla A2
&lt;p&gt;Para calcular esta equivalencia hay que dividir los centilitros entre 10:&lt;/p&gt;&lt;p&gt;{{Q2}} cl = {{Q2}} : 10 = {{A2}} dl&lt;/p&gt;</t>
  </si>
  <si>
    <t>{"id":"M4-MyM-3b-E-3","stimulus":"&lt;p&gt;Calcula estas conversiones.&lt;/p&gt;","template":"&lt;p style=\"text-align: center\"&gt;{{Q1}} ml = {{response}} l&lt;/p&gt;&lt;p style=\"text-align: center\"&gt;{{Q2}} cl = {{response}} dl&lt;/p&gt;","hint":"&lt;p&gt;La equivalencia entre unidades de capacidad es:&lt;/p&gt;&lt;div style=\"display:flex; justify-content:center;\"&gt;&lt;img src=\"https://blueberry-assets.oneclick.es/M4_MyM_3b_1.svg\" width=\"450\"&gt;&lt;/img&gt;&lt;/div&gt;","feedback":"&lt;p&gt;La equivalencia entre unidades de capacidad es:&lt;/p&gt;&lt;div style=\"display:flex; justify-content:center;\"&gt;&lt;img src=\"https://blueberry-assets.oneclick.es/M4_MyM_3b_1.svg\" width=\"450\"&gt;&lt;/img&gt;&lt;/div&gt;","seed":{"parameters":[{"name":"Q1","label":null,"min":10,"max":200,"step":1},{"name":"Q2","label":null,"min":10,"max":200,"step":1}],"calculated":[{"name":"A1","function":"{{Q1}}/1000","feedback":"&lt;p&gt;Para calcular esta equivalencia hay que dividir los mililitros entre 1 000:&lt;/p&gt;&lt;p style=\"text-align: center\"&gt;{{Q1}} ml = {{Q1}} : 1 000 = {{function}} l&lt;/p&gt;"},{"name":"A2","function":"{{Q2}}/10","feedback":"&lt;p&gt;Para calcular esta equivalencia hay que dividir los centilitros entre 10:&lt;/p&gt;&lt;p style=\"text-align: center\"&gt;{{Q2}} cl = {{Q2}} : 10 = {{function}} dl&lt;/p&gt;"}],"uniques":true},"algorithm":{"name":"calculateOperation","params":{"method":"equivLiteral","keyboard":"NUMERICAL"}}}</t>
  </si>
  <si>
    <t>Begoña ha bebido de una botella en la que había {{Q1}} dl de agua. ¿A cuántos centilitros equivalen?</t>
  </si>
  <si>
    <t>En la botella había {{A1}} cl de agua.</t>
  </si>
  <si>
    <t>Q1= Min = 5; Max = 20; Step = 1</t>
  </si>
  <si>
    <t>&lt;p&gt;La equivalencia entre litros, decilitros y centilitros es la siguiente:&lt;/p&gt;
Imagen: M4-MyM-3b-1
&lt;p&gt;{{Q1}} × 10 = {{A1}} cl&lt;/p&gt;</t>
  </si>
  <si>
    <t>{"id":"M4-MyM-3b-A-1","stimulus":"&lt;p&gt;Begoña ha bebido de una botella en la que había {{Q1}} dl de agua. ¿A cuántos centilitros equivalen?&lt;/p&gt;","template":"&lt;p&gt;En la botella había {{response}} cl de agua.&lt;/p&gt;","hint":"&lt;p&gt;La equivalencia entre unidades de capacidad es:&lt;/p&gt;&lt;div style=\"display:flex; justify-content:center;\"&gt;&lt;img src=\"https://blueberry-assets.oneclick.es/M4_MyM_3b_1.svg\" width=\"450\"&gt;&lt;/img&gt;&lt;/div&gt;","feedback":"&lt;p&gt;La equivalencia entre unidades de capacidad es:&lt;/p&gt;&lt;div style=\"display:flex; justify-content:center;\"&gt;&lt;img src=\"https://blueberry-assets.oneclick.es/M4_MyM_3b_1.svg\" width=\"450\"&gt;&lt;/img&gt;&lt;/div&gt;&lt;p style=\"text-align: center\"&gt;{{Q1}} × 10 = {{A1}} cl&lt;/p&gt;","seed":{"parameters":[{"name":"Q1","label":null,"min":5,"max":20,"step":1}],"calculated":[{"name":"A1","function":"{{Q1}}*10"}],"uniques":true},"algorithm":{"name":"calculateOperation","params":{"method":"equivLiteral","keyboard":"NUMERICAL"}}}</t>
  </si>
  <si>
    <t>Un socorrista ha echado {{Q1}} dl de cloro a la piscina en la que trabaja. ¿Cuántos litros son?</t>
  </si>
  <si>
    <t>Ha echado {{A1}} l.</t>
  </si>
  <si>
    <t>Q1= Min= 30; Max= 150; Step = 1</t>
  </si>
  <si>
    <t>A1 = {{Q1}}/10</t>
  </si>
  <si>
    <t>&lt;p&gt;La equivalencia entre litros, decilitros y centilitros es la siguiente:&lt;/p&gt;
Imagen: M4-MyM-3b-1
&lt;p&gt;{{Q1}} : 10 = {{A1}} l&lt;/p&gt;</t>
  </si>
  <si>
    <t>{"id":"M4-MyM-3b-A-2","stimulus":"&lt;p&gt;Un socorrista ha echado {{Q1}} dl de cloro a la piscina en la que trabaja. ¿Cuántos litros son?&lt;/p&gt;","template":"&lt;p&gt;Ha echado {{response}} l.&lt;/p&gt;","hint":"&lt;p&gt;La equivalencia entre unidades de capacidad es:&lt;/p&gt;&lt;div style=\"display:flex; justify-content:center;\"&gt;&lt;img src=\"https://blueberry-assets.oneclick.es/M4_MyM_3b_1.svg\" width=\"450\"&gt;&lt;/img&gt;&lt;/div&gt;","feedback":"&lt;p&gt;La equivalencia entre unidades de capacidad es:&lt;/p&gt;&lt;div style=\"display:flex; justify-content:center;\"&gt;&lt;img src=\"https://blueberry-assets.oneclick.es/M4_MyM_3b_1.svg\" width=\"450\"&gt;&lt;/img&gt;&lt;/div&gt;&lt;p style=\"text-align: center\"&gt;{{Q1}} : 10 = {{A1}} l&lt;/p&gt;","seed":{"parameters":[{"name":"Q1","label":null,"min":30,"max":150,"step":1}],"calculated":[{"name":"A1","function":"{{Q1}}/10"}],"uniques":true},"algorithm":{"name":"calculateOperation","params":{"method":"equivLiteral","keyboard":"NUMERICAL"}}}</t>
  </si>
  <si>
    <t>Gonzalo ha usado {{Q1}} l de agua para fregar los suelos de un edificio. ¿A cuántos centilitros equivalen?</t>
  </si>
  <si>
    <t>{{Q1}} dl = {{A1}} dal</t>
  </si>
  <si>
    <t>Q1= Min = 8; Max = 15; Step = 1</t>
  </si>
  <si>
    <t>&lt;p&gt;La equivalencia entre litros, decilitros y centilitros es la siguiente:&lt;/p&gt;
Imagen: M4-MyM-3b-1
&lt;p&gt;{{Q1}} × 100 = {{A1}} dal&lt;/p&gt;</t>
  </si>
  <si>
    <t>{"id":"M4-MyM-3b-A-3","stimulus":"&lt;p&gt;Gonzalo ha usado {{Q1}} l de agua para fregar los suelos de un edificio. ¿A cuántos centilitros equivalen?&lt;/p&gt;","template":"&lt;p style=\"text-align: center\"&gt;{{Q1}} l = {{response}} cl&lt;/p&gt;","hint":"&lt;p&gt;La equivalencia entre unidades de capacidad es:&lt;/p&gt;&lt;div style=\"display:flex; justify-content:center;\"&gt;&lt;img src=\"https://blueberry-assets.oneclick.es/M4_MyM_3b_1.svg\" width=\"450\"&gt;&lt;/img&gt;&lt;/div&gt;","feedback":"&lt;p&gt;La equivalencia entre unidades de capacidad es:&lt;/p&gt;&lt;div style=\"display:flex; justify-content:center;\"&gt;&lt;img src=\"https://blueberry-assets.oneclick.es/M4_MyM_3b_1.svg\" width=\"450\"&gt;&lt;/img&gt;&lt;/div&gt;&lt;p style=\"text-align: center\"&gt;{{Q1}} × 100 = {{A1}} cl&lt;/p&gt;","seed":{"parameters":[{"name":"Q1","label":null,"min":30,"max":150,"step":1}],"calculated":[{"name":"A1","function":"{{Q1}}*100"}],"uniques":true},"algorithm":{"name":"calculateOperation","params":{"method":"equivLiteral","keyboard":"NUMERICAL"}}}</t>
  </si>
  <si>
    <t>M4-MyM-3c</t>
  </si>
  <si>
    <t>Compara y ordena medidas de volumen ()</t>
  </si>
  <si>
    <t>Ordena de mayor a menor las siguientes medidas de capacidad.
{{Q1}} {{Q9}}
{{Q2}} {{Q9}}
{{Q3}} {{Q9}}
{{Q4}} {{Q9}}</t>
  </si>
  <si>
    <t>Q1: Mín 1;Máx 100; Step: 1
Q2: Mín 1;Máx 100; Step: 1
Q3: Mín 1;Máx 100; Step: 1
Q4: Mín 1;Máx 100; Step: 1
Q9 Lista = ml, dl, cl, l, dal, hl, kl</t>
  </si>
  <si>
    <t>A1 = {{Q1}}
A2 = {{Q2}}
A3 = {{Q3}}
A4 = {{Q4}}</t>
  </si>
  <si>
    <t>{"id":"M4-MyM-3c-I-1","stimulus":"&lt;p&gt;Arrastra y ordena de mayor a menor las siguientes medidas de capacidad.&lt;/p&gt;","template":"&lt;p style=\"text-align:center;\"&gt;{{response}} &gt; {{response}} &gt; {{response}}&lt;/p&gt;","hint":"&lt;p&gt;Como están expresadas en la misma unidad, solo hay que comparar sus cifras empezando por la izquierda.&lt;/p&gt;","feedback":"&lt;p&gt;Como están expresadas en la misma unidad, solo hay que comparar sus cifras empezando por la izquierda.&lt;/p&gt;","seed":{"parameters":[{"name":"Q1","label":null,"min":1,"max":100,"step":1},{"name":"Q2","label":null,"min":1,"max":100,"step":1},{"name":"Q3","label":null,"min":1,"max":100,"step":1},{"name":"Q9","label":null,"list":["ml","dl","cl","l","dal","hl","kl"]}],"calculated":[{"name":"A1","label":"{{function}} {{Q9}}","function":"math.max({{Q1}}, {{Q2}}, {{Q3}})"},{"name":"A2","label":"{{function}} {{Q9}}","function":"Lemonlib.round({{Q1}}+{{Q2}}+{{Q3}}-math.min({{Q1}}, {{Q2}}, {{Q3}})-math.max({{Q1}}, {{Q2}}, {{Q3}}), 2)"},{"name":"A3","label":"{{function}} {{Q9}}","function":"math.min({{Q1}}, {{Q2}}, {{Q3}})"}],"uniques":true},"algorithm":{"name":"calculateOperation","template":"Cloze with drag &amp; drop","params":{"keyboard":"NUMERICAL"}}}</t>
  </si>
  <si>
    <t>Ordena de mayor a menor las siguientes medidas de capacidad.
{{T1}} cl
{{T2}} dl
{{Q3}} l
{{T3}} dal</t>
  </si>
  <si>
    <t>Q1 = Min = 1; Max = 100; Step= 0.1
Q2 = Min = 1; Max = 100; Step= 0.1
Q3 = Min = 1; Max = 100; Step= 0.1
Q4 = Min = 1; Max = 100; Step= 0.1</t>
  </si>
  <si>
    <t>T1 = {{Q1}}/100
T2 = {{Q2}}/10
T3 = {{Q4}}*10
A1 = {{Q1}}
A2 = {{Q2}}
A3 = {{Q3}}
A4 = {{Q4}}</t>
  </si>
  <si>
    <t>¿Qué pide el enunciado?
Ordenar las capacidades de mayor a menor.*
Ordenar las capacidades de menor a mayor.
Seleccionar la capacidad mayor.
[single choice]</t>
  </si>
  <si>
    <t>Para ordenar las distintas medidas, hay que expresarlas en la misma unidad. ¿En qué tabla están las conversiones de unidades correctas?
Imagen M4-MyM-3b-1*
Imagen M4-MyM-3b-2
Imagen M4-MyM-3b-3
(Single choice)</t>
  </si>
  <si>
    <t>Con la ayuda de la anterior tabla de conversiones, convierte todas las cantidades a litros.
{{T1}} cl = {{T1}} : 100 = {{A1}} l
{{T2}} dl = {{T2}} : 10 = {{A2}} l
{{Q3}} l
{{T3}} dal = {{T3}} : 10 = {{A3}} l
T1 = {{Q1}}/100
T2 = {{Q2}}/10
T3 = {{Q4}}*10
A1={{Q1}}
A2={{Q2}}
A3={{Q4}}
[cloze with math]</t>
  </si>
  <si>
    <t>Con los resultados anteriores, ordena las capacidades de mayor a menor.
{{T1}} cl = {{Q1}} l
{{T2}} dl = {{Q2}} l
{{Q3}} l
{{T3}} dal = {{Q4}} cl
[order list]</t>
  </si>
  <si>
    <t>{"id":"M4-MyM-3c-E-1","seed":{"parameters":[{"name":"Q1","label":null,"max":1,"min":100,"step":0.1},{"name":"Q2","label":null,"max":1,"min":100,"step":0.1},{"name":"Q3","label":null,"max":1,"min":100,"step":0.1},{"name":"Q4","label":null,"max":1,"min":100,"step":0.1}],"uniques":true},"scaffolding":[{"id":"step-0","stimulus":"&lt;p&gt;Ordena de mayor a menor las siguientes medidas de capacidad. Colócalas de arriba a abajo.&lt;/p&gt;","seed":{"calculated":[{"name":"T1","function":"Lemonlib.round({{Q1}}*100, 3)","temp":true},{"name":"T2","function":"Lemonlib.round({{Q2}}/10, 2)","temp":true},{"name":"T3","function":"{{Q4}}*10","temp":true},{"name":"A1","label":"{{T1}} cl","function":"{{Q1}}"},{"name":"A2","label":"{{T2}} dal","function":"{{Q2}}"},{"name":"A3","label":"{{Q3}} l","function":"{{Q3}}"},{"name":"A4","label":"{{T3}} dl","function":"{{Q4}}"}]},"algorithm":{"name":"orderNumbers","params":{"order":"desc"}}},{"id":"step-1","stimulus":"&lt;p&gt;¿Qué pide el enunciado?&lt;/p&gt;","seed":{"calculated":[{"name":"2-A1","label":"Ordenar las capacidades de mayor a menor."},{"name":"2-A2","label":"Ordenar las capacidades de menor a mayor.","incorrect":true},{"name":"2-A3","label":"Seleccionar la capacidad mayor.","incorrect":true}]},"algorithm":{"name":"trueFalse","template":"Multiple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src='https://blueberry-assets.oneclick.es/M4_MyM_3b_1.svg' width=\"450\"&gt;&lt;/div&gt;"},{"name":"2-A2","label":"&lt;div style=\"display:flex; justify-content:center;\"&gt;&lt;img src='https://blueberry-assets.oneclick.es/M4_MyM_3b_2.svg' width=\"450\"&gt;&lt;/div&gt;","incorrect":true},{"name":"2-A3","label":"&lt;div style=\"display:flex; justify-content:center;\"&gt;&lt;img src='https://blueberry-assets.oneclick.es/M4_MyM_3b_3.svg' width=\"450\"&gt;&lt;/div&gt;","incorrect":true}]},"algorithm":{"name":"trueFalse","template":"Multiple choice – standard"}},{"id":"step-3","stimulus":"&lt;p&gt;Con la ayuda de la anterior tabla de conversiones, calcula los gramos que pesa cada meteorito.&lt;/p&gt;","template":"&lt;p style=\"text-align: center\"&gt;{{T1}} cl = {{T1}} : 100 = {{response}} l&lt;/p&gt;&lt;p style=\"text-align: center\"&gt;{{T2}} dal = {{T2}} x 10 = {{response}} l&lt;/p&gt;&lt;p style=\"text-align: center\"&gt;{{T3}} dl = {{T3}} : 10 = {{response}} l&lt;/p&gt;","seed":{"calculated":[{"name":"T1","function":"Lemonlib.round({{Q1}}*100, 3)","temp":true},{"name":"T2","function":"Lemonlib.round({{Q2}}/10, 2)","temp":true},{"name":"T3","function":"{{Q4}}*10","temp":true},{"name":"3-A1","label":"{{Q1}}","function":"{{Q1}}"},{"name":"3-A2","label":"{{Q2}}","function":"{{Q2}}"},{"name":"3-A3","label":"{{Q4}}","function":"{{Q4}}"}]},"algorithm":{"name":"calculateOperation","params":{"method":"equivLiteral","keyboard":"NUMERICAL"}}},{"id":"step-5","stimulus":"&lt;p&gt;Con los resultados anteriores, ordena las capacidades de mayor a menor. Colócalas de arriba a abajo.&lt;/p&gt;","seed":{"calculated":[{"name":"T1","function":"Lemonlib.round({{Q1}}*100, 3)","temp":true},{"name":"T2","function":"Lemonlib.round({{Q2}}/10, 2)","temp":true},{"name":"T3","function":"{{Q4}}*10","temp":true},{"name":"A1","label":"{{T1}} cl = {{Q1}} l","function":"{{Q1}}"},{"name":"A2","label":"{{T2}} dal = {{Q2}} l","function":"{{Q2}}"},{"name":"A3","label":"{{Q3}} l","function":"{{Q3}}"},{"name":"A4","label":"{{T3}} dl = {{Q4}} l","function":"{{Q4}}"}]},"algorithm":{"name":"orderNumbers","params":{"order":"desc"}}}]}</t>
  </si>
  <si>
    <t>Dos tinajas que recogen el agua de lluvia contienen las siguientes cantidades de agua. Arrastra sus capacidades a los huecos para completar la siguiente comparación.</t>
  </si>
  <si>
    <t>Q1= Min = 500; Max = 1000; Step = 1
Q2= Min = 500; Max = 1000; Step = 1</t>
  </si>
  <si>
    <t>T1 = math.max({{Q1}}, {{Q2}})*10
T2 = math.min({{Q1}}, {{Q2}})/10
A1 = "{{T1}} dl"
A2 = "{{T2}} dal"</t>
  </si>
  <si>
    <t>Con la ayuda de la anterior tabla de conversiones, convierte todas las cantidades a litros.
{{T1}} dal = {{T1}} × 10 = {{A1}} l
{{T2}} dl = {{T2}} : 10 = {{A2}} l
A1=math.max({{Q1}}, {{Q2}})
A2 =math.min({{Q1}}, {{Q2}})
[cloze with math]</t>
  </si>
  <si>
    <t>Con los resultados anteriores, arrastra las capacidades al hueco que corresponda para completar la comparación.
{{A1}} &gt; {{A2}}
A1= {{T1}} dal = {{T3}} l
A2= {{T2}} dl = {{T4}} l
T3= math.max({{Q1}}, {{Q2}})
T4 = math.min({{Q1}}, {{Q2}})
[drag and drop]</t>
  </si>
  <si>
    <t>{"id":"M4-MyM-3c-A-1","seed":{"parameters":[{"name":"Q1","label":null,"max":500,"min":1000,"step":1},{"name":"Q2","label":null,"max":500,"min":1000,"step":1}],"uniques":true},"scaffolding":[{"id":"step-0","stimulus":"&lt;p&gt;Dos tinajas que recogen el agua de lluvia contienen las siguientes cantidades. Arrastra sus capacidades a los huecos para completar la siguiente comparación.&lt;/p&gt;","template":"&lt;p style=\"text-align: center\"&gt;{{response}} &gt; {{response}}&lt;/p&gt;","seed":{"calculated":[{"name":"T1","function":"math.max({{Q1}}, {{Q2}})*10","temp":true},{"name":"T2","function":"math.min({{Q1}}, {{Q2}})/10","temp":true},{"name":"A1","label":"{{T1}} dl","function":"math.max({{Q1}}, {{Q2}})*10"},{"name":"A2","label":"{{T2}} dal","function":"math.min({{Q1}}, {{Q2}})/10"}]},"algorithm":{"name":"calculateOperation","template":"Cloze with drag &amp; drop","params":{"keyboard":"NUMERICAL"}}},{"id":"step-1","stimulus":"&lt;p&gt;¿Qué pide el enunciado?&lt;/p&gt;","seed":{"calculated":[{"name":"2-A1","label":"Ordenar las capacidades de mayor a menor."},{"name":"2-A2","label":"Ordenar las capacidades de menor a mayor.","incorrect":true},{"name":"2-A2","label":"Seleccionar la capacidad mayor.","incorrect":true}]},"algorithm":{"name":"trueFalse","template":"Multiple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src='https://blueberry-assets.oneclick.es/M4_MyM_3b_1.svg' width=\"450\"&gt;&lt;/div&gt;"},{"name":"2-A2","label":"&lt;div style=\"display:flex; justify-content:center;\"&gt;&lt;img src='https://blueberry-assets.oneclick.es/M4_MyM_3b_2.svg' width=\"450\"&gt;&lt;/div&gt;","incorrect":true},{"name":"2-A3","label":"&lt;div style=\"display:flex; justify-content:center;\"&gt;&lt;img src='https://blueberry-assets.oneclick.es/M4_MyM_3b_3.svg' width=\"450\"&gt;&lt;/div&gt;","incorrect":true}]},"algorithm":{"name":"trueFalse","template":"Multiple choice – standard"}},{"id":"step-3","stimulus":"&lt;p&gt;Con la ayuda de la anterior tabla de conversiones, convierte todas las cantidades a litros.&lt;/p&gt;","template":"&lt;p style=\"text-align: center\"&gt;{{T1}} dl = {{T1}} : 10 = {{response}} l&lt;/p&gt;&lt;p style=\"text-align: center\"&gt;{{T2}} dal = {{T2}} × 10 = {{response}} l&lt;/p&gt;","seed":{"calculated":[{"name":"T1","function":"math.max({{Q1}}, {{Q2}})*10","temp":true},{"name":"T2","function":"math.min({{Q1}}, {{Q2}})/10","temp":true},{"name":"3-A1","label":"math.max({{Q1}}, {{Q2}})","function":"math.max({{Q1}}, {{Q2}})"},{"name":"3-A2","label":"math.min({{Q1}}, {{Q2}})","function":"math.min({{Q1}}, {{Q2}})"}]},"algorithm":{"name":"calculateOperation","params":{"method":"equivLiteral","keyboard":"NUMERICAL"}}},{"id":"step-4","stimulus":"&lt;p&gt;Con los resultados anteriores, arrastra las capacidades al hueco que corresponda para completar la comparación.&lt;/p&gt;","template":"&lt;p style=\"text-align: center\"&gt;{{response}} &gt; {{response}}&lt;/p&gt;","seed":{"calculated":[{"name":"T1","function":"math.max({{Q1}}, {{Q2}})*10","temp":true},{"name":"T2","function":"math.min({{Q1}}, {{Q2}})/10","temp":true},{"name":"T3","function":"math.max({{Q1}}, {{Q2}})","temp":true},{"name":"T4","function":"math.min({{Q1}}, {{Q2}})","temp":true},{"name":"A1","label":"{{T1}} dl = {{T3}} l","function":"math.min({{Q1}}, {{Q2}})"},{"name":"A2","label":"{{T2}} dal = {{T4}} l","function":"math.max({{Q1}}, {{Q2}})*10"}]},"algorithm":{"name":"calculateOperation","template":"Cloze with drag &amp; drop","params":{"keyboard":"NUMERICAL"}}}]}</t>
  </si>
  <si>
    <t>Patricia y Granada han preparado limonada y cada una ha utilizado las siguientes cantidades de zumo de limón. Arrastra estas medidas a los huecos para completar la siguiente comparación.</t>
  </si>
  <si>
    <t>Q1-Q2= Mín = 100; Máx = 900; Step= 1</t>
  </si>
  <si>
    <t>T1 = math.min{{Q1}}, {{Q2}})/10
T2 = math.max({{Q1}}, {{Q2}})/100
A1 = "{{T1}} cl"
A2 = "{{T2}} dl"</t>
  </si>
  <si>
    <t>¿Qué pide el enunciado?
Ordenar las capacidades de menor a mayor.*
Ordenar las capacidades de mayor a menor.
Seleccionar la capacidad mayor.
[single choice]</t>
  </si>
  <si>
    <t>Con la ayuda de la anterior tabla de conversiones, convierte todas las cantidades a mililitros.
{{T1}} cl = {{T1}} × 10 = {{A1}} ml
{{T2}} dl = {{T2}} × 100 = {{A2}} ml
A1=math.max({{Q1}}, {{Q2}})
A2 =math.min({{Q1}}, {{Q2}})
[cloze with math]</t>
  </si>
  <si>
    <t>Con los resultados anteriores, arrastra las cantidades al hueco que corresponda para completar la comparación.
{{A1}} &lt; {{A2}}
A1= {{T1}} cl = {{T3}} ml
A2= {{T2}} dl = {{T4}} ml
T3= math.min({{Q1}}, {{Q2}})
T4 = math.max({{Q1}}, {{Q2}})
[drag and drop]</t>
  </si>
  <si>
    <t>{"id":"M4-MyM-3c-A-2","seed":{"parameters":[{"name":"Q1","label":null,"max":100,"min":900,"step":1},{"name":"Q2","label":null,"max":100,"min":900,"step":1}],"uniques":true},"scaffolding":[{"id":"step-0","stimulus":"&lt;p&gt;Patricia y Sofía han preparado limonada y cada una ha utilizado las siguientes cantidades de zumo de limón. Arrastra estas medidas a los huecos para completar la siguiente comparación.&lt;/p&gt;","template":"&lt;p style=\"text-align: center\"&gt;{{response}} &lt; {{response}}&lt;/p&gt;","seed":{"calculated":[{"name":"T1","function":"math.min({{Q1}}, {{Q2}})/10","temp":true},{"name":"T2","function":"math.max({{Q1}}, {{Q2}})/100","temp":true},{"name":"A1","label":"{{T1}} cl","function":"math.min({{Q1}}, {{Q2}})/10"},{"name":"A2","label":"{{T2}} dl","function":"math.max({{Q1}}, {{Q2}})/100"}]},"algorithm":{"name":"calculateOperation","template":"Cloze with drag &amp; drop","params":{"keyboard":"NUMERICAL"}}},{"id":"step-1","stimulus":"&lt;p&gt;¿Qué pide el enunciado?&lt;/p&gt;","seed":{"calculated":[{"name":"2-A1","label":"Ordenar las capacidades de menor a mayor."},{"name":"2-A2","label":"Ordenar las capacidades de mayor a menor.","incorrect":true},{"name":"2-A2","label":"Seleccionar la capacidad mayor.","incorrect":true}]},"algorithm":{"name":"trueFalse","template":"Multiple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src='https://blueberry-assets.oneclick.es/M4_MyM_3b_1.svg' width=\"450\"&gt;&lt;/div&gt;"},{"name":"2-A2","label":"&lt;div style=\"display:flex; justify-content:center;\"&gt;&lt;img src='https://blueberry-assets.oneclick.es/M4_MyM_3b_2.svg' width=\"450\"&gt;&lt;/div&gt;","incorrect":true},{"name":"2-A3","label":"&lt;div style=\"display:flex; justify-content:center;\"&gt;&lt;img src='https://blueberry-assets.oneclick.es/M4_MyM_3b_3.svg' width=\"450\"&gt;&lt;/div&gt;","incorrect":true}]},"algorithm":{"name":"trueFalse","template":"Multiple choice – standard"}},{"id":"step-3","stimulus":"&lt;p&gt;Con la ayuda de la anterior tabla de conversiones, convierte todas las cantidades a mililitros.&lt;/p&gt;","template":"&lt;p style=\"text-align: center\"&gt;{{T1}} cl = {{T1}} × 10 = {{response}} ml&lt;/p&gt;&lt;p style=\"text-align: center\"&gt;{{T2}} dl = {{T2}} × 100 = {{response}} ml&lt;/p&gt;","seed":{"calculated":[{"name":"T1","function":"math.min({{Q1}}, {{Q2}})/10","temp":true},{"name":"T2","function":"math.max({{Q1}}, {{Q2}})/100","temp":true},{"name":"3-A1","label":"math.min({{Q1}}, {{Q2}})","function":"math.min({{Q1}}, {{Q2}})"},{"name":"3-A2","label":"math.max({{Q1}}, {{Q2}})","function":"math.max({{Q1}}, {{Q2}})"}]},"algorithm":{"name":"calculateOperation","params":{"method":"equivLiteral","keyboard":"NUMERICAL"}}},{"id":"step-4","stimulus":"&lt;p&gt;Con los resultados anteriores, arrastra las cantidades al hueco que corresponda para completar la comparación.&lt;/p&gt;","template":"&lt;p style=\"text-align: center\"&gt;{{response}} &lt; {{response}}&lt;/p&gt;","seed":{"calculated":[{"name":"T1","function":"math.min({{Q1}}, {{Q2}})/10","temp":true},{"name":"T2","function":"math.max({{Q1}}, {{Q2}})/100","temp":true},{"name":"T3","function":"math.min({{Q1}}, {{Q2}})","temp":true},{"name":"T4","function":"math.max({{Q1}}, {{Q2}})","temp":true},{"name":"A1","label":"{{T1}} cl = {{T3}} ml","function":"math.min({{Q1}}, {{Q2}})"},{"name":"A2","label":"{{T2}} dl = {{T4}} ml","function":"math.max({{Q1}}, {{Q2}})*10"}]},"algorithm":{"name":"calculateOperation","template":"Cloze with drag &amp; drop","params":{"keyboard":"NUMERICAL"}}}]}</t>
  </si>
  <si>
    <t xml:space="preserve">En un pueblo han organizado un concurso en el que los niños tienen que llevar agua de la fuente con las manos hasta unas jarras. Ordena las medidas de mayor a menor para ver quién de los niños ha llenado más su jarra. 
{{T1}} cl
{{T2}} dl
{{Q1}} ml
</t>
  </si>
  <si>
    <t>Q1-Q3= Mín = 100;Máx = 1200 ; Step= 10</t>
  </si>
  <si>
    <t>T1 = {{Q1}}/10
T2 = {{Q2}}/100
(ordenar por Q1, Q2, Q3) DESC</t>
  </si>
  <si>
    <t>&lt;p&gt;Para saber cuál es la de mayor capacidad expresamos todas las medidas en la misma unidad y después comparamos.&lt;/p&gt;</t>
  </si>
  <si>
    <t>¿Qué pide el enunciado?
Ordenar las medidas de mayor a menor.*
Ordenar las medidas de menor a mayor.
Seleccionar la medida mayor.
[single choice]</t>
  </si>
  <si>
    <t>Con la ayuda de la anterior tabla de conversiones, convierte todas las cantidades a mililitros.
{{T1}} cl = {{T1}} × 10 = {{A1}} l
{{T2}} dl = {{T2}} × 100 = {{A2}} l
{{Q3}} ml
A1={{Q1}}
A2 ={{Q2}}
[cloze with math]</t>
  </si>
  <si>
    <t>Con los resultados anteriores, ordena las capacidades de mayor a menor.
{{T1}} cl = {{Q1}} ml
{{T2}} dl = {{Q2}} ml
{{Q3}} ml
[order list]</t>
  </si>
  <si>
    <t>{"id":"M4-MyM-3c-A-3","seed":{"parameters":[{"name":"Q1","label":null,"max":100,"min":1200,"step":10},{"name":"Q2","label":null,"max":100,"min":1200,"step":10},{"name":"Q3","label":null,"max":100,"min":1200,"step":10}],"uniques":true},"scaffolding":[{"id":"step-0","stimulus":"&lt;p&gt;En un pueblo han organizado un concurso en el que los niños tienen que llevar agua de la fuente hasta unas jarras con las manos. Ordena las medidas de mayor a menor para ver quién ha llenado más su jarra. Colócalas de arriba a abajo.&lt;/p&gt;","seed":{"calculated":[{"name":"T1","function":"{{Q1}}/10","temp":true},{"name":"T2","function":"{{Q2}}/100","temp":true},{"name":"A1","label":"{{T1}} cl","function":"{{Q1}}"},{"name":"A2","label":"{{T2}} dl","function":"{{Q2}}"},{"name":"A3","label":"{{Q3}} ml","function":"{{Q3}}"}]},"algorithm":{"name":"orderNumbers","params":{"order":"desc"}}},{"id":"step-1","stimulus":"&lt;p&gt;¿Qué pide el enunciado?&lt;/p&gt;","seed":{"calculated":[{"name":"2-A1","label":"Ordenar las medidas de mayor a menor."},{"name":"2-A2","label":"Ordenar las medidas de menor a mayor.","incorrect":true},{"name":"3-A3","label":"Seleccionar la medida mayor.","incorrect":true}]},"algorithm":{"name":"trueFalse","template":"Multiple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src='https://blueberry-assets.oneclick.es/M4_MyM_3b_1.svg' width=\"450\"&gt;&lt;/div&gt;"},{"name":"2-A2","label":"&lt;div style=\"display:flex; justify-content:center;\"&gt;&lt;img src='https://blueberry-assets.oneclick.es/M4_MyM_3b_2.svg' width=\"450\"&gt;&lt;/div&gt;","incorrect":true},{"name":"2-A3","label":"&lt;div style=\"display:flex; justify-content:center;\"&gt;&lt;img src='https://blueberry-assets.oneclick.es/M4_MyM_3b_3.svg' width=\"450\"&gt;&lt;/div&gt;","incorrect":true}]},"algorithm":{"name":"trueFalse","template":"Multiple choice – standard"}},{"id":"step-3","stimulus":"&lt;p&gt;Con la ayuda de la anterior tabla de conversiones, convierte todas las cantidades a mililitros.&lt;/p&gt;","template":"&lt;p style=\"text-align: center\"&gt;{{T1}} cl = {{T1}} × 10 = {{response}} ml&lt;/p&gt;&lt;p style=\"text-align: center\"&gt;{{T2}} dl = {{T2}} × 100 = {{response}} ml&lt;/p&gt;&lt;p&gt;{{Q3}} ml&lt;/p&gt;","seed":{"calculated":[{"name":"T1","function":"{{Q1}}/10","temp":true},{"name":"T2","function":"{{Q2}}/100","temp":true},{"name":"3-A1","label":"{{Q1}}","function":"{{Q1}}"},{"name":"3-A2","label":"{{Q2}}","function":"{{Q2}}"}]},"algorithm":{"name":"calculateOperation","params":{"method":"equivLiteral","keyboard":"NUMERICAL"}}},{"id":"step-4","stimulus":"&lt;p&gt;Con los resultados anteriores, ordena las capacidades de mayor a menor. Colócalas de arriba a abajo.&lt;/p&gt;","seed":{"calculated":[{"name":"T1","function":"{{Q1}}/100","temp":true},{"name":"T2","function":"{{Q2}}/10","temp":true},{"name":"A1","label":"{{T1}} cl = {{Q1}} ml","function":"{{Q1}}"},{"name":"A2","label":"{{T2}} dl = {{Q2}} ml","function":"{{Q2}}"},{"name":"A3","label":"{{Q3}} ml","function":"{{Q3}}"}]},"algorithm":{"name":"orderNumbers","params":{"order":"desc"}}}]}</t>
  </si>
  <si>
    <t>M4-MyM-25a</t>
  </si>
  <si>
    <t>Elige la unidad más adecuada para la expresión de una medida de capacidad (SMD, l y ml)</t>
  </si>
  <si>
    <t>&lt;p&gt;Selecciona las dos afirmaciones que te parezcan correctas.&lt;/p&gt;</t>
  </si>
  <si>
    <t>A1=Una botella tiene una capacidad de 1 l.#*
A2=Una bañera puede tener una capacidad de unos 150 l.#*
A3=Una garrafa suele tener una capacidad de 20 l.#*
A4=Una jeringuilla puede tener una capacidad de 20 ml.#*
A5=Un vaso tiene una capacidad de 250 ml.#*
A6=Un tubo de pasta de dientes contiene 100 ml.#*
A7=Una botella tiene una capacidad de 1 ml.#
A8=Una bañera puede tener una capacidad de unos 150 ml.#
A9=Una garrafa suele tener una capacidad de 20 ml.#
A10=Una jeringuilla puede tener una capacidad de 20 l.#
A11=Un vaso tiene una capacidad de 250 l.#
A12=Un tubo de pasta de dientes contiene 100 l.#</t>
  </si>
  <si>
    <t>&lt;p&gt;Un &lt;b&gt;litro&lt;/b&gt; es la capacidad que tiene un brick de leche.&lt;/p&gt;&lt;p&gt;Un &lt;b&gt;mililitro&lt;/b&gt; es una cantidad mil veces menor.&lt;/p&gt;</t>
  </si>
  <si>
    <t>{
    "id": "M4-MyM-25a-I-1",
    "stimulus": "&lt;p&gt;Selecciona las dos afirmaciones que sean correctas.&lt;/p&gt;",
    "hint": "&lt;p&gt;Un &lt;b&gt;litro&lt;/b&gt; es la capacidad que tiene un brick de leche.&lt;/p&gt;&lt;p&gt;Un &lt;b&gt;mililitro&lt;/b&gt; es una cantidad mil veces menor.&lt;/p&gt;",
    "feedback": "&lt;p&gt;Un &lt;b&gt;litro&lt;/b&gt; es la capacidad que tiene un brick de leche.&lt;/p&gt;&lt;p&gt;Un &lt;b&gt;mililitro&lt;/b&gt; es una cantidad mil veces menor.&lt;/p&gt;",
    "seed": {
        "parameters": [],
        "calculated": [
            {
                "name": "A1",
                "label": "Una botella tiene una capacidad de 1 l."
            },
            {
                "name": "A2",
                "label": "Una bañera puede tener una capacidad de unos 150 l."
            },
            {
                "name": "A3",
                "label": "Una garrafa suele tener una capacidad de 20 l."
            },
            {
                "name": "A4",
                "label": "Una jeringuilla puede tener una capacidad de 20 ml."
            },
            {
                "name": "A5",
                "label": "Un vaso tiene una capacidad de 250 ml."
            },
            {
                "name": "A6",
                "label": "Un tubo de pasta de dientes contiene 100 ml."
            },
            {
                "name": "A7",
                "label": "Una botella tiene una capacidad de 1 ml.",
                "incorrect": true
            },
            {
                "name": "A8",
                "label": "Una bañera puede tener una capacidad de unos 150 ml.",
                "incorrect": true
            },
            {
                "name": "A9",
                "label": "Una garrafa suele tener una capacidad de 20 ml.",
                "incorrect": true
            },
            {
                "name": "A10",
                "label": "Una jeringuilla puede tener una capacidad de 20 l.",
                "incorrect": true
            },
            {
                "name": "A11",
                "label": "Un vaso tiene una capacidad de 250 l.",
                "incorrect": true
            },
            {
                "name": "A12",
                "label": "Un tubo de pasta de dientes contiene 100 l.",
                "incorrect": true
            }
        ],
        "uniques": true
    },
    "algorithm": {
        "name": "trueFalse",
        "template": "Multiple choice – multiple response",
        "params": {
            "countCorrect": 2,
            "countIncorrect": 1,
            "showCheckIcon":true
        }
    }
}</t>
  </si>
  <si>
    <t>Arrastra la unidad de capacidad correcta.</t>
  </si>
  <si>
    <t>{{Q1}} {{response}}.</t>
  </si>
  <si>
    <t>Q1 = "Un vaso tiene una capacidad de 250", "Un tubo de pasta de dientes contiene 100", "Un botecito de líquido para lentillas contiene 350", "Un botecillo de esmalte para uñas tiene una capacidad de 15"</t>
  </si>
  <si>
    <t>A1 = "ml"*
A2 = "l"</t>
  </si>
  <si>
    <t>&lt;p&gt;Un &lt;b&gt;litro&lt;/b&gt; es la capacidad que tiene un brick de leche.&lt;/p&gt;&lt;p&gt;Un &lt;b&lt;mililitro&lt;/b&gt; es una cantidad mil veces menor.&lt;/p&gt;</t>
  </si>
  <si>
    <t>{
    "id": "M4-MyM-25a-E-1",
    "stimulus": "&lt;p&gt;Arrastra la unidad de capacidad correcta.&lt;/p&gt;",
    "template": "{{Q1}} {{response}}.",
    "hint": "&lt;p&gt;Un &lt;b&gt;litro&lt;/b&gt; es la capacidad que tiene un brick de leche.&lt;/p&gt;&lt;p&gt;Un &lt;b&gt;mililitro&lt;/b&gt; es una cantidad mil veces menor.&lt;/p&gt;",
    "feedback": "&lt;p&gt;Un &lt;b&gt;litro&lt;/b&gt; es la capacidad que tiene un brick de leche.&lt;/p&gt;&lt;p&gt;Un &lt;b&gt;mililitro&lt;/b&gt; es una cantidad mil veces menor.&lt;/p&gt;",
    "seed": {
        "parameters": [
            {
                "name": "Q1",
                "label": null,
                "list": [
                    "Un vaso tiene una capacidad de 250",
                    "Un tubo de pasta de dientes contiene 100",
                    "Un botecito de líquido para lentillas contiene 350",
                    "Un botecillo de esmalte para uñas tiene una capacidad de 15"
                ]
            }
        ],
        "calculated": [
            {
                "name": "A1",
                "label": "ml",
                "function": ""
            },
            {
                "name": "A2",
                "label": "l",
                "function": "",
                "incorrect": true
            }
        ],
        "uniques": true
    },
    "algorithm": {
        "name": "calculateOperation",
        "template": "Cloze with drag &amp; drop"
    }
}</t>
  </si>
  <si>
    <t>Q1 = "Un bidón de gasolina contiene 20", "Una taza tiene una capacidad de 0.3", "En el cubo de la fregona caben 15", "Una bañera puede tener una capacidad de 100"</t>
  </si>
  <si>
    <t>A1 = "l"*
A2 = "ml"</t>
  </si>
  <si>
    <t>{
    "id": "M4-MyM-25a-E-2",
    "stimulus": "&lt;p&gt;Arrastra la unidad de capacidad correcta.&lt;/p&gt;",
    "template": "{{Q1}} {{response}}.",
    "hint": "&lt;p&gt;Un &lt;b&gt;litro&lt;/b&gt; es la capacidad que tiene un brick de leche.&lt;/p&gt;&lt;p&gt;Un &lt;b&gt;mililitro&lt;/b&gt; es una cantidad mil veces menor.&lt;/p&gt;",
    "feedback": "&lt;p&gt;Un &lt;b&gt;litro&lt;/b&gt; es la capacidad que tiene un brick de leche.&lt;/p&gt;&lt;p&gt;Un &lt;b&gt;mililitro&lt;/b&gt; es una cantidad mil veces menor.&lt;/p&gt;",
    "seed": {
        "parameters": [
            {
                "name": "Q1",
                "label": null,
                "list": [
                    "Un bidón de gasolina contiene 20",
                    "Una taza tiene una capacidad de 0.3",
                    "En el cubo de la fregona caben 15",
                    "Una bañera puede tener una capacidad de 100"
                ]
            }
        ],
        "calculated": [
            {
                "name": "A1",
                "label": "l",
                "function": ""
            },
            {
                "name": "A2",
                "label": "ml",
                "function": "",
                "incorrect": true
            }
        ],
        "uniques": true
    },
    "algorithm": {
        "name": "calculateOperation",
        "template": "Cloze with drag &amp; drop"
    }
}</t>
  </si>
  <si>
    <t>M4-MyM-25b</t>
  </si>
  <si>
    <t>Calcula conversiones de unidades de capacidad (SMD, l y ml)</t>
  </si>
  <si>
    <t>&lt;p&gt;Elige la capacidad equivalente a {{T1}} l.&lt;/p&gt;</t>
  </si>
  <si>
    <t>Q1 = Min = 1; Max = 300; Step = 1</t>
  </si>
  <si>
    <t>T1 = lemonlib.round({{Q1}}/10, 1)
T2 = {{Q1}}*100
T3 = {{Q1}}*10
T4 = {{Q1}}*1000
T5 = {{Q1}}
T6 = lemonlib.round({{Q1}}/100, 2)
A1={{T2}} ml#*
A2={{T3}} ml#
A3={{T4}} ml#
A4={{T5}} ml#
A5={{T6}} ml#</t>
  </si>
  <si>
    <t>&lt;p&gt;La equivalencia entre litros y mililitros es:&lt;/p&gt;&lt;p style="text-align: center"&gt;1 l = 1 000 ml&lt;/p&gt;</t>
  </si>
  <si>
    <t>&lt;p&gt;La equivalencia entre litros y mililitros es:&lt;/p&gt;&lt;p style="text-align: center"&gt;1 l = 1 000 ml&lt;/p&gt;&lt;p&gt;Por esto esta equivalencia se calcula así:&lt;/p&gt;&lt;p style="text-align: center"&gt;{{T1}} l = {{T1}} × 1 000 = {{T2}} ml&lt;/p&gt;</t>
  </si>
  <si>
    <t>{
    "id": "M4-MyM-25b-I-1",
    "stimulus": "&lt;p&gt;Elige la capacidad equivalente a {{T1}} l.&lt;/p&gt;",
    "hint": "&lt;p&gt;La equivalencia entre litros y mililitros es:&lt;/p&gt;&lt;p style=\"text-align: center\"&gt;1 l = 1 000 ml&lt;/p&gt;",
    "feedback": "&lt;p&gt;La equivalencia entre litros y mililitros es:&lt;/p&gt;&lt;p style=\"text-align: center\"&gt;1 l = 1 000 ml&lt;/p&gt;&lt;p&gt;Por esto esta equivalencia se calcula así:&lt;/p&gt;&lt;p style=\"text-align: center\"&gt;{{T1}} l = {{T1}} × 1 000 = {{T2}} ml&lt;/p&gt;",
    "seed": {
        "parameters": [
            {
                "name": "Q1",
                "label": null,
                "min": 1,
                "max": 300,
                "step": 1
            }
        ],
        "calculated": [
            {
                "name": "T1",
                "label": "{{function}}",
                "function": "Lemonlib.round({{Q1}}/10, 1)",
                "temp": true
            },
            {
                "name": "T2",
                "label": "{{function}}",
                "function": "{{Q1}}*100",
                "temp": true
            },
            {
                "name": "T3",
                "label": "{{function}}",
                "function": "{{Q1}}*10",
                "temp": true
            },
            {
                "name": "T4",
                "label": "{{function}}",
                "function": "{{Q1}}*1000",
                "temp": true
            },
            {
                "name": "T5",
                "label": "{{function}}",
                "function": "{{Q1}}",
                "temp": true
            },
            {
                "name": "T6",
                "label": "{{function}}",
                "function": "Lemonlib.round({{Q1}}/100, 2)",
                "temp": true
            },
            {
                "name": "A1",
                "label": "{{T2}} ml"
            },
            {
                "name": "A2",
                "label": "{{T3}} ml",
                "incorrect": true
            },
            {
                "name": "A3",
                "label": "{{T4}} ml",
                "incorrect": true
            },
            {
                "name": "A4",
                "label": "{{T5}} ml",
                "incorrect": true
            },
            {
                "name": "A5",
                "label": "{{T6}} ml",
                "incorrect": true
            }
        ],
        "uniques": true
    },
    "algorithm": {
        "name": "trueFalse",
        "template": "Multiple choice – standard",
        "params": {
            "countCorrect": 1,
            "countIncorrect": 2,
            "showCheckIcon": false,
            "columns": 3
        }
    }
}</t>
  </si>
  <si>
    <t>&lt;p&gt;Elige la capacidad equivalente a {{Q1}} ml.&lt;/p&gt;</t>
  </si>
  <si>
    <t>Q1 = Min = 100; Max = 30000; Step = 100</t>
  </si>
  <si>
    <t>T1 = lemonlib.round({{Q1}}/1000, 1)
T2 = lemonlib.round({{Q1}}/10000, 2)
T3 = math.round({{Q1}}/100)
T4 = math.round({{Q1}}/10)
T5 = {{Q1}}*10
A1={{T1}} l#*
A2={{T2}} l#
A3={{T3}} l#
A4={{T4}} l#
A5={{T5}} l#</t>
  </si>
  <si>
    <t>&lt;p&gt;La equivalencia entre litros y mililitros es:&lt;/p&gt;&lt;p style="text-align: center"&gt;1 l = 1 000 ml&lt;/p&gt;&lt;p&gt;Por esto esta equivalencia se calcula así:&lt;/p&gt;&lt;p style="text-align: center"&gt;{{Q1}} ml = {{Q1}} : 1 000 = {{T1}} l&lt;/p&gt;</t>
  </si>
  <si>
    <t>{
    "id": "M4-MyM-25b-I-2",
    "stimulus": "&lt;p&gt;Elige la capacidad equivalente a {{Q1}} ml.&lt;/p&gt;",
    "hint": "&lt;p&gt;La equivalencia entre litros y mililitros es:&lt;/p&gt;&lt;p style=\"text-align: center\"&gt;1 l = 1 000 ml&lt;/p&gt;",
    "feedback": "&lt;p&gt;La equivalencia entre litros y mililitros es:&lt;/p&gt;&lt;p style=\"text-align: center\"&gt;1 l = 1 000 ml&lt;/p&gt;&lt;p&gt;Por esto esta equivalencia se calcula así:&lt;/p&gt;&lt;p style=\"text-align: center\"&gt;{{Q1}} ml = {{Q1}} : 1 000 = {{T1}} l&lt;/p&gt;",
    "seed": {
        "parameters": [
            {
                "name": "Q1",
                "label": null,
                "min": 100,
                "max": 30000,
                "step": 100
            }
        ],
        "calculated": [
            {
                "name": "T1",
                "label": "{{function}}",
                "function": "Lemonlib.round({{Q1}}/1000, 1)",
                "temp": true
            },
            {
                "name": "T2",
                "label": "{{function}}",
                "function": "Lemonlib.round({{Q1}}/10000, 2)",
                "temp": true
            },
            {
                "name": "T3",
                "label": "{{function}}",
                "function": "math.round({{Q1}}/100)",
                "temp": true
            },
            {
                "name": "T4",
                "label": "{{function}}",
                "function": "math.round({{Q1}}/10)",
                "temp": true
            },
            {
                "name": "T5",
                "label": "{{function}}",
                "function": "{{Q1}}*10",
                "temp": true
            },
            {
                "name": "A1",
                "label": "{{T1}} l"
            },
            {
                "name": "A2",
                "label": "{{T2}} l",
                "incorrect": true
            },
            {
                "name": "A3",
                "label": "{{T3}} l",
                "incorrect": true
            },
            {
                "name": "A4",
                "label": "{{T4}} l",
                "incorrect": true
            },
            {
                "name": "A5",
                "label": "{{T5}} l",
                "incorrect": true
            }
        ],
        "uniques": true
    },
    "algorithm": {
        "name": "trueFalse",
        "template": "Multiple choice – standard",
        "params": {
            "countCorrect": 1,
            "countIncorrect": 2,
            "showCheckIcon": false,
            "columns": 3
        }
    }
}</t>
  </si>
  <si>
    <t>Calcula esta equivalencia.</t>
  </si>
  <si>
    <t>&lt;p style=\"text-align: center\"&gt;{{T1}} l = {{response}} ml&lt;/p&gt;</t>
  </si>
  <si>
    <t>T1 = lemonlib.round({{Q1}}/10, 1)
A1 = {{Q1}}*100</t>
  </si>
  <si>
    <t>&lt;p&gt;La equivalencia entre litros y mililitros es:&lt;/p&gt;&lt;p style=\"text-align: center\"&gt;1 l = 1 000 ml&lt;/p&gt;</t>
  </si>
  <si>
    <t>&lt;p&gt;La equivalencia entre litros y mililitros es:&lt;/p&gt;&lt;p style=\"text-align: center\"&gt;1 l = 1 000 ml&lt;/p&gt;&lt;p&gt;Por esto esta equivalencia se calcula así:&lt;/p&gt;&lt;p style=\"text-align: center\"&gt;{{T1}} l = {{T1}} × 1 000 = {{A1}} ml&lt;/p&gt;</t>
  </si>
  <si>
    <t>{
    "id": "M4-MyM-25b-E-1",
    "stimulus": "&lt;p&gt;Calcula esta equivalencia.&lt;/p&gt;",
    "template": "&lt;p style=\"text-align: center\"&gt;{{T1}} l = {{response}} ml&lt;/p&gt;",
    "hint": "&lt;p&gt;La equivalencia entre litros y mililitros es:&lt;/p&gt;&lt;p style=\"text-align: center\"&gt;1 l = 1 000 ml&lt;/p&gt;",
    "feedback": "&lt;p&gt;La equivalencia entre litros y mililitros es:&lt;/p&gt;&lt;p style=\"text-align: center\"&gt;1 l = 1 000 ml&lt;/p&gt;&lt;p&gt;Por esto esta equivalencia se calcula así:&lt;/p&gt;&lt;p style=\"text-align: center\"&gt;{{T1}} l = {{T1}} × 1 000 = {{A1}} ml&lt;/p&gt;",
    "seed": {
        "parameters": [
            {
                "name": "Q1",
                "label": null,
                "min": 1,
                "max": 300,
                "step": 1
            }
        ],
        "calculated": [
            {
                "name": "T1",
                "label": "{{function}}",
                "function": "Lemonlib.round({{Q1}}/10, 1)",
                "temp": true
            },
            {
                "name": "A1",
                "label": "{{function}}",
                "function": "{{Q1}}*100"
            }
        ],
        "uniques": true
    },
    "algorithm": {
        "name": "calculateOperation",
        "params": {
            "method": "equivLiteral",
            "keyboard": "INTERMEDIATE"
        }
    }
}</t>
  </si>
  <si>
    <t>&lt;p style=\"text-align: center\"&gt;{{Q1}} ml = {{response}} l&lt;/p&gt;</t>
  </si>
  <si>
    <t>A1 = lemonlib.round({{Q1}}/1000, 1)</t>
  </si>
  <si>
    <t>&lt;p&gt;La equivalencia entre litros y mililitros es:&lt;/p&gt;&lt;p style=\"text-align: center\"&gt;1 l = 1 000 ml&lt;/p&gt;&lt;p&gt;Por esto esta equivalencia se calcula así:&lt;/p&gt;&lt;p style=\"text-align: center\"&gt;{{Q1}} ml = {{Q1}} : 1 000 = {{A1}} l&lt;/p&gt;</t>
  </si>
  <si>
    <t>{
    "id": "M4-MyM-25b-E-2",
    "stimulus": "&lt;p&gt;Calcula esta equivalencia.&lt;/p&gt;",
    "template": "&lt;p style=\"text-align: center\"&gt;{{Q1}} ml = {{response}} l&lt;/p&gt;",
    "hint": "&lt;p&gt;La equivalencia entre litros y mililitros es:&lt;/p&gt;&lt;p style=\"text-align: center\"&gt;1 l = 1 000 ml&lt;/p&gt;",
    "feedback": "&lt;p&gt;La equivalencia entre litros y mililitros es:&lt;/p&gt;&lt;p style=\"text-align: center\"&gt;1 l = 1 000 ml&lt;/p&gt;&lt;p&gt;Por esto esta equivalencia se calcula así:&lt;/p&gt;&lt;p style=\"text-align: center\"&gt;{{Q1}} ml = {{Q1}} : 1 000 = {{A1}} l&lt;/p&gt;",
    "seed": {
        "parameters": [
            {
                "name": "Q1",
                "label": null,
                "min": 100,
                "max": 30000,
                "step": 100
            }
        ],
        "calculated": [
            {
                "name": "A1",
                "label": "{{function}}",
                "function": "Lemonlib.round({{Q1}}/1000, 1)"
            }
        ],
        "uniques": true
    },
    "algorithm": {
        "name": "calculateOperation",
        "params": {
            "method": "equivLiteral",
            "keyboard": "INTERMEDIATE"
        }
    }
}</t>
  </si>
  <si>
    <t>Nuria tiene que tomar {{T1}} ml de jarabe para curarse el resfriado. ¿A cuántos litros equivalen?</t>
  </si>
  <si>
    <t>Equivalen a {{response}} l.</t>
  </si>
  <si>
    <t>Q1 = Min = 20; Max = 50; Step = 1</t>
  </si>
  <si>
    <t>T1 = lemonlib.round({{Q1}}/10, 1)
A1 = math.round({{Q1}}/100,2)</t>
  </si>
  <si>
    <t>&lt;p&gt;La equivalencia entre litros y mililitros es:&lt;/p&gt;&lt;p style=\"text-align: center\"&gt;1 l = 1 000 ml&lt;/p&gt;&lt;p&gt;Por esto esta equivalencia se calcula así:&lt;/p&gt;&lt;p style=\"text-align: center\"&gt;{{T1}} ml = {{T1}} : 1 000 = {{A1}} l&lt;/p&gt;</t>
  </si>
  <si>
    <t>{
    "id": "M4-MyM-25b-A-1",
    "stimulus": "Nuria tiene que tomar {{T1}} ml de jarabe para curarse el resfriado. ¿A cuántos litros equivalen?",
    "template": "Equivalen a {{response}} l.",
    "hint": "&lt;p&gt;La equivalencia entre litros y mililitros es:&lt;/p&gt;&lt;p style=\"text-align: center\"&gt;1 l = 1 000 ml&lt;/p&gt;",
    "feedback": "&lt;p&gt;La equivalencia entre litros y mililitros es:&lt;/p&gt;&lt;p style=\"text-align: center\"&gt;1 l = 1 000 ml&lt;/p&gt;&lt;p&gt;Por esto esta equivalencia se calcula así:&lt;/p&gt;&lt;p style=\"text-align: center\"&gt;{{T1}} ml = {{T1}} : 1 000 = {{A1}} l&lt;/p&gt;",
    "seed": {
        "parameters": [
            {
                "name": "Q1",
                "label": null,
                "min": 20,
                "max": 50,
                "step": 1
            }
        ],
        "calculated": [
            {
                "name": "T1",
                "label": "{{function}}",
                "function": "Lemonlib.round({{Q1}}*10, 1)",
                "temp": true
            },
            {
                "name": "A1",
                "label": "{{function}}",
                "function": "math.round({{Q1}}/100,2)"
            }
        ],
        "uniques": true
    },
    "algorithm": {
        "name": "calculateOperation",
        "params": {
            "method": "equivLiteral",
            "keyboard": "INTERMEDIATE"
        }
    }
}</t>
  </si>
  <si>
    <t>Ernesto se ha bebido {{Q1}} ml de zumo de un trago. ¿A cuántos litros equivalen?</t>
  </si>
  <si>
    <t>Q1 = Min = 200; Max = 400; Step = 1</t>
  </si>
  <si>
    <t>{
    "id": "M4-MyM-25b-A-2",
    "stimulus": "&lt;p&gt;Ernesto se ha bebido {{Q1}} ml de zumo de un trago. ¿A cuántos litros equivalen?&lt;/p&gt;",
    "template": "Equivalen a {{response}} l.",
    "hint": "&lt;p&gt;La equivalencia entre litros y mililitros es:&lt;/p&gt;&lt;p style=\"text-align: center\"&gt;1 l = 1 000 ml&lt;/p&gt;",
    "feedback": "&lt;p&gt;La equivalencia entre litros y mililitros es:&lt;/p&gt;&lt;p style=\"text-align: center\"&gt;1 l = 1 000 ml&lt;/p&gt;&lt;p&gt;Por esto esta equivalencia se calcula así:&lt;/p&gt;&lt;p style=\"text-align: center\"&gt;{{Q1}} ml = {{Q1}} : 1 000 = {{A1}} l&lt;/p&gt;",
    "seed": {
        "parameters": [
            {
                "name": "Q1",
                "label": null,
                "min": 200,
                "max": 400,
                "step": 1
            }
        ],
        "calculated": [
            {
                "name": "A1",
                "label": "{{function}}",
                "function": "{{Q1}}/1000"
            }
        ],
        "uniques": true
    },
    "algorithm": {
        "name": "calculateOperation",
        "params": {
            "method": "equivLiteral",
            "keyboard": "INTERMEDIATE"
        }
    }
}</t>
  </si>
  <si>
    <t>El acuario de Paula contiene {{Q1}} l de agua. ¿A cuántos mililitros equivalen?</t>
  </si>
  <si>
    <t>Equivalen a {{response}} ml.</t>
  </si>
  <si>
    <t>&lt;p&gt;La equivalencia entre litros y mililitros es:&lt;/p&gt;&lt;p style=\"text-align: center\"&gt;1 l = 1 000 ml&lt;/p&gt;&lt;p&gt;Por esto esta equivalencia se calcula así:&lt;/p&gt;&lt;p style=\"text-align: center\"&gt;{{Q1}} l = {{Q1}} × 1 000 = {{A1}} ml&lt;/p&gt;</t>
  </si>
  <si>
    <t>{
    "id": "M4-MyM-25b-A-3",
    "stimulus": "&lt;p&gt;El acuario de Paula contiene {{Q1}} l de agua. ¿A cuántos mililitros equivalen?&lt;/p&gt;",
    "template": "Equivalen a {{response}} ml.",
    "hint": "&lt;p&gt;La equivalencia entre litros y mililitros es:&lt;/p&gt;&lt;p style=\"text-align: center\"&gt;1 l = 1 000 ml&lt;/p&gt;",
    "feedback": "&lt;p&gt;La equivalencia entre litros y mililitros es:&lt;/p&gt;&lt;p style=\"text-align: center\"&gt;1 l = 1 000 ml&lt;/p&gt;&lt;p&gt;Por esto esta equivalencia se calcula así:&lt;/p&gt;&lt;p style=\"text-align: center\"&gt;{{Q1}} l = {{Q1}} × 1 000 = {{A1}} ml&lt;/p&gt;",
    "seed": {
        "parameters": [
            {
                "name": "Q1",
                "label": null,
                "min": 10,
                "max": 20,
                "step": 1
            }
        ],
        "calculated": [
            {
                "name": "A1",
                "label": "{{function}}",
                "function": "{{Q1}}*1000"
            }
        ],
        "uniques": true
    },
    "algorithm": {
        "name": "calculateOperation",
        "params": {
            "method": "equivLiteral",
            "keyboard": "INTERMEDIATE"
        }
    }
}</t>
  </si>
  <si>
    <t>M4-MyM-25c</t>
  </si>
  <si>
    <t>Compara y ordena medidas de capacidad (SMD, l y ml)</t>
  </si>
  <si>
    <t>&lt;p&gt;Arrastra y ordena estas medidas de capacidad.&lt;/p&gt;</t>
  </si>
  <si>
    <t>&lt;p style="text-align: center"&gt;{{response}} &lt; {{response}}&lt;/p&gt;</t>
  </si>
  <si>
    <t>Q1 = Min = 10; Max = 300; Step = 10
Q2 = Min = 10; Max = 300; Step = 10
Q3 = List = l, ml</t>
  </si>
  <si>
    <t>T1 = math.min({{Q1}}, {{Q2}})
T2 = math.max({{Q1}}, {{Q2}})
A1 = {{T1}} {{Q3}}#*
A2 = {{T2}} {{Q3}}#*</t>
  </si>
  <si>
    <t>{
    "id": "M4-MyM-25c-I-1",
    "stimulus": "&lt;p&gt;Arrastra y ordena estas medidas de capacidad.&lt;/p&gt;",
    "template": "&lt;p style=\"text-align: center\"&gt;{{response}} &lt; {{response}}&lt;/p&gt;",
    "hint": "&lt;p&gt;Como están expresadas en la misma unidad, solo hay que comparar sus cifras empezando por la izquierda.&lt;/p&gt;",
    "feedback": "&lt;p&gt;Como están expresadas en la misma unidad, solo hay que comparar sus cifras empezando por la izquierda.&lt;/p&gt;",
    "seed": {
        "parameters": [
            {
                "name": "Q1",
                "label": null,
                "min": 10,
                "max": 300,
                "step": 10
            },
            {
                "name": "Q2",
                "label": null,
                "min": 10,
                "max": 300,
                "step": 10
            },
            {
                "name": "Q3",
                "label": null,
                "list": [
                    "l",
                    "ml"
                ]
            }
        ],
        "calculated": [
            {
                "name": "T1",
                "label": "{{function}}",
                "function": "math.min({{Q1}}, {{Q2}})",
                "temp": true
            },
            {
                "name": "T2",
                "label": "{{function}}",
                "function": "math.max({{Q1}}, {{Q2}})",
                "temp": true
            },
            {
                "name": "A1",
                "label": "{{T1}} {{Q3}}"
            },
            {
                "name": "A2",
                "label": "{{T2}} {{Q3}}"
            }
        ],
        "uniques": true
    },
    "algorithm": {
        "name": "calculateOperation",
        "template": "Cloze with drag &amp; drop"
    }
}</t>
  </si>
  <si>
    <t>Q1 = Min = 1; Max = 30; Step = 1
Q2 = Min = 1; Max = 30; Step = 1
Q3 = List = l, ml
Q4 = List = l, ml</t>
  </si>
  <si>
    <t>T1 = math.min({{Q1}}, {{Q2}})
T2 = math.max({{Q1}}, {{Q2}})
T3 = if ('{{Q3}}' == 'l') {{{T1}}} else {{T1}}*1000
T4 = if ('{{Q4}}' == 'l') {{{T2}}} else {{T2}}*1000
A1 = {{T3}} {{Q3}}#
A2 = {{T4}} {{Q4}}#</t>
  </si>
  <si>
    <t>Como están expresadas en unidades diferentes, convierte las dos a la misma unidad.</t>
  </si>
  <si>
    <t>&lt;p&gt;Para comparar dos medidas en unidades diferentes, hay que convertir las dos a la misma unidad. En este caso:&lt;/p&gt;&lt;p style=\"text-align: center\"&gt;{{T4}} ml = {{T4}} : 1000 = {{T2}} l&lt;/p&gt;&lt;p&gt;Y por eso:&lt;/p&gt;&lt;p style=\"text-align: center\"&gt;{{T1}} l &lt; {{T2}} l&lt;/p&gt;</t>
  </si>
  <si>
    <t>{
    "id": "M4-MyM-25c-E-1",
    "stimulus": "&lt;p&gt;Arrastra y ordena estas medidas de capacidad.&lt;/p&gt;",
    "template": "&lt;p style=\"text-align: center\"&gt;{{response}} &lt; {{response}}&lt;/p&gt;",
    "hint": "Como están expresadas en unidades diferentes, convierte las dos a la misma unidad.",
    "feedback": "&lt;p&gt;Para comparar dos medidas en unidades diferentes, hay que convertir las dos a la misma unidad. En este caso:&lt;/p&gt;&lt;p style=\"text-align: center\"&gt;{{T5}} ml = {{T5}} : 1000 = {{T6}} l&lt;/p&gt;&lt;p&gt;Y por eso:&lt;/p&gt;&lt;p style=\"text-align: center\"&gt;{{T1}} l &lt; {{T2}} l&lt;/p&gt;",
    "seed": {
        "parameters": [
            {
                "name": "Q1",
                "label": null,
                "min": 1,
                "max": 30,
                "step": 1
            },
            {
                "name": "Q2",
                "label": null,
                "min": 1,
                "max": 30,
                "step": 1
            },
            {
                "name": "Q3",
                "label": null,
                "list": [
                    "l",
                    "ml"
                ]
            },
            {
                "name": "Q4",
                "label": null,
                "list": [
                    "l",
                    "ml"
                ]
            }
        ],
        "calculated": [
            {
                "name": "T1",
                "label": null,
                "function": "math.min({{Q1}}, {{Q2}})",
                "temp": true
            },
            {
                "name": "T2",
                "label": null,
                "function": "math.max({{Q1}}, {{Q2}})",
                "temp": true
            },
            {
                "name": "T3",
                "label": null,
                "function": "if ('{{Q3}}' == 'l') {{{T1}}} else {{T1}}*1000",
                "temp": true
            },
            {
                "name": "T4",
                "label": null,
                "function": "if ('{{Q4}}' == 'l') {{{T2}}} else {{T2}}*1000",
                "temp": true
            },
            {
                "name": "T5",
                "label": null,
                "function": "if ('{{Q3}}' == 'ml') {{{T3}}} else {{T4}}",
                "temp": true
            },
            {
                "name": "T6",
                "label": null,
                "function": "if ('{{Q3}}' == 'ml') {{{T3}}/1000} else {{T4}}/1000",
                "temp": true
            },
            {
                "name": "A1",
                "label": "{{T3}} {{Q3}}",
                "function": ""
            },
            {
                "name": "A2",
                "label": "{{T4}} {{Q4}}",
                "function": ""
            }
        ],
        "uniques": true
    },
    "algorithm": {
        "name": "calculateOperation",
        "template": "Cloze with drag &amp; drop"
    }
}</t>
  </si>
  <si>
    <t>&lt;p&gt;Los dos caballos de Armando beben las siguientes cantidades de agua al día. ¿Cuál de los dos bebe más? Arrastra y ordena para poder comparalas.&lt;/p&gt;</t>
  </si>
  <si>
    <t>Q1 = Min = 25; Max = 75; Step = 1
Q2 = Min = 25; Max = 75; Step = 1
Q3 = List = l, ml
Q4 = List = l, ml</t>
  </si>
  <si>
    <t>{
    "id": "M4-MyM-25c-A-1",
    "stimulus": "&lt;p&gt;Los dos caballos de Armando beben las siguientes cantidades de agua al día. ¿Cuál de los dos bebe más? Arrastra y ordena para poder comparalas.&lt;/p&gt;",
    "template": "&lt;p style=\"text-align: center\"&gt;{{response}} &lt; {{response}}&lt;/p&gt;",
    "hint": "Como están expresadas en unidades diferentes, convierte las dos a la misma unidad.",
    "feedback": "&lt;p&gt;Para comparar dos medidas en unidades diferentes, hay que convertir las dos a la misma unidad. En este caso:&lt;/p&gt;&lt;p style=\"text-align: center\"&gt;{{T5}} ml = {{T5}} : 1000 = {{T6}} l&lt;/p&gt;&lt;p&gt;Y por eso:&lt;/p&gt;&lt;p style=\"text-align: center\"&gt;{{T1}} l &lt; {{T2}} l&lt;/p&gt;",
    "seed": {
        "parameters": [
            {
                "name": "Q1",
                "label": null,
                "min": 25,
                "max": 75,
                "step": 1
            },
            {
                "name": "Q2",
                "label": null,
                "min": 25,
                "max": 75,
                "step": 1
            },
            {
                "name": "Q3",
                "label": null,
                "list": [
                    "l",
                    "ml"
                ]
            },
            {
                "name": "Q4",
                "label": null,
                "list": [
                    "l",
                    "ml"
                ]
            }
        ],
        "calculated": [
            {
                "name": "T1",
                "label": "{{function}}",
                "function": "math.min({{Q1}}, {{Q2}})",
                "temp": true
            },
            {
                "name": "T2",
                "label": "{{function}}",
                "function": "math.max({{Q1}}, {{Q2}})",
                "temp": true
            },
            {
                "name": "T3",
                "label": "{{function}}",
                "function": "if ('{{Q3}}' == 'l') {{{T1}}} else {{T1}}*1000",
                "temp": true
            },
            {
                "name": "T4",
                "label": "{{function}}",
                "function": "if ('{{Q4}}' == 'l') {{{T2}}} else {{T2}}*1000",
                "temp": true
            },
            {
                "name": "T5",
                "label": null,
                "function": "if ('{{Q3}}' == 'ml') {{{T3}}} else {{T4}}",
                "temp": true
            },
            {
                "name": "T6",
                "label": null,
                "function": "if ('{{Q3}}' == 'ml') {{{T3}}/1000} else {{T4}}/1000",
                "temp": true
            },
            {
                "name": "A1",
                "label": "{{T3}} {{Q3}}"
            },
            {
                "name": "A2",
                "label": "{{T4}} {{Q4}}"
            }
        ],
        "uniques": true
    },
    "algorithm": {
        "name": "calculateOperation",
        "template": "Cloze with drag &amp; drop"
    }
}</t>
  </si>
  <si>
    <t>&lt;p&gt;Estas son las cantidades de té que ha bebido Amelia el mes pasado y este. ¿Se pueden comparar? Arrástralas y ordénalas a sus lugares correctos.&lt;/p&gt;</t>
  </si>
  <si>
    <t>Q1 = Min = 3; Max = 10; Step = 1
Q2 = Min = 3; Max = 10; Step = 1
Q3 = List = l, ml
Q4 = List = l, ml</t>
  </si>
  <si>
    <t>{
    "id": "M4-MyM-25c-A-2",
    "stimulus": "&lt;p&gt;Estas son las cantidades de té que ha bebido Amelia el mes pasado y este. ¿Se pueden comparar? Arrástralas y ordénalas a sus lugares correctos.&lt;/p&gt;",
    "template": "&lt;p style=\"text-align: center\"&gt;{{response}} &lt; {{response}}&lt;/p&gt;",
    "hint": "Como están expresadas en unidades diferentes, convierte las dos a la misma unidad.",
    "feedback": "&lt;p&gt;Para comparar dos medidas en unidades diferentes, hay que convertir las dos a la misma unidad. En este caso:&lt;/p&gt;&lt;p style=\"text-align: center\"&gt;{{T5}} ml = {{T5}} : 1000 = {{T6}} l&lt;/p&gt;&lt;p&gt;Y por eso:&lt;/p&gt;&lt;p style=\"text-align: center\"&gt;{{T1}} l &lt; {{T2}} l&lt;/p&gt;",
    "seed": {
        "parameters": [
            {
                "name": "Q1",
                "label": null,
                "min": 3,
                "max": 10,
                "step": 1
            },
            {
                "name": "Q2",
                "label": null,
                "min": 3,
                "max": 10,
                "step": 1
            },
            {
                "name": "Q3",
                "label": null,
                "list": [
                    "l",
                    "ml"
                ]
            },
            {
                "name": "Q4",
                "label": null,
                "list": [
                    "l",
                    "ml"
                ]
            }
        ],
        "calculated": [
            {
                "name": "T1",
                "label": "{{function}}",
                "function": "math.min({{Q1}}, {{Q2}})",
                "temp": true
            },
            {
                "name": "T2",
                "label": "{{function}}",
                "function": "math.max({{Q1}}, {{Q2}})",
                "temp": true
            },
            {
                "name": "T3",
                "label": "{{function}}",
                "function": "if ('{{Q3}}' == 'l') {{{T1}}} else {{T1}}*1000",
                "temp": true
            },
            {
                "name": "T4",
                "label": "{{function}}",
                "function": "if ('{{Q4}}' == 'l') {{{T2}}} else {{T2}}*1000",
                "temp": true
            },
            {
                "name": "T5",
                "label": null,
                "function": "if ('{{Q3}}' == 'ml') {{{T3}}} else {{T4}}",
                "temp": true
            },
            {
                "name": "T6",
                "label": null,
                "function": "if ('{{Q3}}' == 'ml') {{{T3}}/1000} else {{T4}}/1000",
                "temp": true
            },
            {
                "name": "A1",
                "label": "{{T3}} {{Q3}}"
            },
            {
                "name": "A2",
                "label": "{{T4}} {{Q4}}"
            }
        ],
        "uniques": true
    },
    "algorithm": {
        "name": "calculateOperation",
        "template": "Cloze with drag &amp; drop"
    }
}</t>
  </si>
  <si>
    <t>&lt;p&gt;En un restaurante, dos mesas han pedido las siguientes cantidades de refrescos durante la comida. Arrástralas y ordénalas a sus lugares correctos para ver cuál ha bebido más.&lt;/p&gt;</t>
  </si>
  <si>
    <t>Q1 = Min = 2; Max = 10; Step = 1
Q2 = Min = 2; Max = 10; Step = 1
Q3 = List = l, ml
Q4 = List = l, ml</t>
  </si>
  <si>
    <t>{
    "id": "M4-MyM-25c-A-3",
    "stimulus": "&lt;p&gt;En un restaurante, dos mesas han pedido las siguientes cantidades de refrescos durante la comida. Arrástralas y ordénalas a sus lugares correctos para ver cuál ha bebido más.&lt;/p&gt;",
    "template": "&lt;p style=\"text-align: center\"&gt;{{response}} &lt; {{response}}&lt;/p&gt;",
    "hint": "Como están expresadas en unidades diferentes, convierte las dos a la misma unidad.",
    "feedback": "&lt;p&gt;Para comparar dos medidas en unidades diferentes, hay que convertir las dos a la misma unidad. En este caso:&lt;/p&gt;&lt;p style=\"text-align: center\"&gt;{{T5}} ml = {{T5}} : 1000 = {{T6}} l&lt;/p&gt;&lt;p&gt;Y por eso:&lt;/p&gt;&lt;p style=\"text-align: center\"&gt;{{T1}} l &lt; {{T2}} l&lt;/p&gt;",
    "seed": {
        "parameters": [
            {
                "name": "Q1",
                "label": null,
                "min": 2,
                "max": 10,
                "step": 1
            },
            {
                "name": "Q2",
                "label": null,
                "min": 2,
                "max": 10,
                "step": 1
            },
            {
                "name": "Q3",
                "label": null,
                "list": [
                    "l",
                    "ml"
                ]
            },
            {
                "name": "Q4",
                "label": null,
                "list": [
                    "l",
                    "ml"
                ]
            }
        ],
        "calculated": [
            {
                "name": "T1",
                "label": "{{function}}",
                "function": "math.min({{Q1}}, {{Q2}})",
                "temp": true
            },
            {
                "name": "T2",
                "label": "{{function}}",
                "function": "math.max({{Q1}}, {{Q2}})",
                "temp": true
            },
            {
                "name": "T3",
                "label": "{{function}}",
                "function": "if ('{{Q3}}' == 'l') {{{T1}}} else {{T1}}*1000",
                "temp": true
            },
            {
                "name": "T4",
                "label": "{{function}}",
                "function": "if ('{{Q4}}' == 'l') {{{T2}}} else {{T2}}*1000",
                "temp": true
            },
            {
                "name": "T5",
                "label": null,
                "function": "if ('{{Q3}}' == 'ml') {{{T3}}} else {{T4}}",
                "temp": true
            },
            {
                "name": "T6",
                "label": null,
                "function": "if ('{{Q3}}' == 'ml') {{{T3}}/1000} else {{T4}}/1000",
                "temp": true
            },
            {
                "name": "A1",
                "label": "{{T3}} {{Q3}}"
            },
            {
                "name": "A2",
                "label": "{{T4}} {{Q4}}"
            }
        ],
        "uniques": true
    },
    "algorithm": {
        "name": "calculateOperation",
        "template": "Cloze with drag &amp; drop"
    }
}</t>
  </si>
  <si>
    <t>M4-MyM-20a</t>
  </si>
  <si>
    <t>Elige la unidad más adecuada para la expresión de una medida de capacidad (no SMD)</t>
  </si>
  <si>
    <t>&lt;p&gt;Arrastra la unidad de volumen con su recipiente más adecuado.&lt;/p&gt;</t>
  </si>
  <si>
    <t>$$TBL=2x4,noborder
0,0=$$IMG=M4_MyM_20a_1
0,1=$$IMG=M4_MyM_20a_3
0,2=$$IMG=M4_MyM_20a_4
0,3=$$IMG=M4_MyM_20a_2
1,0={{A1}}
1,1={{A2}}
1,2={{A3}}
1,3={{A4}}</t>
  </si>
  <si>
    <t>A1 = Galón*
A2 = Pinta*
A3 = Taza*
A4 = Cuarto*</t>
  </si>
  <si>
    <t>&lt;p&gt;Las unidades de capacidad que no son del Sistema Métrico Decimal son, de mayor a menor:&lt;/p&gt;&lt;ul&gt;&lt;li&gt;Galón&lt;/li&gt;&lt;li&gt;Cuarto&lt;/li&gt;&lt;li&gt;Pinta&lt;/li&gt;&lt;li&gt;Taza&lt;/li&gt;&lt;/ul&gt;</t>
  </si>
  <si>
    <t>{
    "id": "M4-MyM-20a-I-1",
    "stimulus": "&lt;p&gt;Arrastra la unidad de volumen con su recipiente más adecuado.&lt;/p&gt;",
    "template": "&lt;table style=\"width: 100%;\"&gt;&lt;tbody&gt;&lt;tr&gt;&lt;td style=\"width: 25.0%; text-align: center; border: none;\"&gt;&lt;div style=\"display:flex; justify-content:center;\"&gt;&lt;img src=\"https://blueberry-assets.oneclick.es/M4_MyM_20a_1.svg\" style=\"width: 100%; display: block; margin: auto\"&gt;&lt;/img&gt;&lt;/div&gt;&lt;/td&gt;&lt;td style=\"width: 25.0%; text-align: center; border: none;\"&gt;&lt;div style=\"display:flex; justify-content:center;\"&gt;&lt;img src=\"https://blueberry-assets.oneclick.es/M4_MyM_20a_3.svg\" style=\"width: 50%; display: block; margin: auto\"&gt;&lt;/img&gt;&lt;/div&gt;&lt;/td&gt;&lt;td style=\"width: 25.0%; text-align: center; border: none;\"&gt;&lt;div style=\"display:flex; justify-content:center;\"&gt;&lt;img src=\"https://blueberry-assets.oneclick.es/M4_MyM_20a_4.svg\" style=\"width: 35%; display: block; margin: auto\"&gt;&lt;/img&gt;&lt;/div&gt;&lt;/td&gt;&lt;td style=\"width: 25.0%; text-align: center; border: none;\"&gt;&lt;div style=\"display:flex; justify-content:center;\"&gt;&lt;img src=\"https://blueberry-assets.oneclick.es/M4_MyM_20a_2.svg\" style=\"width: 75%; display: block; margin: auto\"&gt;&lt;/img&gt;&lt;/div&gt;&lt;/td&gt;&lt;/tr&gt;&lt;tr&gt;&lt;td style=\"width: 25.0%; text-align: center; border: none;\"&gt;{{response}}&lt;/td&gt;&lt;td style=\"width: 25.0%; text-align: center; border: none;\"&gt;{{response}}&lt;/td&gt;&lt;td style=\"width: 25.0%; text-align: center; border: none;\"&gt;{{response}}&lt;/td&gt;&lt;td style=\"width: 25.0%; text-align: center; border: none;\"&gt;{{response}}&lt;/td&gt;&lt;/tr&gt;&lt;/tbody&gt;&lt;/table&gt;",
    "hint": "&lt;p&gt;Las unidades de capacidad que no son del Sistema Métrico Decimal son, de mayor a menor:&lt;/p&gt;&lt;ul&gt;&lt;li&gt;Galón&lt;/li&gt;&lt;li&gt;Cuarto&lt;/li&gt;&lt;li&gt;Pinta&lt;/li&gt;&lt;li&gt;Taza&lt;/li&gt;&lt;/ul&gt;",
    "feedback": "&lt;p&gt;Las unidades de capacidad que no son del Sistema Métrico Decimal son, de mayor a menor:&lt;/p&gt;&lt;ul&gt;&lt;li&gt;Galón&lt;/li&gt;&lt;li&gt;Cuarto&lt;/li&gt;&lt;li&gt;Pinta&lt;/li&gt;&lt;li&gt;Taza&lt;/li&gt;&lt;/ul&gt;",
    "seed": {
        "parameters": [],
        "calculated": [
            {
                "name": "A1",
                "label": "{{function}}",
                "function": "Galón"
            },
            {
                "name": "A2",
                "label": "{{function}}",
                "function": "Pinta"
            },
            {
                "name": "A3",
                "label": "{{function}}",
                "function": "Taza"
            },
            {
                "name": "A4",
                "label": "{{function}}",
                "function": "Cuarto"
            }
        ],
        "uniques": true
    },
    "algorithm": {
        "name": "calculateOperation",
        "template": "Cloze with drag &amp; drop"
    }
}</t>
  </si>
  <si>
    <t>$$TBL=2x4,noborder
0,0=$$IMG=M4_MyM_20a_4
0,1=$$IMG=M4_MyM_20a_2
0,2=$$IMG=M4_MyM_20a_1
0,3=$$IMG=M4_MyM_20a_3
1,0={{A1}}
1,1={{A2}}
1,2={{A3}}
1,3={{A4}}</t>
  </si>
  <si>
    <t>A1 = Taza*
A2 = Cuarto*
A3 = Galón*
A4 = Pinta*</t>
  </si>
  <si>
    <t>{
    "id": "M4-MyM-20a-I-2",
    "stimulus": "&lt;p&gt;Arrastra la unidad de volumen con su recipiente más adecuado.&lt;/p&gt;",
    "template": "&lt;table style=\"width: 100%;\"&gt;&lt;tbody&gt;&lt;tr&gt;&lt;td style=\"width: 25.0%; text-align: center; border: none;\"&gt;&lt;div style=\"display:flex; justify-content:center;\"&gt;&lt;img src=\"https://blueberry-assets.oneclick.es/M4_MyM_20a_4.svg\" style=\"width: 35%; display: block; margin: auto\"&gt;&lt;/img&gt;&lt;/div&gt;&lt;/td&gt;&lt;td style=\"width: 25.0%; text-align: center; border: none;\"&gt;&lt;div style=\"display:flex; justify-content:center;\"&gt;&lt;img src=\"https://blueberry-assets.oneclick.es/M4_MyM_20a_2.svg\" style=\"width: 75%; display: block; margin: auto\"&gt;&lt;/img&gt;&lt;/div&gt;&lt;/td&gt;&lt;td style=\"width: 25.0%; text-align: center; border: none;\"&gt;&lt;div style=\"display:flex; justify-content:center;\"&gt;&lt;img src=\"https://blueberry-assets.oneclick.es/M4_MyM_20a_1.svg\" style=\"width: 100%; display: block; margin: auto\"&gt;&lt;/img&gt;&lt;/div&gt;&lt;/td&gt;&lt;td style=\"width: 25.0%; text-align: center; border: none;\"&gt;&lt;div style=\"display:flex; justify-content:center;\"&gt;&lt;img src=\"https://blueberry-assets.oneclick.es/M4_MyM_20a_3.svg\" style=\"width: 50%; display: block; margin: auto\"&gt;&lt;/img&gt;&lt;/div&gt;&lt;/td&gt;&lt;/tr&gt;&lt;tr&gt;&lt;td style=\"width: 25.0%; text-align: center; border: none;\"&gt;{{response}}&lt;/td&gt;&lt;td style=\"width: 25.0%; text-align: center; border: none;\"&gt;{{response}}&lt;/td&gt;&lt;td style=\"width: 25.0%; text-align: center; border: none;\"&gt;{{response}}&lt;/td&gt;&lt;td style=\"width: 25.0%; text-align: center; border: none;\"&gt;{{response}}&lt;/td&gt;&lt;/tr&gt;&lt;/tbody&gt;&lt;/table&gt;",
    "hint": "&lt;p&gt;Las unidades de capacidad que no son del Sistema Métrico Decimal son, de mayor a menor:&lt;/p&gt;&lt;ul&gt;&lt;li&gt;Galón&lt;/li&gt;&lt;li&gt;Cuarto&lt;/li&gt;&lt;li&gt;Pinta&lt;/li&gt;&lt;li&gt;Taza&lt;/li&gt;&lt;/ul&gt;",
    "feedback": "&lt;p&gt;Las unidades de capacidad que no son del Sistema Métrico Decimal son, de mayor a menor:&lt;/p&gt;&lt;ul&gt;&lt;li&gt;Galón&lt;/li&gt;&lt;li&gt;Cuarto&lt;/li&gt;&lt;li&gt;Pinta&lt;/li&gt;&lt;li&gt;Taza&lt;/li&gt;&lt;/ul&gt;",
    "seed": {
        "parameters": [],
        "calculated": [
            {
                "name": "A1",
                "label": "{{function}}",
                "function": "Taza"
            },
            {
                "name": "A2",
                "label": "{{function}}",
                "function": "Cuarto"
            },
            {
                "name": "A3",
                "label": "{{function}}",
                "function": "Galón"
            },
            {
                "name": "A4",
                "label": "{{function}}",
                "function": "Pinta"
            }
        ],
        "uniques": true
    },
    "algorithm": {
        "name": "calculateOperation",
        "template": "Cloze with drag &amp; drop"
    }
}</t>
  </si>
  <si>
    <t>&lt;p&gt;¿Cuál es la unidad de volumen de este recipiente?&lt;/p&gt;
$$IMG=M4_MyM_20a_1</t>
  </si>
  <si>
    <t>A1=Galón*
A2=Cuarto
A3=Pinta
A4=Taza</t>
  </si>
  <si>
    <t>{
    "id": "M4-MyM-20a-E-1",
    "stimulus": "&lt;p&gt;¿Cuál es la unidad de volumen de este recipiente?&lt;/p&gt;&lt;div style=\"display:flex; justify-content:center;\"&gt;&lt;img src=\"https://blueberry-assets.oneclick.es/M4_MyM_20a_1.svg\" width=\"300\"&gt;&lt;/img&gt;&lt;/div&gt;",
    "hint": "&lt;p&gt;Las unidades de capacidad que no son del Sistema Métrico Decimal son, de mayor a menor:&lt;/p&gt;&lt;ul&gt;&lt;li&gt;Galón&lt;/li&gt;&lt;li&gt;Cuarto&lt;/li&gt;&lt;li&gt;Pinta&lt;/li&gt;&lt;li&gt;Taza&lt;/li&gt;&lt;/ul&gt;",
    "feedback": "&lt;p&gt;Las unidades de capacidad que no son del Sistema Métrico Decimal son, de mayor a menor:&lt;/p&gt;&lt;ul&gt;&lt;li&gt;Galón&lt;/li&gt;&lt;li&gt;Cuarto&lt;/li&gt;&lt;li&gt;Pinta&lt;/li&gt;&lt;li&gt;Taza&lt;/li&gt;&lt;/ul&gt;",
    "seed": {
        "parameters": [],
        "calculated": [
            {
                "name": "A1",
                "label": "{{function}}",
                "function": "1 galón"
            },
            {
                "name": "A2",
                "label": "{{function}}",
                "function": "1 cuarto",
                "incorrect": true
            },
            {
                "name": "A3",
                "label": "{{function}}",
                "function": "1 pinta",
                "incorrect": true
            },
            {
                "name": "A4",
                "label": "{{function}}",
                "function": "1 taza",
                "incorrect": true
            }
        ],
        "uniques": true
    },
    "algorithm": {
        "name": "trueFalse",
        "template": "Multiple choice – standard",
        "params": {
            "countCorrect": 1,
            "countIncorrect": 2,
            "showCheckIcon": false,
            "columns": 3
        }
    }
}</t>
  </si>
  <si>
    <t>&lt;p&gt;¿Cuál es la unidad de volumen de este recipiente?&lt;/p&gt;
$$IMG=M4_MyM_20a_2</t>
  </si>
  <si>
    <t>A1=Galón
A2=Cuarto*
A3=Pinta
A4=Taza</t>
  </si>
  <si>
    <t>{
    "id": "M4-MyM-20a-E-2",
    "stimulus": "&lt;p&gt;¿Cuál es la unidad de volumen de este recipiente?&lt;/p&gt;&lt;div style=\"display:flex; justify-content:center;\"&gt;&lt;img src=\"https://blueberry-assets.oneclick.es/M4_MyM_20a_2.svg\" width=\"220\"&gt;&lt;/img&gt;&lt;/div&gt;",
    "hint": "&lt;p&gt;Las unidades de capacidad que no son del Sistema Métrico Decimal son, de mayor a menor:&lt;/p&gt;&lt;ul&gt;&lt;li&gt;Galón&lt;/li&gt;&lt;li&gt;Cuarto&lt;/li&gt;&lt;li&gt;Pinta&lt;/li&gt;&lt;li&gt;Taza&lt;/li&gt;&lt;/ul&gt;",
    "feedback": "&lt;p&gt;Las unidades de capacidad que no son del Sistema Métrico Decimal son, de mayor a menor:&lt;/p&gt;&lt;ul&gt;&lt;li&gt;Galón&lt;/li&gt;&lt;li&gt;Cuarto&lt;/li&gt;&lt;li&gt;Pinta&lt;/li&gt;&lt;li&gt;Taza&lt;/li&gt;&lt;/ul&gt;",
    "seed": {
        "parameters": [],
        "calculated": [
            {
                "name": "A1",
                "label": "{{function}}",
                "function": "1 galón",
                "incorrect": true
            },
            {
                "name": "A2",
                "label": "{{function}}",
                "function": "1 cuarto"
            },
            {
                "name": "A3",
                "label": "{{function}}",
                "function": "1 pinta",
                "incorrect": true
            },
            {
                "name": "A4",
                "label": "{{function}}",
                "function": "1 taza",
                "incorrect": true
            }
        ],
        "uniques": true
    },
    "algorithm": {
        "name": "trueFalse",
        "template": "Multiple choice – standard",
        "params": {
            "countCorrect": 1,
            "countIncorrect": 2,
            "showCheckIcon": false,
            "columns": 3
        }
    }
}</t>
  </si>
  <si>
    <t>&lt;p&gt;¿Cuál es la unidad de volumen de este recipiente?&lt;/p&gt;
$$IMG=M4_MyM_20a_3</t>
  </si>
  <si>
    <t>A1=Galón
A2=Cuarto
A3=Pinta*
A4=Taza</t>
  </si>
  <si>
    <t>{
    "id": "M4-MyM-20a-E-3",
    "stimulus": "&lt;p&gt;¿Cuál es la unidad de volumen de este recipiente?&lt;/p&gt;&lt;div style=\"display:flex; justify-content:center;\"&gt;&lt;img src=\"https://blueberry-assets.oneclick.es/M4_MyM_20a_3.svg\" width=\"150\"&gt;&lt;/img&gt;&lt;/div&gt;",
    "hint": "&lt;p&gt;Las unidades de capacidad que no son del Sistema Métrico Decimal son, de mayor a menor:&lt;/p&gt;&lt;ul&gt;&lt;li&gt;Galón&lt;/li&gt;&lt;li&gt;Cuarto&lt;/li&gt;&lt;li&gt;Pinta&lt;/li&gt;&lt;li&gt;Taza&lt;/li&gt;&lt;/ul&gt;",
    "feedback": "&lt;p&gt;Las unidades de capacidad que no son del Sistema Métrico Decimal son, de mayor a menor:&lt;/p&gt;&lt;ul&gt;&lt;li&gt;Galón&lt;/li&gt;&lt;li&gt;Cuarto&lt;/li&gt;&lt;li&gt;Pinta&lt;/li&gt;&lt;li&gt;Taza&lt;/li&gt;&lt;/ul&gt;",
    "seed": {
        "parameters": [],
        "calculated": [
            {
                "name": "A1",
                "label": "{{function}}",
                "function": "1 galón",
                "incorrect": true
            },
            {
                "name": "A2",
                "label": "{{function}}",
                "function": "1 cuarto",
                "incorrect": true
            },
            {
                "name": "A3",
                "label": "{{function}}",
                "function": "1 pinta"
            },
            {
                "name": "A4",
                "label": "{{function}}",
                "function": "1 taza",
                "incorrect": true
            }
        ],
        "uniques": true
    },
    "algorithm": {
        "name": "trueFalse",
        "template": "Multiple choice – standard",
        "params": {
            "countCorrect": 1,
            "countIncorrect": 2,
            "showCheckIcon": false,
            "columns": 3
        }
    }
}</t>
  </si>
  <si>
    <t>&lt;p&gt;¿Cuál es la unidad de volumen de este recipiente?&lt;/p&gt;
$$IMG=M4_MyM_20a_4</t>
  </si>
  <si>
    <t>A1=Galón
A2=Cuarto
A3=Pinta
A4=Taza*</t>
  </si>
  <si>
    <t>{
    "id": "M4-MyM-20a-E-4",
    "stimulus": "&lt;p&gt;¿Cuál es la unidad de volumen de este recipiente?&lt;/p&gt;&lt;div style=\"display:flex; justify-content:center;\"&gt;&lt;img src=\"https://blueberry-assets.oneclick.es/M4_MyM_20a_4.svg\" width=\"100\"&gt;&lt;/img&gt;&lt;/div&gt;",
    "hint": "&lt;p&gt;Las unidades de capacidad que no son del Sistema Métrico Decimal son, de mayor a menor:&lt;/p&gt;&lt;ul&gt;&lt;li&gt;Galón&lt;/li&gt;&lt;li&gt;Cuarto&lt;/li&gt;&lt;li&gt;Pinta&lt;/li&gt;&lt;li&gt;Taza&lt;/li&gt;&lt;/ul&gt;",
    "feedback": "&lt;p&gt;Las unidades de capacidad que no son del Sistema Métrico Decimal son, de mayor a menor:&lt;/p&gt;&lt;ul&gt;&lt;li&gt;Galón&lt;/li&gt;&lt;li&gt;Cuarto&lt;/li&gt;&lt;li&gt;Pinta&lt;/li&gt;&lt;li&gt;Taza&lt;/li&gt;&lt;/ul&gt;",
    "seed": {
        "parameters": [],
        "calculated": [
            {
                "name": "A1",
                "label": "{{function}}",
                "function": "1 galón",
                "incorrect": true
            },
            {
                "name": "A2",
                "label": "{{function}}",
                "function": "1 cuarto",
                "incorrect": true
            },
            {
                "name": "A3",
                "label": "{{function}}",
                "function": "1 pinta",
                "incorrect": true
            },
            {
                "name": "A4",
                "label": "{{function}}",
                "function": "1 taza"
            }
        ],
        "uniques": true
    },
    "algorithm": {
        "name": "trueFalse",
        "template": "Multiple choice – standard",
        "params": {
            "countCorrect": 1,
            "countIncorrect": 2,
            "showCheckIcon": false,
            "columns": 3
        }
    }
}</t>
  </si>
  <si>
    <t>M4-MyM-20b</t>
  </si>
  <si>
    <t>Calcula conversiones de unidades de capacidad (no SMD)</t>
  </si>
  <si>
    <t>&lt;p&gt;¿Cuál es el valor de la equivalencia? Arrastra la opción correcta.&lt;/p&gt;</t>
  </si>
  <si>
    <t>&lt;p&gt;{{T1}} galones = {{response}} cuartos&lt;/p&gt;</t>
  </si>
  <si>
    <t>Q1 = min = 8; max = 40; step = 4
Q2 = min = 5; max = 40; step = 1
Q3 = min = 5; max = 40; step = 1</t>
  </si>
  <si>
    <t>T1 = Lemonlib.round({{Q1}}/4)
A1 = {{Q1}}*
A2 = {{Q2}}
A3 = {{Q3}}</t>
  </si>
  <si>
    <t>&lt;p&gt;Las equivalencias entre las unidades de capacidad que no son del Sistema Métrico Decimal son las siguientes:&lt;/p&gt;&lt;p&gt;1 galón = 4 cuartos&lt;/p&gt;&lt;p&gt;1 cuarto = 2 pintas&lt;/p&gt;&lt;p&gt;1 pinta = 2 tazas&lt;/p&gt;</t>
  </si>
  <si>
    <t>&lt;p&gt;Las equivalencias entre las unidades de capacidad que no son del Sistema Métrico Decimal son las siguientes:&lt;/p&gt;&lt;p&gt;1 galón = 4 cuartos&lt;/p&gt;&lt;p&gt;1 cuarto = 2 pintas&lt;/p&gt;&lt;p&gt;1 pinta = 2 tazas&lt;/p&gt;&lt;p&gt;En este caso:&lt;/p&gt;&lt;p&gt;{{T1}} galones = {{T1}} × 4 = {{Q1}} cuartos&lt;/p&gt;</t>
  </si>
  <si>
    <t>{"id":"M4-MyM-20b-I-1","stimulus":"&lt;p&gt;¿Cuál es el valor de la equivalencia? Arrastra la opción correcta.&lt;/p&gt;","template":"&lt;p style=\"text-align: center\"&gt;{{T1}} galones = {{response}} cuartos&lt;/p&gt;","hint":"&lt;p&gt;Las equivalencias entre las unidades de capacidad que no son del Sistema Métrico Decimal son las siguientes:&lt;/p&gt;&lt;p style=\"text-align: center\"&gt;1 galón = 4 cuartos&lt;/p&gt;&lt;p style=\"text-align: center\"&gt;1 cuarto = 2 pintas&lt;/p&gt;&lt;p style=\"text-align: center\"&gt;1 pinta = 2 tazas&lt;/p&gt;","feedback":"&lt;p&gt;Las equivalencias entre las unidades de capacidad que no son del Sistema Métrico Decimal son las siguientes:&lt;/p&gt;&lt;p style=\"text-align: center\"&gt;1 galón = 4 cuartos&lt;/p&gt;&lt;p style=\"text-align: center\"&gt;1 cuarto = 2 pintas&lt;/p&gt;&lt;p style=\"text-align: center\"&gt;1 pinta = 2 tazas&lt;/p&gt;&lt;p&gt;En este caso:&lt;/p&gt;&lt;p style=\"text-align: center\"&gt;{{T1}} galones = {{T1}} × 4 = {{Q1}} cuartos&lt;/p&gt;","seed":{"parameters":[{"name":"Q1","label":null,"min":8,"max":40,"step":4},{"name":"Q2","label":null,"min":5,"max":40,"step":1},{"name":"Q3","label":null,"min":5,"max":40,"step":1}],"calculated":[{"name":"T1","label":"{{function}}","function":"Lemonlib.round({{Q1}}/4,1)","temp":true},{"name":"A1","label":"{{function}}","function":"{{Q1}}"},{"name":"A2","label":"{{function}}","function":"{{Q2}}","incorrect":true},{"name":"A3","label":"{{function}}","function":"{{Q3}}","incorrect":true}],"uniques":true},"algorithm":{"name":"calculateOperation","template":"Cloze with drag &amp; drop","params":{"keyboard":"INTERMEDIATE"}}}</t>
  </si>
  <si>
    <t>&lt;p&gt;{{T1}} pintas = {{response}} cuartos&lt;/p&gt;</t>
  </si>
  <si>
    <t>Q1 = min = 5; max = 50; step = 1
Q2 = min = 5; max = 50; step = 1
Q3 = min = 5; max = 50; step = 1</t>
  </si>
  <si>
    <t>T1 = {{Q1}}*2
A1 = {{Q1}}*
A2 = {{Q2}}
A3 = {{Q3}}</t>
  </si>
  <si>
    <t>&lt;p&gt;Las equivalencias entre las unidades de capacidad que no son del Sistema Métrico Decimal son las siguientes:&lt;/p&gt;&lt;p&gt;1 galón = 4 cuartos&lt;/p&gt;&lt;p&gt;1 cuarto = 2 pintas&lt;/p&gt;&lt;p&gt;1 pinta = 2 tazas&lt;/p&gt;&lt;p&gt;En este caso:&lt;/p&gt;&lt;p&gt;{{T1}} pintas = {{T1}} : 2 = {{Q1}} cuartos&lt;/p&gt;</t>
  </si>
  <si>
    <t>{"id":"M4-MyM-20b-I-2","stimulus":"&lt;p&gt;¿Cuál es el valor de la equivalencia? Arrastra la opción correcta.&lt;/p&gt;","template":"&lt;p style=\"text-align: center\"&gt;{{T1}} pintas = {{response}} cuartos&lt;/p&gt;","hint":"&lt;p&gt;Las equivalencias entre las unidades de capacidad que no son del Sistema Métrico Decimal son las siguientes:&lt;/p&gt;&lt;p style=\"text-align: center\"&gt;1 galón = 4 cuartos&lt;/p&gt;&lt;p style=\"text-align: center\"&gt;1 cuarto = 2 pintas&lt;/p&gt;&lt;p style=\"text-align: center\"&gt;1 pinta = 2 tazas&lt;/p&gt;","feedback":"&lt;p&gt;Las equivalencias entre las unidades de capacidad que no son del Sistema Métrico Decimal son las siguientes:&lt;/p&gt;&lt;p style=\"text-align: center\"&gt;1 galón = 4 cuartos&lt;/p&gt;&lt;p style=\"text-align: center\"&gt;1 cuarto = 2 pintas&lt;/p&gt;&lt;p style=\"text-align: center\"&gt;1 pinta = 2 tazas&lt;/p&gt;&lt;p&gt;En este caso:&lt;/p&gt;&lt;p style=\"text-align: center\"&gt;{{T1}} pintas = {{T1}} : 2 = {{Q1}} cuartos&lt;/p&gt;","seed":{"parameters":[{"name":"Q1","label":null,"min":5,"max":50,"step":1},{"name":"Q2","label":null,"min":5,"max":50,"step":1},{"name":"Q3","label":null,"min":5,"max":50,"step":1}],"calculated":[{"name":"T1","label":"{{function}}","function":"{{Q1}}*2","temp":true},{"name":"A1","label":"{{function}}","function":"{{Q1}}"},{"name":"A2","label":"{{function}}","function":"{{Q2}}","incorrect":true},{"name":"A3","label":"{{function}}","function":"{{Q3}}","incorrect":true}],"uniques":true},"algorithm":{"name":"calculateOperation","template":"Cloze with drag &amp; drop","params":{"keyboard":"INTERMEDIATE"}}}</t>
  </si>
  <si>
    <t>&lt;p&gt;{{T1}} pintas = {{response}} tazas&lt;/p&gt;</t>
  </si>
  <si>
    <t>Q1 = min = 4; max = 40; step = 2
Q2 = min = 5; max = 40; step = 1
Q3 = min = 5; max = 40; step = 1</t>
  </si>
  <si>
    <t>T1 = Lemonlib.round({{Q1}}/2)
A1 = {{Q1}}*
A2 = {{Q2}}
A3 = {{Q3}}</t>
  </si>
  <si>
    <t>&lt;p&gt;Las equivalencias entre las unidades de capacidad que no son del Sistema Métrico Decimal son:&lt;/p&gt;&lt;p&gt;1 galón = 4 cuartos&lt;/p&gt;&lt;p&gt;1 cuarto = 2 pintas&lt;/p&gt;&lt;p&gt;1 pinta = 2 tazas&lt;/p&gt;</t>
  </si>
  <si>
    <t>&lt;p&gt;Las equivalencias entre las unidades de capacidad que no son del Sistema Métrico Decimal son:&lt;/p&gt;&lt;p&gt;1 galón = 4 cuartos&lt;/p&gt;&lt;p&gt;1 cuarto = 2 pintas&lt;/p&gt;&lt;p&gt;1 pinta = 2 tazas&lt;/p&gt;&lt;p&gt;En este caso:&lt;/p&gt;&lt;p&gt;{{T1}} pintas = {{T1}} × 2 = {{Q1}} tazas&lt;/p&gt;</t>
  </si>
  <si>
    <t>{"id":"M4-MyM-20b-I-3","stimulus":"&lt;p&gt;¿Cuál es el valor de la equivalencia? Arrastra la opción correcta.&lt;/p&gt;","template":"&lt;p style=\"text-align: center\"&gt;{{T1}} pintas = {{response}} tazas&lt;/p&gt;","hint":"&lt;p&gt;Las equivalencias entre las unidades de capacidad que no son del Sistema Métrico Decimal son las siguientes:&lt;/p&gt;&lt;p style=\"text-align: center\"&gt;1 galón = 4 cuartos&lt;/p&gt;&lt;p style=\"text-align: center\"&gt;1 cuarto = 2 pintas&lt;/p&gt;&lt;p style=\"text-align: center\"&gt;1 pinta = 2 tazas&lt;/p&gt;","feedback":"&lt;p&gt;Las equivalencias entre las unidades de capacidad que no son del Sistema Métrico Decimal son las siguientes:&lt;/p&gt;&lt;p style=\"text-align: center\"&gt;1 galón = 4 cuartos&lt;/p&gt;&lt;p style=\"text-align: center\"&gt;1 cuarto = 2 pintas&lt;/p&gt;&lt;p style=\"text-align: center\"&gt;1 pinta = 2 tazas&lt;/p&gt;&lt;p&gt;En este caso:&lt;/p&gt;&lt;p style=\"text-align: center\"&gt;{{T1}} pintas = {{T1}} × 2 = {{Q1}} tazas&lt;/p&gt;","seed":{"parameters":[{"name":"Q1","label":null,"min":4,"max":40,"step":2},{"name":"Q2","label":null,"min":5,"max":40,"step":1},{"name":"Q3","label":null,"min":5,"max":40,"step":1}],"calculated":[{"name":"T1","label":"{{function}}","function":"Lemonlib.round({{Q1}}/2,1)","temp":true},{"name":"A1","label":"{{function}}","function":"{{Q1}}"},{"name":"A2","label":"{{function}}","function":"{{Q2}}","incorrect":true},{"name":"A3","label":"{{function}}","function":"{{Q3}}","incorrect":true}],"uniques":true},"algorithm":{"name":"calculateOperation","template":"Cloze with drag &amp; drop","params":{"keyboard":"INTERMEDIATE"}}}</t>
  </si>
  <si>
    <t>&lt;p&gt;Escribe el valor que falta en esta equivalencia.&lt;/p&gt;</t>
  </si>
  <si>
    <t>&lt;p&gt;{{T1}} cuartos = {{response}} galones&lt;/p&gt;</t>
  </si>
  <si>
    <t>Q1 = min = 2; max = 30; step = 1</t>
  </si>
  <si>
    <t>T1 = {{Q1}}*4
A1 = {{Q1}}</t>
  </si>
  <si>
    <t>&lt;p&gt;Las equivalencias entre las unidades de capacidad que no son del Sistema Métrico Decimal son las siguientes:&lt;/p&gt;&lt;p&gt;En este caso:&lt;/p&gt;&lt;p&gt;{{T1}} cuartos = {{T1}} : 4 = {{Q1}} galones&lt;/p&gt;</t>
  </si>
  <si>
    <t>{"id":"M4-MyM-20b-E-1","stimulus":"&lt;p&gt;Escribe el valor que falta en esta equivalencia.&lt;/p&gt;","template":"&lt;p style=\"text-align: center\"&gt;{{T1}} cuartos = {{response}} galones&lt;/p&gt;","hint":"&lt;p&gt;Las equivalencias entre las unidades de capacidad que no son del Sistema Métrico Decimal son las siguientes:&lt;/p&gt;&lt;p style=\"text-align: center\"&gt;1 galón = 4 cuartos&lt;/p&gt;&lt;p style=\"text-align: center\"&gt;1 cuarto = 2 pintas&lt;/p&gt;&lt;p style=\"text-align: center\"&gt;1 pinta = 2 tazas&lt;/p&gt;","feedback":"&lt;p&gt;Las equivalencias entre las unidades de capacidad que no son del Sistema Métrico Decimal son las siguientes:&lt;/p&gt;&lt;p style=\"text-align: center\"&gt;1 galón = 4 cuartos&lt;/p&gt;&lt;p style=\"text-align: center\"&gt;1 cuarto = 2 pintas&lt;/p&gt;&lt;p style=\"text-align: center\"&gt;1 pinta = 2 tazas&lt;/p&gt;&lt;p&gt;En este caso:&lt;/p&gt;&lt;p style=\"text-align: center\"&gt;{{T1}} cuartos = {{T1}} : 4 = {{Q1}} galones&lt;/p&gt;","seed":{"parameters":[{"name":"Q1","label":null,"min":2,"max":30,"step":1}],"calculated":[{"name":"T1","label":"{{function}}","function":"{{Q1}}*4","temp":true},{"name":"A1","label":"{{function}}","function":"{{Q1}}"}],"uniques":true},"algorithm":{"name":"calculateOperation","params":{"method":"equivLiteral","keyboard":"NUMERICAL"}}}</t>
  </si>
  <si>
    <t>&lt;p&gt;{{Q1}} cuartos = {{response}} pintas&lt;/p&gt;</t>
  </si>
  <si>
    <t>A1 = {{Q1}}*2</t>
  </si>
  <si>
    <t>&lt;p&gt;Las equivalencias entre las unidades de capacidad que no son del Sistema Métrico Decimal son las siguientes:&lt;/p&gt;&lt;p&gt;1 galón = 4 cuartos&lt;/p&gt;&lt;p&gt;1 cuarto = 2 pintas&lt;/p&gt;&lt;p&gt;1 pinta = 2 tazas&lt;/p&gt;&lt;p&gt;En este caso:&lt;/p&gt;&lt;p&gt;{{Q1}} cuartos = {{Q1}} × 2 = {{A1}} pintas&lt;/p&gt;</t>
  </si>
  <si>
    <t>{"id":"M4-MyM-20b-E-2","stimulus":"&lt;p&gt;Escribe el valor que falta en esta equivalencia.&lt;/p&gt;","template":"&lt;p style=\"text-align: center\"&gt;{{Q1}} cuartos = {{response}} pintas&lt;/p&gt;","hint":"&lt;p&gt;Las equivalencias entre las unidades de capacidad que no son del Sistema Métrico Decimal son las siguientes:&lt;/p&gt;&lt;p style=\"text-align: center\"&gt;1 galón = 4 cuartos&lt;/p&gt;&lt;p style=\"text-align: center\"&gt;1 cuarto = 2 pintas&lt;/p&gt;&lt;p style=\"text-align: center\"&gt;1 pinta = 2 tazas&lt;/p&gt;","feedback":"&lt;p&gt;Las equivalencias entre las unidades de capacidad que no son del Sistema Métrico Decimal son las siguientes:&lt;/p&gt;&lt;p style=\"text-align: center\"&gt;1 galón = 4 cuartos&lt;/p&gt;&lt;p style=\"text-align: center\"&gt;1 cuarto = 2 pintas&lt;/p&gt;&lt;p style=\"text-align: center\"&gt;1 pinta = 2 tazas&lt;/p&gt;&lt;p&gt;En este caso:&lt;/p&gt;&lt;p style=\"text-align: center\"&gt;{{Q1}} cuartos = {{Q1}} × 2 = {{A1}} pintas&lt;/p&gt;","seed":{"parameters":[{"name":"Q1","label":null,"min":2,"max":30,"step":1}],"calculated":[{"name":"A1","label":"{{function}}","function":"{{Q1}}*2"}],"uniques":true},"algorithm":{"name":"calculateOperation","params":{"method":"equivLiteral","keyboard":"NUMERICAL"}}}</t>
  </si>
  <si>
    <t>&lt;p&gt;{{T1}} tazas = {{response}} pintas&lt;/p&gt;</t>
  </si>
  <si>
    <t>T1 = {{Q1}}*2
A1 = {{Q1}}</t>
  </si>
  <si>
    <t>&lt;p&gt;Las equivalencias entre las unidades de capacidad que no son del Sistema Métrico Decimal son las siguientes:&lt;/p&gt;&lt;p&gt;1 galón = 4 cuartos&lt;/p&gt;&lt;p&gt;1 cuarto = 2 pintas&lt;/p&gt;&lt;p&gt;1 pinta = 2 tazas&lt;/p&gt;&lt;p&gt;En este caso:&lt;/p&gt;&lt;p&gt;{{T1}} tazas = {{T1}} : 2 = {{Q1}} pintas&lt;/p&gt;</t>
  </si>
  <si>
    <t>{"id":"M4-MyM-20b-E-3","stimulus":"&lt;p&gt;Escribe el valor que falta en esta equivalencia.&lt;/p&gt;","template":"&lt;p style=\"text-align: center\"&gt;{{T1}} tazas = {{response}} pintas&lt;/p&gt;","hint":"&lt;p&gt;Las equivalencias entre las unidades de capacidad que no son del Sistema Métrico Decimal son:&lt;/p&gt;&lt;p style=\"text-align: center\"&gt;1 galón = 4 cuartos&lt;/p&gt;&lt;p style=\"text-align: center\"&gt;1 cuarto = 2 pintas&lt;/p&gt;&lt;p style=\"text-align: center\"&gt;1 pinta = 2 tazas&lt;/p&gt;","feedback":"&lt;p&gt;Las equivalencias entre las unidades de capacidad que no son del Sistema Métrico Decimal son:&lt;/p&gt;&lt;p style=\"text-align: center\"&gt;1 galón = 4 cuartos&lt;/p&gt;&lt;p style=\"text-align: center\"&gt;1 cuarto = 2 pintas&lt;/p&gt;&lt;p style=\"text-align: center\"&gt;1 pinta = 2 tazas&lt;/p&gt;&lt;p&gt;En este caso:&lt;/p&gt;&lt;p style=\"text-align: center\"&gt;{{T1}} tazas = {{T1}} : 2 = {{Q1}} pintas&lt;/p&gt;","seed":{"parameters":[{"name":"Q1","label":null,"min":2,"max":30,"step":1}],"calculated":[{"name":"T1","label":"{{function}}","function":"{{Q1}}*2","temp":true},{"name":"A1","label":"{{function}}","function":"{{Q1}}"}],"uniques":true},"algorithm":{"name":"calculateOperation","params":{"method":"equivLiteral","keyboard":"NUMERICAL"}}}</t>
  </si>
  <si>
    <t>&lt;p&gt;Durante la fiesta de cumpleaños de María, el restaurante ha servido {{T1}} pintas de zumo entre los niños. ¿A cuántos cuartos equivalen?&lt;/p&gt;</t>
  </si>
  <si>
    <t>&lt;p&gt;Se han servido {{response}} cuartos.&lt;/p&gt;</t>
  </si>
  <si>
    <t>T1 = {{Q1}}*2
A1 = {{Q1}}</t>
  </si>
  <si>
    <t>{"id":"M4-MyM-20b-A-1","stimulus":"&lt;p&gt;Durante la fiesta de cumpleaños de María, el restaurante ha servido {{T1}} pintas de zumo entre los niños. ¿A cuántos cuartos equivalen?&lt;/p&gt;","template":"&lt;p&gt;Se han servido {{response}} cuartos.&lt;/p&gt;","hint":"&lt;p&gt;Las equivalencias entre las unidades de capacidad que no son del Sistema Métrico Decimal son las siguientes:&lt;/p&gt;&lt;p style=\"text-align: center\"&gt;1 galón = 4 cuartos&lt;/p&gt;&lt;p style=\"text-align: center\"&gt;1 cuarto = 2 pintas&lt;/p&gt;&lt;p style=\"text-align: center\"&gt;1 pinta = 2 tazas&lt;/p&gt;","feedback":"&lt;p&gt;Las equivalencias entre las unidades de capacidad que no son del Sistema Métrico Decimal son las siguientes:&lt;/p&gt;&lt;p style=\"text-align: center\"&gt;1 galón = 4 cuartos&lt;/p&gt;&lt;p style=\"text-align: center\"&gt;1 cuarto = 2 pintas&lt;/p&gt;&lt;p style=\"text-align: center\"&gt;1 pinta = 2 tazas&lt;/p&gt;&lt;p&gt;En este caso:&lt;/p&gt;&lt;p style=\"text-align: center\"&gt;{{T1}} pintas = {{T1}} : 2 = {{Q1}} cuartos&lt;/p&gt;","seed":{"parameters":[{"name":"Q1","label":null,"min":2,"max":10,"step":1}],"calculated":[{"name":"T1","label":"{{function}}","function":"{{Q1}}*2","temp":true},{"name":"A1","label":"{{function}}","function":"{{Q1}}"}],"uniques":true},"algorithm":{"name":"calculateOperation","params":{"method":"equivLiteral","keyboard":"NUMERICAL"}}}</t>
  </si>
  <si>
    <t>&lt;p&gt;Juan ha comprado {{Q1}} galones de leche para servir en su cafetería. ¿Cuántas tazas de leche podrá servir?&lt;/p&gt;</t>
  </si>
  <si>
    <t>&lt;p&gt;Servirá {{response}} tazas.&lt;/p&gt;</t>
  </si>
  <si>
    <t>&lt;p&gt;Las equivalencias entre las unidades de capacidad que no son del Sistema Métrico Decimal son las siguientes:&lt;/p&gt;&lt;p&gt;1 galón = 4 cuartos&lt;/p&gt;&lt;p&gt;1 cuarto = 2 pintas&lt;/p&gt;&lt;p&gt;1 pinta = 2 tazas&lt;/p&gt;&lt;p&gt;En este caso:&lt;/p&gt;&lt;p&gt;{{Q1}} galones = {{Q1}} × 4 × 2 × 2 = {{A1}} tazas&lt;/p&gt;</t>
  </si>
  <si>
    <t>{"id":"M4-MyM-20b-A-2","stimulus":"&lt;p&gt;Juan ha comprado {{Q1}} galones de leche para servir en su cafetería. ¿Cuántas tazas de leche podrá servir?&lt;/p&gt;","template":"&lt;p&gt;Servirá {{response}} tazas.&lt;/p&gt;","hint":"&lt;p&gt;Las equivalencias entre las unidades de capacidad que no son del Sistema Métrico Decimal son las siguientes:&lt;/p&gt;&lt;p style=\"text-align: center\"&gt;1 galón = 4 cuartos&lt;/p&gt;&lt;p style=\"text-align: center\"&gt;1 cuarto = 2 pintas&lt;/p&gt;&lt;p style=\"text-align: center\"&gt;1 pinta = 2 tazas&lt;/p&gt;","feedback":"&lt;p&gt;Las equivalencias entre las unidades de capacidad que no son del Sistema Métrico Decimal son las siguientes:&lt;/p&gt;&lt;p style=\"text-align: center\"&gt;1 galón = 4 cuartos&lt;/p&gt;&lt;p style=\"text-align: center\"&gt;1 cuarto = 2 pintas&lt;/p&gt;&lt;p style=\"text-align: center\"&gt;1 pinta = 2 tazas&lt;/p&gt;&lt;p&gt;En este caso:&lt;/p&gt;&lt;p style=\"text-align: center\"&gt;{{Q1}} galones = {{Q1}} × 4 × 2 × 2 = {{A1}} tazas&lt;/p&gt;","seed":{"parameters":[{"name":"Q1","label":null,"min":2,"max":10,"step":1}],"calculated":[{"name":"A1","label":"{{function}}","function":"{{Q1}}*16"}],"uniques":true},"algorithm":{"name":"calculateOperation","params":{"method":"equivLiteral","keyboard":"NUMERICAL"}}}</t>
  </si>
  <si>
    <t>&lt;p&gt;En este mes, una lavandería ha gastado {{T1}} tazas de detergente. ¿A cuántos cuartos equivalen?&lt;/p&gt;</t>
  </si>
  <si>
    <t>&lt;p&gt;Ha gastado {{response}} cuartos.&lt;/p&gt;</t>
  </si>
  <si>
    <t>Q1 = min = 10; max = 20; step = 1</t>
  </si>
  <si>
    <t>&lt;p&gt;Las equivalencias entre las unidades de capacidad que no son del Sistema Métrico Decimal son las siguientes:&lt;/p&gt;&lt;p&gt;1 galón = 4 cuartos&lt;/p&gt;&lt;p&gt;1 cuarto = 2 pintas&lt;/p&gt;&lt;p&gt;1 pinta = 2 tazas&lt;/p&gt;&lt;p&gt;En este caso:&lt;/p&gt;&lt;p&gt;{{T1}} tazas = {{T1}} : 2 : 2 = {{Q1}} cuartos&lt;/p&gt;</t>
  </si>
  <si>
    <t>{"id":"M4-MyM-20b-A-3","stimulus":"&lt;p&gt;En este mes, una lavandería ha gastado {{T1}} tazas de detergente. ¿A cuántos cuartos equivalen?&lt;/p&gt;","template":"&lt;p&gt;Ha gastado {{response}} cuartos.&lt;/p&gt;","hint":"&lt;p&gt;Las equivalencias entre las unidades de capacidad que no son del Sistema Métrico Decimal son las siguientes:&lt;/p&gt;&lt;p style=\"text-align: center\"&gt;1 galón = 4 cuartos&lt;/p&gt;&lt;p style=\"text-align: center\"&gt;1 cuarto = 2 pintas&lt;/p&gt;&lt;p style=\"text-align: center\"&gt;1 pinta = 2 tazas&lt;/p&gt;","feedback":"&lt;p&gt;Las equivalencias entre las unidades de capacidad que no son del Sistema Métrico Decimal son las siguientes:&lt;/p&gt;&lt;p style=\"text-align: center\"&gt;1 galón = 4 cuartos&lt;/p&gt;&lt;p style=\"text-align: center\"&gt;1 cuarto = 2 pintas&lt;/p&gt;&lt;p style=\"text-align: center\"&gt;1 pinta = 2 tazas&lt;/p&gt;&lt;p&gt;En este caso:&lt;/p&gt;&lt;p style=\"text-align: center\"&gt;{{T1}} tazas = {{T1}} : 2 : 2 = {{Q1}} cuartos&lt;/p&gt;","seed":{"parameters":[{"name":"Q1","label":null,"min":10,"max":20,"step":1}],"calculated":[{"name":"T1","label":"{{function}}","function":"{{Q1}}*4","temp":true},{"name":"A1","label":"{{function}}","function":"{{Q1}}"}],"uniques":true},"algorithm":{"name":"calculateOperation","params":{"method":"equivLiteral","keyboard":"NUMERICAL"}}}</t>
  </si>
  <si>
    <t>M4-MyM-17a</t>
  </si>
  <si>
    <t>Expresa en forma simple una medición de volumen dada en forma compleja</t>
  </si>
  <si>
    <t>&lt;p&gt;Indica si las siguientes conversiones son correctas o no.&lt;/p&gt;</t>
  </si>
  <si>
    <t>True or False
*: countCorrect=1
*: countIncorrect=2
*: options=Correcto,Incorrecto</t>
  </si>
  <si>
    <t xml:space="preserve">Q1= Min = 1;Max = 9; Step= 1 
Q2= Min = 11;Max = 99; Step= 1 
Q3= Min = 1;Max = 9; Step= 1 
Q4= Min = 10;Max = 90; Step= 10
Q5= Min = 1;Max = 9; Step= 1 
Q6= Min = 1;Max = 9; Step= 1 
Q7= Min = 1;Max = 9; Step= 1 
Q8= Min = 100;Max = 900; Step= 100 
Q9= Min = 1;Max = 9; Step= 1 
Q10= Min = 1;Max = 99; Step= 1 </t>
  </si>
  <si>
    <t>T1= {{Q5}}*100+{{Q6}}
T2={{Q7}}*10+{{Q8}}/100
T3={{Q9}}*1000+{{Q10}
A1={{Q1}} kl y {{Q2}} dal = {{function}} dal#{{Q1}}*100+{{Q2}}*
A2={{Q3}} l y {{Q4}} cl = {{function}} dl#{{Q3}}*10+{{Q4}}/10*
A3={{Q5}} dl y {{Q6}} ml = {{function}} ml#{{Q5}}*10+{{Q6}}|{{Q5}} dl y {{Q6}} ml = {{Q5}} × 100 + {{Q6}} = {{T1}} ml
A4={{Q7}} hl y {{Q8}} dl = {{function}} dal#{{Q7}}*10+{{Q8}}/10| {{Q7}} hl y {{Q8}} dl = {{Q7}} × 10 + {{Q8}} : 100 = {{T2}} dal
A5={{Q9}} dal y {{Q10}} cl = {{function}} cl#{{Q9}}*100+{{Q10}}|{{Q9}} dal y {{Q10}} cl = {{Q9}} × 1 000 +  {{Q10}} = {{T3}} cl</t>
  </si>
  <si>
    <t>&lt;p&gt;Utiliza esta tabla para comprobar las conversiones.&lt;/p&gt;
$$IMG=M4_MyM_17b_1</t>
  </si>
  <si>
    <t>&lt;p&gt;Para comprobar conversiones de unidades, utiliza una tabla como esta.&lt;/p&gt;
$$IMG=M4_MyM_17b_1</t>
  </si>
  <si>
    <t>{"id":"M4-MyM-17a-I-1","stimulus":"&lt;p&gt;Indica si las siguientes conversiones son correctas o no.&lt;/p&gt;","hint":"&lt;p&gt;Utiliza esta tabla para comprobar las conversiones.&lt;/p&gt;&lt;div style=\"display:flex; justify-content:center;\"&gt;&lt;img src=\"https://blueberry-assets.oneclick.es/M4_MyM_17b_1.svg\" width=\"450\"&gt;&lt;/img&gt;&lt;/div&gt;","feedback":"&lt;p&gt;Para comprobar conversiones de unidades, utiliza una tabla como esta.&lt;/p&gt;&lt;div style=\"display:flex; justify-content:center;\"&gt;&lt;img src=\"https://blueberry-assets.oneclick.es/M4_MyM_17b_1.svg\" width=\"450\"&gt;&lt;/img&gt;&lt;/div&gt;","seed":{"parameters":[{"name":"Q1","label":null,"min":1,"max":9,"step":1},{"name":"Q2","label":null,"min":11,"max":99,"step":1},{"name":"Q3","label":null,"min":1,"max":9,"step":1},{"name":"Q4","label":null,"min":10,"max":90,"step":10},{"name":"Q5","label":null,"min":1,"max":9,"step":1},{"name":"Q6","label":null,"min":1,"max":9,"step":1},{"name":"Q7","label":null,"min":1,"max":9,"step":1},{"name":"Q8","label":null,"min":100,"max":900,"step":100},{"name":"Q9","label":null,"min":1,"max":9,"step":1},{"name":"Q10","label":null,"min":1,"max":99,"step":1}],"calculated":[{"name":"T1","label":"{{function}}","function":"{{Q5}}*100+{{Q6}}","temp":true},{"name":"T2","label":"{{function}}","function":"{{Q7}}*10+{{Q8}}/100","temp":true},{"name":"T3","label":"{{function}}","function":"{{Q9}}*1000+{{Q10}}","temp":true},{"name":"A1","label":"{{Q1}} kl y {{Q2}} dal = {{function}} dal","function":"{{Q1}}*100+{{Q2}}"},{"name":"A2","label":"{{Q3}} l y {{Q4}} cl = {{function}} dl","function":"{{Q3}}*10+{{Q4}}/10"},{"name":"A3","label":"{{Q5}} dl y {{Q6}} ml = {{function}} ml","function":"{{Q5}}*10+{{Q6}}","incorrect":true,"feedback":"{{Q5}} dl y {{Q6}} ml = {{Q5}} × 100 + {{Q6}} = {{T1}} ml"},{"name":"A4","label":"{{Q7}} hl y {{Q8}} dl = {{function}} dal","function":"{{Q7}}*10+{{Q8}}/10","incorrect":true,"feedback":" {{Q7}} hl y {{Q8}} dl = {{Q7}} × 10 + {{Q8}} : 100 = {{T2}} dal"},{"name":"A5","label":"{{Q9}} dal y {{Q10}} cl = {{function}} cl","function":"{{Q9}}*100+{{Q10}}","incorrect":true,"feedback":"{{Q9}} dal y {{Q10}} cl = {{Q9}} × 1 000 + {{Q10}} = {{T3}} cl"}],"uniques":true},"algorithm":{"name":"trueFalse","template":"Choice matrix – inline","params":{"countCorrect":1,"countIncorrect":2,"showCheckIcon":false,"options":["Correcto","Incorrecto"]}}}</t>
  </si>
  <si>
    <t>&lt;p&gt;Expresa la siguiente medida de capacidad en forma simple.&lt;/p&gt;</t>
  </si>
  <si>
    <t>&lt;p&gt;{{Q1}} hl y {{Q2}} dal = {{A1}} l&lt;/p&gt;</t>
  </si>
  <si>
    <t xml:space="preserve">Q1= Min = 1;Max = 99; Step= 1 
Q2= Min = 1;Max = 99; Step= 1 </t>
  </si>
  <si>
    <t>A1 = {{Q1}}*100 +{{Q2}}*10</t>
  </si>
  <si>
    <t>¿Qué pide el enunciado?
Convertir la medida de capacidad en litros.*
Convertir la medida de capacidad en decalitros.
Convertir la medida de capacidad en hectolitros.
(Single choice)</t>
  </si>
  <si>
    <t>¿En qué tabla están las conversiones de unidades correctas?
Imagen M4_MyM_17b_1*
Imagen M4_MyM_17b_2
Imagen M4_MyM_17b_3
(Single choice)</t>
  </si>
  <si>
    <t>Por tanto, con la ayuda de la anterior tabla de conversiones, convierte la medida en forma compleja en litros.
{{Q1}} hl = {{Q1}} × 100 = {{A1}} l
{{Q2}} dal = {{Q2}} × 10 = {{A2}} l 
{{Q1}} hl y {{Q2}} dal = {{T1}} l + {{T2}} l = {{A3}} l
[cloze with math]
T1={{Q1}}*100
T2={{Q2}}*10
[Respuesta: A1={{Q1}}*100]
[Respuesta: A2={{Q2}}*10]
[Respuesta: A3={{Q1}}*100+{{Q2}}*10]</t>
  </si>
  <si>
    <t>{"id":"M4-MyM-17a-E-1","seed":{"parameters":[{"name":"Q1","label":null,"max":1,"min":99,"step":1},{"name":"Q2","label":null,"max":1,"min":99,"step":1}],"uniques":true},"scaffolding":[{"id":"step-0","stimulus":"&lt;p&gt;Expresa la siguiente medida de capacidad en forma simple.&lt;/p&gt;","template":"&lt;p style=\"text-align: center\"&gt;{{Q1}} hl y {{Q2}} dal = {{response}} l&lt;/p&gt;","seed":{"calculated":[{"name":"A1","label":"{{function}}","function":"{{Q1}}*100 +{{Q2}}*10"}]},"algorithm":{"name":"calculateOperation","params":{"method":"equivLiteral","keyboard":"NUMERICAL"}}},{"id":"step-1","stimulus":"&lt;p&gt;¿Qué pide el enunciado?&lt;/p&gt;","seed":{"calculated":[{"name":"2-A1","label":"Convertir la medida de capacidad en litros."},{"name":"2-A2","label":"Convertir la medida de capacidad en decalitros.","incorrect":true},{"name":"3-A3","label":"Convertir la medida de capacidad en hectolitros.","incorrect":true}]},"algorithm":{"name":"trueFalse","template":"Multiple choice – standard"}},{"id":"step-2","stimulus":"&lt;p&gt;¿En qué tabla están las conversiones de unidades correctas?&lt;/p&gt;","seed":{"calculated":[{"name":"2-A1","label":"&lt;div style=\"display:flex; justify-content:center;\"&gt;&lt;img src='https://blueberry-assets.oneclick.es/M4_MyM_17b_1.svg' width=\"450\"&gt;&lt;/div&gt;"},{"name":"2-A2","label":"&lt;div style=\"display:flex; justify-content:center;\"&gt;&lt;img src='https://blueberry-assets.oneclick.es/M4_MyM_17b_2.svg' width=\"450\"&gt;&lt;/div&gt;","incorrect":true},{"name":"2-A3","label":"&lt;div style=\"display:flex; justify-content:center;\"&gt;&lt;img src='https://blueberry-assets.oneclick.es/M4_MyM_17b_3.svg' width=\"450\"&gt;&lt;/div&gt;","incorrect":true}]},"algorithm":{"name":"trueFalse","template":"Multiple choice – standard"}},{"id":"step-3","stimulus":"&lt;p&gt;Por tanto, con la ayuda de la anterior tabla de conversiones, convierte la medida en forma compleja en litros.&lt;/p&gt;","template":"&lt;p style=\"text-align: center\"&gt;{{Q1}} hl = {{Q1}} × 100 = {{response}} l&lt;/p&gt;&lt;p style=\"text-align: center\"&gt;{{Q2}} dal = {{Q2}} × 10 = {{response}} l&lt;/p&gt;&lt;p style=\"text-align: center\"&gt;{{Q1}} hl y {{Q2}} dal = {{T1}} l + {{T2}} l = {{response}} l&lt;/p&gt;","seed":{"calculated":[{"name":"T1","function":"{{Q1}}*100","temp":true},{"name":"T2","function":"{{Q2}}*10","temp":true},{"name":"3-A1","label":"{{function}}","function":"{{Q1}}*100"},{"name":"3-A2","label":"{{function}}","function":"{{Q2}}*10"},{"name":"3-A3","label":"{{function}}","function":"{{Q1}}*100+{{Q2}}*10"}]},"algorithm":{"name":"calculateOperation","params":{"method":"equivLiteral","keyboard":"NUMERICAL"}}}]}</t>
  </si>
  <si>
    <t>&lt;p&gt;{{Q1}} l y {{Q2}} dl = {{A1}} dal&lt;/p&gt;</t>
  </si>
  <si>
    <t>A1 = {{Q1}}/10+{{Q2}}/100</t>
  </si>
  <si>
    <t>¿Qué pide el enunciado?
Convertir la medida de capacidad en decalitros.*
Convertir la medida de capacidad en decilitros.
Convertir la medida de capacidad en litros.
(Single choice)</t>
  </si>
  <si>
    <t>Por tanto, con la ayuda de la anterior tabla de conversiones, convierte la medida en forma compleja en litros.
{{Q1}} l = {{Q1}} : 10 = {{A1}} dal
{{Q2}} dl = {{Q2}} : 100 = {{A2}} dal 
{{Q1}} l y {{Q2}} dl = {{T1}} dal + {{T2}} dal = {{A3}} dal
[cloze with math]
T1={{Q1}}/10
T2={{Q2}}/100
[Respuesta: A1={{Q1}}/10]
[Respuesta: A2={{Q2}}/100]
[Respuesta: A3={{Q1}}/10+{{Q2}}/100]</t>
  </si>
  <si>
    <t>{"id":"M4-MyM-17a-E-2","seed":{"parameters":[{"name":"Q1","label":null,"max":10,"min":99,"step":1},{"name":"Q2","label":null,"max":1,"min":9,"step":1}],"uniques":true},"scaffolding":[{"id":"step-0","stimulus":"&lt;p&gt;Expresa la siguiente medida de capacidad en forma simple.&lt;/p&gt;","template":"&lt;p style=\"text-align: center\"&gt;{{Q1}} l y {{Q2}} dl = {{response}} dal&lt;/p&gt;","seed":{"calculated":[{"name":"A1","label":"{{function}}","function":"{{Q1}}/10+{{Q2}}/100"}]},"algorithm":{"name":"calculateOperation","params":{"method":"equivLiteral","keyboard":"NUMERICAL"}}},{"id":"step-1","stimulus":"&lt;p&gt;¿Qué pide el enunciado?&lt;/p&gt;","seed":{"calculated":[{"name":"2-A1","label":"Convertir la medida de capacidad en decalitros."},{"name":"2-A2","label":"Convertir la medida de capacidad en decilitros.","incorrect":true},{"name":"3-A3","label":"Convertir la medida de capacidad en litros.","incorrect":true}]},"algorithm":{"name":"trueFalse","template":"Multiple choice – standard"}},{"id":"step-2","stimulus":"&lt;p&gt;¿En qué tabla están las conversiones de unidades correctas?&lt;/p&gt;","seed":{"calculated":[{"name":"2-A1","label":"&lt;div style=\"display:flex; justify-content:center;\"&gt;&lt;img src='https://blueberry-assets.oneclick.es/M4_MyM_17b_1.svg' width=\"450\"&gt;&lt;/div&gt;"},{"name":"2-A2","label":"&lt;div style=\"display:flex; justify-content:center;\"&gt;&lt;img src='https://blueberry-assets.oneclick.es/M4_MyM_17b_2.svg' width=\"450\"&gt;&lt;/div&gt;","incorrect":true},{"name":"2-A3","label":"&lt;div style=\"display:flex; justify-content:center;\"&gt;&lt;img src='https://blueberry-assets.oneclick.es/M4_MyM_17b_3.svg' width=\"450\"&gt;&lt;/div&gt;","incorrect":true}]},"algorithm":{"name":"trueFalse","template":"Multiple choice – standard"}},{"id":"step-3","stimulus":"&lt;p&gt;Por tanto, con la ayuda de la anterior tabla de conversiones, convierte la medida en forma compleja en decalitros.&lt;/p&gt;","template":"&lt;p style=\"text-align: center\"&gt;{{Q1}} l = {{Q1}} : 10 = {{response}} dal&lt;/p&gt;&lt;p style=\"text-align: center\"&gt;{{Q2}} dl = {{Q2}} : 100 = {{response}} dal&lt;/p&gt;&lt;p style=\"text-align: center\"&gt;{{Q1}} l y {{Q2}} dl = {{T1}} dal + {{T2}} dal = {{response}} dal&lt;/p&gt;","seed":{"calculated":[{"name":"T1","function":"{{Q1}}/10","temp":true},{"name":"T2","function":"{{Q2}}/100","temp":true},{"name":"3-A1","label":"{{function}}","function":"{{Q1}}/10"},{"name":"3-A2","label":"{{function}}","function":"{{Q2}}/100"},{"name":"3-A3","label":"{{function}}","function":"{{Q1}}/10+{{Q2}}/100"}]},"algorithm":{"name":"calculateOperation","params":{"method":"equivLiteral","keyboard":"NUMERICAL"}}}]}</t>
  </si>
  <si>
    <t>&lt;p&gt;{{Q1}} kl y {{Q2}} l = {{A1}} l&lt;/p&gt;</t>
  </si>
  <si>
    <t>Q1= Min = 1;Max = 99; Step= 1 
Q2= Min = 1;Max = 99; Step= 1</t>
  </si>
  <si>
    <t>A1 = {{Q1}}*1000 +{{Q2}}</t>
  </si>
  <si>
    <t>¿Qué pide el enunciado?
Convertir la medida de capacidad en litros.*
Convertir la medida de capacidad en kilolitros.
Convertir la medida de capacidad en hectolitros.
(Single choice)</t>
  </si>
  <si>
    <t>Por tanto, con la ayuda de la anterior tabla de conversiones, convierte la medida en forma compleja en litros.
{{Q1}} kl = {{Q1}} × 1 000 = {{A1}} l
{{Q1}} kl y {{Q2}} l = {{T1}} l + {{Q2}} l = {{A3}} l
[cloze with math]
T1={{Q1}}*1000
[Respuesta: A1={{Q1}}*1000]
[Respuesta: A2={{Q1}}*1000+{{Q2}}]</t>
  </si>
  <si>
    <t>{"id":"M4-MyM-17a-E-3","seed":{"parameters":[{"name":"Q1","label":null,"max":1,"min":99,"step":1},{"name":"Q2","label":null,"max":1,"min":99,"step":1}],"uniques":true},"scaffolding":[{"id":"step-0","stimulus":"&lt;p&gt;Expresa la siguiente medida de capacidad en forma simple.&lt;/p&gt;","template":"&lt;p style=\"text-align: center\"&gt;{{Q1}} kl y {{Q2}} l = {{response}} l&lt;/p&gt;","seed":{"calculated":[{"name":"A1","label":"{{function}}","function":"{{Q1}}*1000 +{{Q2}}"}]},"algorithm":{"name":"calculateOperation","params":{"method":"equivLiteral","keyboard":"NUMERICAL"}}},{"id":"step-1","stimulus":"&lt;p&gt;¿Qué pide el enunciado?&lt;/p&gt;","seed":{"calculated":[{"name":"2-A1","label":"Convertir la medida de capacidad en litros."},{"name":"2-A2","label":"Convertir la medida de capacidad en kilolitros.","incorrect":true},{"name":"3-A3","label":"Convertir la medida de capacidad en hectolitros.","incorrect":true}]},"algorithm":{"name":"trueFalse","template":"Multiple choice – standard"}},{"id":"step-2","stimulus":"&lt;p&gt;¿En qué tabla están las conversiones de unidades correctas?&lt;/p&gt;","seed":{"calculated":[{"name":"2-A1","label":"&lt;div style=\"display:flex; justify-content:center;\"&gt;&lt;img src='https://blueberry-assets.oneclick.es/M4_MyM_17b_1.svg' width=\"450\"&gt;&lt;/div&gt;"},{"name":"2-A2","label":"&lt;div style=\"display:flex; justify-content:center;\"&gt;&lt;img src='https://blueberry-assets.oneclick.es/M4_MyM_17b_2.svg' width=\"450\"&gt;&lt;/div&gt;","incorrect":true},{"name":"2-A3","label":"&lt;div style=\"display:flex; justify-content:center;\"&gt;&lt;img src='https://blueberry-assets.oneclick.es/M4_MyM_17b_3.svg' width=\"450\"&gt;&lt;/div&gt;","incorrect":true}]},"algorithm":{"name":"trueFalse","template":"Multiple choice – standard"}},{"id":"step-3","stimulus":"&lt;p&gt;Por tanto, con la ayuda de la anterior tabla de conversiones, convierte la medida en forma compleja en litros.&lt;/p&gt;","template":"&lt;p style=\"text-align: center\"&gt;{{Q1}} kl = {{Q1}} × 1 000 = {{response}} l&lt;/p&gt;&lt;p style=\"text-align: center\"&gt;{{Q1}} kl y {{Q2}} l = {{T1}} l + {{Q2}} l = {{response}} l&lt;/p&gt;","seed":{"calculated":[{"name":"T1","function":"{{Q1}}*1000","temp":true},{"name":"3-A2","label":"{{function}}","function":"{{Q1}}*1000"},{"name":"3-A3","label":"{{function}}","function":"{{Q1}}*1000+{{Q2}}"}]},"algorithm":{"name":"calculateOperation","params":{"method":"equivLiteral","keyboard":"NUMERICAL"}}}]}</t>
  </si>
  <si>
    <t>&lt;p&gt;Arancha gasta {{Q1}} hl y {{Q2}} dal de agua para ducharse. ¿A cuántos litros equivalen?&lt;/p&gt;</t>
  </si>
  <si>
    <t>&lt;p&gt;Arancha usa {{A1}} l de agua.&lt;/p&gt;</t>
  </si>
  <si>
    <t xml:space="preserve">Q1= List = [1, 2, 3]
Q2= Min = 1;Max = 9; Step= 1 </t>
  </si>
  <si>
    <t>{"id":"M4-MyM-17a-A-1","seed":{"parameters":[{"name":"Q1","label":null,"list":[1,2,3]},{"name":"Q2","label":null,"max":1,"min":9,"step":1}],"uniques":true},"scaffolding":[{"id":"step-0","stimulus":"&lt;p&gt;Arancha gasta {{Q1}} hl y {{Q2}} dal de agua para ducharse. ¿A cuántos litros equivalen?&lt;/p&gt;","template":"&lt;p&gt;Arancha usa {{response}} l de agua.&lt;/p&gt;","seed":{"calculated":[{"name":"A1","label":"{{function}}","function":"{{Q1}}*100 +{{Q2}}*10"}]},"algorithm":{"name":"calculateOperation","params":{"method":"equivLiteral","keyboard":"NUMERICAL"}}},{"id":"step-1","stimulus":"&lt;p&gt;¿Qué pide el enunciado?&lt;/p&gt;","seed":{"calculated":[{"name":"2-A1","label":"Convertir la medida de capacidad en litros."},{"name":"2-A2","label":"Convertir la medida de capacidad en decalitros.","incorrect":true},{"name":"3-A3","label":"Convertir la medida de capacidad en hectolitros.","incorrect":true}]},"algorithm":{"name":"trueFalse","template":"Multiple choice – standard"}},{"id":"step-2","stimulus":"&lt;p&gt;¿En qué tabla están las conversiones de unidades correctas?&lt;/p&gt;","seed":{"calculated":[{"name":"2-A1","label":"&lt;div style=\"display:flex; justify-content:center;\"&gt;&lt;img src='https://blueberry-assets.oneclick.es/M4_MyM_17b_1.svg' width=\"450\"&gt;&lt;/div&gt;"},{"name":"2-A2","label":"&lt;div style=\"display:flex; justify-content:center;\"&gt;&lt;img src='https://blueberry-assets.oneclick.es/M4_MyM_17b_2.svg' width=\"450\"&gt;&lt;/div&gt;","incorrect":true},{"name":"2-A3","label":"&lt;div style=\"display:flex; justify-content:center;\"&gt;&lt;img src='https://blueberry-assets.oneclick.es/M4_MyM_17b_3.svg' width=\"450\"&gt;&lt;/div&gt;","incorrect":true}]},"algorithm":{"name":"trueFalse","template":"Multiple choice – standard"}},{"id":"step-3","stimulus":"&lt;p&gt;Por tanto, con la ayuda de la anterior tabla de conversiones, convierte la medida en forma compleja en litros.&lt;/p&gt;","template":"&lt;p style=\"text-align: center\"&gt;{{Q1}} hl = {{Q1}} × 100 = {{response}} l&lt;/p&gt;&lt;p style=\"text-align: center\"&gt;{{Q2}} dal = {{Q2}} × 10 = {{response}} l&lt;/p&gt;&lt;p style=\"text-align: center\"&gt;{{Q1}} hl y {{Q2}} dal = {{T1}} l + {{T2}} l = {{response}} l&lt;/p&gt;","seed":{"calculated":[{"name":"T1","function":"{{Q1}}*100","temp":true},{"name":"T2","function":"{{Q2}}*10","temp":true},{"name":"3-A1","label":"{{function}}","function":"{{Q1}}*100"},{"name":"3-A2","label":"{{function}}","function":"{{Q2}}*10"},{"name":"3-A3","label":"{{function}}","function":"{{Q1}}*100+{{Q2}}*10"}]},"algorithm":{"name":"calculateOperation","params":{"method":"equivLiteral","keyboard":"NUMERICAL"}}}]}</t>
  </si>
  <si>
    <t>&lt;p&gt;Para regar el jardín de la casa de Daniela se utilizan {{Q1}} dal y {{Q2}} dl de agua al día. ¿A cuántos litros equivalen?&lt;/p&gt;</t>
  </si>
  <si>
    <t>&lt;p&gt;En el jardín se emplean {{A1}} l de agua.&lt;/p&gt;</t>
  </si>
  <si>
    <t>Q1= Min = 1;Max = 8; Step= 1 
Q2= Min = 10;Max = 90; Step= 10</t>
  </si>
  <si>
    <t>¿Qué pide el enunciado?
Convertir la medida de capacidad en litros.*
Convertir la medida de capacidad en decalitros.
Convertir la medida de capacidad en decilitros.
(Single choice)</t>
  </si>
  <si>
    <t>Por tanto, con la ayuda de la anterior tabla de conversiones, convierte la medida en forma compleja en litros.
{{Q1}} dal = {{Q1}} × 10 = {{A1}} l
{{Q2}} dl = {{Q2}} : 10 = {{A2}} l 
{{Q1}} dal y {{Q2}} dl = {{T1}} l + {{T2}} l = {{A3}} l
[cloze with math]
T1={{Q1}}*10
T2={{Q2}}/10
[Respuesta: A1={{Q1}}*10]
[Respuesta: A2={{Q2}}/10]
[Respuesta: A3={{Q1}}*10+{{Q2}}/10]</t>
  </si>
  <si>
    <t>{"id":"M4-MyM-17a-A-2","seed":{"parameters":[{"name":"Q1","label":null,"max":1,"min":8,"step":1},{"name":"Q2","label":null,"min":10,"max":90,"step":10}],"uniques":true},"scaffolding":[{"id":"step-0","stimulus":"&lt;p&gt;Para regar el jardín de la casa de Daniela se utilizan {{Q1}} dal y {{Q2}} dl de agua al día. ¿A cuántos litros equivalen?&lt;/p&gt;","template":"&lt;p&gt;En el jardín se emplean {{response}} l de agua.&lt;/p&gt;","seed":{"calculated":[{"name":"A1","label":"{{function}}","function":"{{Q1}}*10+{{Q2}}/10"}]},"algorithm":{"name":"calculateOperation","params":{"method":"equivLiteral","keyboard":"NUMERICAL"}}},{"id":"step-1","stimulus":"&lt;p&gt;¿Qué pide el enunciado?&lt;/p&gt;","seed":{"calculated":[{"name":"2-A1","label":"Convertir la medida de capacidad en litros."},{"name":"2-A2","label":"Convertir la medida de capacidad en decalitros.","incorrect":true},{"name":"3-A3","label":"Convertir la medida de capacidad en decilitros.","incorrect":true}]},"algorithm":{"name":"trueFalse","template":"Multiple choice – standard"}},{"id":"step-2","stimulus":"&lt;p&gt;¿En qué tabla están las conversiones de unidades correctas?&lt;/p&gt;","seed":{"calculated":[{"name":"2-A1","label":"&lt;div style=\"display:flex; justify-content:center;\"&gt;&lt;img src='https://blueberry-assets.oneclick.es/M4_MyM_17b_1.svg' width=\"450\"&gt;&lt;/div&gt;"},{"name":"2-A2","label":"&lt;div style=\"display:flex; justify-content:center;\"&gt;&lt;img src='https://blueberry-assets.oneclick.es/M4_MyM_17b_2.svg' width=\"450\"&gt;&lt;/div&gt;","incorrect":true},{"name":"2-A3","label":"&lt;div style=\"display:flex; justify-content:center;\"&gt;&lt;img src='https://blueberry-assets.oneclick.es/M4_MyM_17b_3.svg' width=\"450\"&gt;&lt;/div&gt;","incorrect":true}]},"algorithm":{"name":"trueFalse","template":"Multiple choice – standard"}},{"id":"step-3","stimulus":"&lt;p&gt;Por tanto, con la ayuda de la anterior tabla de conversiones, convierte la medida en forma compleja en litros.&lt;/p&gt;","template":"&lt;p style=\"text-align: center\"&gt;{{Q1}} dal = {{Q1}} × 10 = {{response}} l&lt;/p&gt;&lt;p style=\"text-align: center\"&gt;{{Q2}} dl = {{Q2}} : 10 = {{response}} l&lt;/p&gt;&lt;p style=\"text-align: center\"&gt;{{Q1}} dal y {{Q2}} dl = {{T1}} l + {{T2}} l = {{response}} l&lt;/p&gt;","seed":{"calculated":[{"name":"T1","function":"{{Q1}}*10","temp":true},{"name":"T2","function":"{{Q2}}/10","temp":true},{"name":"3-A1","label":"{{function}}","function":"{{Q1}}*10"},{"name":"3-A2","label":"{{function}}","function":"{{Q2}}/10"},{"name":"3-A3","label":"{{function}}","function":"{{Q1}}*10+{{Q2}}/10"}]},"algorithm":{"name":"calculateOperation","params":{"method":"equivLiteral","keyboard":"NUMERICAL"}}}]}</t>
  </si>
  <si>
    <t>&lt;p&gt;Álvaro tiene un tarro entero con tomate frito casero. Si su capacidad es de {{Q1}} dl y {{Q2}} ml, ¿cuántos mililitros son?&lt;/p&gt;</t>
  </si>
  <si>
    <t>&lt;p&gt;La capacidad del tarro es de {{A1}} ml.&lt;/p&gt;</t>
  </si>
  <si>
    <t xml:space="preserve">Q1= Min = 1;Max = 3; Step= 1 
Q2= Min = 5;Max = 95; Step= 5 </t>
  </si>
  <si>
    <t>A1 = {{Q1}}*100 +{{Q2}}</t>
  </si>
  <si>
    <t>¿Qué pide el enunciado?
Convertir la medida de capacidad en mililitros.*
Convertir la medida de capacidad en centilitros.
Convertir la medida de capacidad en decilitros.
(Single choice)</t>
  </si>
  <si>
    <t>Por tanto, con la ayuda de la anterior tabla de conversiones, convierte la medida en forma compleja en mililitros.
{{Q1}} dl = {{Q1}} × 100 = {{A1}} ml
{{Q1}} dl y {{Q2}} ml = {{T1}} ml + {{Q2}} ml = {{A3}} ml
[cloze with math]
T1={{Q1}}*100
[Respuesta: A1={{Q1}}*100]
[Respuesta: A2={{Q1}}*100+{{Q2}}]</t>
  </si>
  <si>
    <t>{"id":"M4-MyM-17a-A-3","seed":{"parameters":[{"name":"Q1","label":null,"max":1,"min":3,"step":1},{"name":"Q2","label":null,"min":5,"max":95,"step":5}],"uniques":true},"scaffolding":[{"id":"step-0","stimulus":"&lt;p&gt;Álvaro tiene un tarro entero con tomate frito casero. Si su capacidad es de {{Q1}} dl y {{Q2}} ml, ¿cuántos mililitros son?&lt;/p&gt;","template":"&lt;p&gt;La capacidad del tarro es de {{response}} ml.&lt;/p&gt;","seed":{"calculated":[{"name":"A1","label":"{{function}}","function":"{{Q1}}*100 +{{Q2}}"}]},"algorithm":{"name":"calculateOperation","params":{"method":"equivLiteral","keyboard":"NUMERICAL"}}},{"id":"step-1","stimulus":"&lt;p&gt;¿Qué pide el enunciado?&lt;/p&gt;","seed":{"calculated":[{"name":"2-A1","label":"Convertir la medida de capacidad en mililitros."},{"name":"2-A2","label":"Convertir la medida de capacidad en centilitros.","incorrect":true},{"name":"3-A3","label":"Convertir la medida de capacidad en decilitros.","incorrect":true}]},"algorithm":{"name":"trueFalse","template":"Multiple choice – standard"}},{"id":"step-2","stimulus":"&lt;p&gt;¿En qué tabla están las conversiones de unidades correctas?&lt;/p&gt;","seed":{"calculated":[{"name":"2-A1","label":"&lt;div style=\"display:flex; justify-content:center;\"&gt;&lt;img src='https://blueberry-assets.oneclick.es/M4_MyM_17b_1.svg' width=\"450\"&gt;&lt;/div&gt;"},{"name":"2-A2","label":"&lt;div style=\"display:flex; justify-content:center;\"&gt;&lt;img src='https://blueberry-assets.oneclick.es/M4_MyM_17b_2.svg' width=\"450\"&gt;&lt;/div&gt;","incorrect":true},{"name":"2-A3","label":"&lt;div style=\"display:flex; justify-content:center;\"&gt;&lt;img src='https://blueberry-assets.oneclick.es/M4_MyM_17b_3.svg' width=\"450\"&gt;&lt;/div&gt;","incorrect":true}]},"algorithm":{"name":"trueFalse","template":"Multiple choice – standard"}},{"id":"step-3","stimulus":"&lt;p&gt;Por tanto, con la ayuda de la anterior tabla de conversiones, convierte la medida en forma compleja en mililitros.&lt;/p&gt;","template":"&lt;p style=\"text-align: center\"&gt;{{Q1}} dl = {{Q1}} × 100 = {{response}} ml&lt;/p&gt;&lt;p style=\"text-align: center\"&gt;{{Q1}} dl y {{Q2}} ml = {{T1}} ml + {{Q2}} ml = {{response}} ml&lt;/p&gt;","seed":{"calculated":[{"name":"T1","function":"{{Q1}}*100","temp":true},{"name":"3-A1","label":"{{function}}","function":"{{Q1}}*100"},{"name":"3-A2","label":"{{function}}","function":"{{Q1}}*100+{{Q2}}"}]},"algorithm":{"name":"calculateOperation","params":{"method":"equivLiteral","keyboard":"NUMERICAL"}}}]}</t>
  </si>
  <si>
    <t>M4-MyM-17b</t>
  </si>
  <si>
    <t>Expresa en forma compleja una medición de volumen dada en forma simple</t>
  </si>
  <si>
    <t>&lt;p&gt;Selecciona la equivalencia correcta.&lt;/p&gt;</t>
  </si>
  <si>
    <t>Q1= Min = 1;Max = 9; Step= 1
Q2= Min = 1;Max = 999; Step= 1
Q3= Min = 1;Max = 99; Step= 1
Q4= Min = 1;Max = 9; Step= 1
Q5= Min = 1;Max = 99; Step= 1
Q6= Min = 1;Max = 99; Step= 1
Q7= Min = 1;Max = 9; Step= 1
Q8= Min = 1;Max = 9; Step= 1
Q9= Min = 1;Max = 9; Step= 1
Q10= Min = 1;Max = 99; Step= 1
Q11= Min = 1;Max = 9; Step= 1
Q12= Min = 1;Max = 99; Step= 1</t>
  </si>
  <si>
    <t>T1 = {{Q1}}*1000 + {{Q2}}
T2 = {{Q3}}*10 + {{Q4}}
T3 = {{Q5}}*100 + {{Q6}}
T4 = {{Q7}}*10 + {{Q8}}
T44 = {{Q7}}*100 + {{Q8}}
T5 = {{Q9}}*100 + {{Q10}}
T55 = {{Q9}}*1000 + {{Q10}}
T6 = {{Q11}}*100 + {{Q12}}
T66 = {{Q11}}*1000 + {{Q12}}
A1={{T1}} l = {{Q1}} kl y {{Q2}} l#*
A2={{T2}} l = {{Q3}} dal y {{Q4}} l#*
A3={{T3}} ml  ={{Q5}} dl y {{Q6}} ml#*
A4={{T44}} cl = {{Q7}} cl y {{Q8}} cl#|&lt;p&gt;{{T4}} cl = {{Q7}} l y {{Q8}} cl&lt;/p&gt;
A5={{T55}} dal ={{Q9}} hl y {{Q10}} dal#|&lt;p&gt;{{T5}} dal ={{Q9}} hl y {{Q10}} dal&lt;/p&gt;
A6={{T66}} l ={{Q11}} kl y {{Q12}} l#|&lt;p&gt;{{T6}} l ={{Q11}} kl y {{Q12}} l&lt;/p&gt;</t>
  </si>
  <si>
    <t>&lt;p&gt;Para transformar esta medida en forma compleja, ayúdate de una tabla como esta:&lt;/p&gt;
$$IMG=M4-MyM-17b-1</t>
  </si>
  <si>
    <t>{"id":"M4-MyM-17b-I-1","stimulus":"&lt;p&gt;Selecciona la equivalencia correcta.&lt;/p&gt;","hint":"&lt;p&gt;Una medida en forma simple se expresa con una sola unidad, mientras que en forma compleja se usan dos o más unidades.&lt;/p&gt;","feedback":"&lt;p&gt;Para transformar medidas de capacidad en forma simple a forma compleja, ayúdate de una tabla de equivalencias como esta:&lt;/p&gt;&lt;div style=\"display:flex; justify-content:center;\"&gt;&lt;img src=\"https://blueberry-assets.oneclick.es/M4_MyM_17b_1.svg\" width=\"500\"&gt;&lt;/img&gt;&lt;/div&gt;","seed":{"parameters":[{"name":"Q1","label":null,"min":1,"max":9,"step":1},{"name":"Q2","label":null,"min":1,"max":999,"step":1},{"name":"Q3","label":null,"min":1,"max":99,"step":1},{"name":"Q4","label":null,"min":1,"max":9,"step":1},{"name":"Q5","label":null,"min":1,"max":99,"step":1},{"name":"Q6","label":null,"min":1,"max":99,"step":1},{"name":"Q7","label":null,"min":1,"max":9,"step":1},{"name":"Q8","label":null,"min":1,"max":9,"step":1},{"name":"Q9","label":null,"min":1,"max":9,"step":1},{"name":"Q10","label":null,"min":1,"max":99,"step":1},{"name":"Q11","label":null,"min":1,"max":9,"step":1},{"name":"Q12","label":null,"min":1,"max":99,"step":1}],"calculated":[{"name":"T1","label":"{{function}}","function":"{{Q1}}*1000 + {{Q2}}","temp":true},{"name":"T2","label":"{{function}}","function":"{{Q3}}*10 + {{Q4}}","temp":true},{"name":"T3","label":"{{function}}","function":"{{Q5}}*100 + {{Q6}}","temp":true},{"name":"T4","label":"{{function}}","function":"{{Q7}}*10 + {{Q8}}","temp":true},{"name":"T44","label":"{{function}}","function":"{{Q7}}*100 + {{Q8}}","temp":true},{"name":"T5","label":"{{function}}","function":"{{Q9}}*100 + {{Q10}}","temp":true},{"name":"T55","label":"{{function}}","function":"{{Q9}}*1000 + {{Q10}}","temp":true},{"name":"T6","label":"{{function}}","function":"{{Q11}}*100 + {{Q12}}","temp":true},{"name":"T66","label":"{{function}}","function":"{{Q11}}*1000 + {{Q12}}","temp":true},{"name":"A1","label":"{{T1}} l = {{Q1}} kl y {{Q2}} l","function":""},{"name":"A2","label":"{{T2}} l = {{Q3}} dal y {{Q4}} l","function":""},{"name":"A3","label":"{{T3}} ml = {{Q5}} dl y {{Q6}} ml","function":""},{"name":"A4","label":"{{T44}} cl = {{Q7}} dl y {{Q8}} cl","function":"","incorrect":true,"feedback":"&lt;p&gt;{{T44}} cl = {{Q7}} l y {{Q8}} cl&lt;/p&gt;"},{"name":"A5","label":"{{T55}} dal = {{Q9}} kl y {{Q10}} dal","function":"","incorrect":true,"feedback":"&lt;p&gt;{{T55}} dal = {{Q9}}0 kl y {{Q10}} dal&lt;/p&gt;"},{"name":"A6","label":"{{T66}} l = {{Q11}} hl y {{Q12}} l","function":"","incorrect":true,"feedback":"&lt;p&gt;{{T66}} l = {{Q11}}0 hl y {{Q12}} l&lt;/p&gt;"}],"uniques":true},"algorithm":{"name":"trueFalse","template":"Multiple choice – standard","params":{"countCorrect":1,"countIncorrect":2,"showCheckIcon":false,"columns":3}}}</t>
  </si>
  <si>
    <t>&lt;p&gt;Expresa la siguiente capacidad en forma compleja.&lt;/p&gt;</t>
  </si>
  <si>
    <t>&lt;p&gt;{{T1}} cl = {{A1}} dal y {{A2}} cl&lt;/p&gt;</t>
  </si>
  <si>
    <t>Q1= Min = 1;Max = 99; Step= 1 
Q2= Min = 1;Max = 999; Step= 1</t>
  </si>
  <si>
    <t>T1 = {{Q1}}*1000 + {{Q2}}
A1 = {{Q1}}
A2 = {{Q2}}</t>
  </si>
  <si>
    <t>&lt;p&gt;Para transformar esta medida en forma compleja, ayúdate de una tabla como esta:&lt;/p&gt;
$$IMG=M4-MyM-17b-1
&lt;p&gt;{{T1}} cl = {{Q1}} 000 cl y {{Q2}} cl = {{Q1}} dal y {{Q2}} cl&lt;/p&gt;</t>
  </si>
  <si>
    <t>{"id":"M4-MyM-17b-E-1","stimulus":"&lt;p&gt;Expresa la siguiente capacidad en forma compleja.&lt;/p&gt;","template":"&lt;p style=\"text-align: center\"&gt;{{T1}} cl = {{response}} dal y {{response}} cl&lt;/p&gt;","hint":"&lt;p&gt;Una medida en forma simple se expresa con una sola unidad, mientras que en forma compleja se emplean dos o más unidades.&lt;/p&gt;","feedback":"&lt;p&gt;Para transformar esta medida en forma compleja, ayúdate de una tabla como esta:&lt;/p&gt;&lt;div style=\"display:flex; justify-content:center;\"&gt;&lt;img src=\"https://blueberry-assets.oneclick.es/M4_MyM_17b_1.svg\" width=\"450\"&gt;&lt;/img&gt;&lt;/div&gt;&lt;p style=\"text-align: center\"&gt;{{T1}} cl = {{Q1}} 000 cl y {{Q2}} cl = {{Q1}} dal y {{Q2}} cl&lt;/p&gt;","seed":{"parameters":[{"name":"Q1","label":null,"min":1,"max":99,"step":1},{"name":"Q2","label":null,"min":1,"max":999,"step":1}],"calculated":[{"name":"T1","label":"{{function}}","function":"{{Q1}}*1000 + {{Q2}}","temp":true},{"name":"A1","label":"{{function}}","function":"{{Q1}}"},{"name":"A2","label":"{{function}}","function":"{{Q2}}"}],"uniques":true},"algorithm":{"name":"calculateOperation","params":{"method":"equivLiteral","keyboard":"NUMERICAL"}}}</t>
  </si>
  <si>
    <t>&lt;p&gt;{{T2}} l = {{A3}} hl y {{A4}} l&lt;/p&gt;</t>
  </si>
  <si>
    <t>Q3= Min = 1;Max = 99; Step= 1
Q4= Min = 1;Max = 99; Step= 1</t>
  </si>
  <si>
    <t>T2 = {{Q3}}*100 + {{Q4}}
T3 = {{Q3}}*100
A3 = {{Q3}}
A4 = {{Q4}}</t>
  </si>
  <si>
    <t>&lt;p&gt;Para transformar esta medida en forma compleja, ayúdate de una tabla como esta:&lt;/p&gt;
$$IMG=M4-MyM-17b-1;450
&lt;p&gt;{{T2}} l = {{T3}} l y {{Q4}} l = {{Q3}} hl y {{Q4}} l&lt;/p&gt;</t>
  </si>
  <si>
    <r>
      <rPr>
        <rFont val="Calibri"/>
        <sz val="12.0"/>
      </rPr>
      <t>{"id":"M4-MyM-17b-E-2","stimulus":"&lt;p&gt;Expresa la siguiente capacidad en forma compleja.&lt;/p&gt;","template":"&lt;p style=\"text-align: center\"&gt;{{T2}} l = {{response}} hl y {{response}} l&lt;/p&gt;","hint":"&lt;p&gt;Una medida en forma simple se expresa con una sola unidad, mientras que en forma compleja se emplean dos o más unidades.&lt;/p&gt;","feedback":"&lt;p&gt;Para transformar esta medida en forma compleja, ayúdate de una tabla como esta:&lt;/p&gt;&lt;div style=\"display:flex; justify-content:center;\"&gt;&lt;img src=\"https://blueberry-assets.onecl</t>
    </r>
    <r>
      <rPr>
        <rFont val="Calibri"/>
        <color rgb="FF000000"/>
        <sz val="12.0"/>
      </rPr>
      <t>ick.es/M4_MyM_17b_1.svg\" width=\"450\"&gt;&lt;/img&gt;&lt;/div&gt;&lt;</t>
    </r>
    <r>
      <rPr>
        <rFont val="Calibri"/>
        <sz val="12.0"/>
      </rPr>
      <t>p style=\"text-align: center\"&gt;{{T2}} l = {{T3}} l y {{Q4}} l = {{Q3}} hl y {{Q4}} l&lt;/p&gt;","seed":{"parameters":[{"name":"Q3","label":null,"min":1,"max":99,"step":1},{"name":"Q4","label":null,"min":1,"max":99,"step":1}],"calculated":[{"name":"T2","label":"{{function}}","function":"{{Q3}}*100 + {{Q4}}","temp":true},{"name":"T3","label":"{{function}}","function":"{{Q3}}*100","temp":true},{"name":"A3","label":"{{function}}","function":"{{Q3}}"},{"name":"A4","label":"{{function}}","function":"{{Q4}}"}],"uniques":true},"algorithm":{"name":"calculateOperation","params":{"method":"equivLiteral","keyboard":"NUMERICAL"}}}</t>
    </r>
  </si>
  <si>
    <t>&lt;p&gt;{{T1}} hl = {{A1}} dal y {{A2}} l&lt;/p&gt;</t>
  </si>
  <si>
    <t>T1 = {{Q1}}/10+{{Q2}}/100
T2 = {{Q1}}*10
A1 = {{Q1}}
A2 = {{Q2}}</t>
  </si>
  <si>
    <t>&lt;p&gt;Para transformar esta medida en forma compleja, ayúdate de una tabla como esta:&lt;/p&gt;
$$IMG=M4-MyM-17b-1;450
&lt;p&gt;{{T1}} hl = {{T2}} hl y {{Q2}} hl = {{Q1}} dal y {{Q2}} l&lt;/p&gt;</t>
  </si>
  <si>
    <t>{"id":"M4-MyM-17b-E-3","stimulus":"&lt;p&gt;Expresa la siguiente capacidad en forma compleja.&lt;/p&gt;","template":"&lt;p style=\"text-align: center\"&gt;{{T1}} hl = {{response}} dal y {{response}} l&lt;/p&gt;","hint":"&lt;p&gt;Una medida en forma simple se expresa con una sola unidad, mientras que en forma compleja se emplean dos o más unidades.&lt;/p&gt;","feedback":"&lt;p&gt;Para transformar esta medida en forma compleja, ayúdate de una tabla como esta:&lt;/p&gt;&lt;div style=\"display:flex; justify-content:center;\"&gt;&lt;img src=\"https://blueberry-assets.oneclick.es/M4_MyM_17b_1.svg\" width=\"450\"&gt;&lt;/img&gt;&lt;/div&gt;&lt;p style=\"text-align: center\"&gt;{{T1}} hl = {{T2}} hl y {{Q2}} hl = {{Q1}} dal y {{Q2}} l&lt;/p&gt;","seed":{"parameters":[{"name":"Q1","label":null,"min":10,"max":99,"step":1},{"name":"Q2","label":null,"min":1,"max":9,"step":1}],"calculated":[{"name":"T1","label":"{{function}}","function":"{{Q1}}/10+{{Q2}}/100","temp":true},{"name":"T2","label":"{{function}}","function":"{{Q1}}*10","temp":true},{"name":"A1","label":"{{function}}","function":"{{Q1}}"},{"name":"A2","label":"{{function}}","function":"{{Q2}}"}],"uniques":true},"algorithm":{"name":"calculateOperation","params":{"method":"equivLiteral","keyboard":"NUMERICAL"}}}</t>
  </si>
  <si>
    <t>&lt;p&gt;Lucía ha llenado una jarra con {{T1}} dl de agua. ¿A cuántos litros y decilitros equivalen?&lt;/p&gt;</t>
  </si>
  <si>
    <t>&lt;p&gt;La jarra contiene {{A1}} l y {{A2}} dl de agua.&lt;/p&gt;</t>
  </si>
  <si>
    <t xml:space="preserve">Q1= List =[1, 2, 3]
Q2= Min = 1;Max = 9; Step= 1 </t>
  </si>
  <si>
    <t xml:space="preserve">T1= {{Q1}}*10+{{Q2}}
T2 = {{Q1}}*10
A1 = {{Q1}}
A2 = {{Q2}} </t>
  </si>
  <si>
    <t>&lt;p&gt;Para transformar esta medida en forma compleja, ayúdate de una tabla como esta:&lt;/p&gt;
$$IMG=M4-MyM-17b-1;450
&lt;p&gt;{{T1}} dl = {{T2}} dl y {{Q2}} dl = {{Q1}} l y {{Q2}} dl&lt;/p&gt;</t>
  </si>
  <si>
    <t>{"id":"M4-MyM-17b-A-1","stimulus":"&lt;p&gt;Lucía ha llenado una jarra con {{T1}} dl de agua. ¿A cuántos litros y decilitros equivalen?&lt;/p&gt;","template":"&lt;p&gt;La jarra contiene {{response}} l y {{response}} dl de agua.&lt;/p&gt;","hint":"&lt;p&gt;Una medida en forma simple se expresa con una sola unidad, mientras que en forma compleja se emplean dos o más unidades.&lt;/p&gt;","feedback":"&lt;p&gt;Para transformar esta medida en forma compleja, ayúdate de una tabla como esta:&lt;/p&gt;&lt;div style=\"display:flex; justify-content:center;\"&gt;&lt;img src=\"https://blueberry-assets.oneclick.es/M4_MyM_17b_1.svg\" width=\"450\"&gt;&lt;/img&gt;&lt;/div&gt;&lt;p style=\"text-align: center\"&gt;{{T1}} dl = {{T2}} dl y {{Q2}} dl = {{Q1}} l y {{Q2}} dl&lt;/p&gt;","seed":{"parameters":[{"name":"Q1","label":null,"list":["1","2","3"]},{"name":"Q2","label":null,"min":1,"max":9,"step":1}],"calculated":[{"name":"T1","label":"{{function}}","function":"{{Q1}}*10+{{Q2}}","temp":true},{"name":"T2","label":"{{function}}","function":"{{Q1}}*10","temp":true},{"name":"A1","label":"{{function}}","function":"{{Q1}}"},{"name":"A2","label":"{{function}}","function":"{{Q2}}"}],"uniques":true},"algorithm":{"name":"calculateOperation","params":{"method":"equivLiteral","keyboard":"NUMERICAL"}}}</t>
  </si>
  <si>
    <t>&lt;p&gt;Una piscina se ha llenado con {{T1}} l de agua. ¿A cuántos kilolitros y litros equivalen?&lt;/p&gt;</t>
  </si>
  <si>
    <t>&lt;p&gt;La capacidad de la piscina es de {{A1}} kl y {{A2}} l.&lt;/p&gt;</t>
  </si>
  <si>
    <t>Q1= Min = 10;Max = 20; Step= 1
Q2= Min = 100;Max = 900; Step= 100</t>
  </si>
  <si>
    <t>T1= {{Q1}}*1000+{{Q2}}
T2 = {{Q1}}*1000
A1 = {{Q1}}
A2 = {{Q2}}</t>
  </si>
  <si>
    <t>&lt;p&gt;Para transformar esta medida en forma compleja, ayúdate de una tabla como esta:&lt;/p&gt;
$$IMG=M4-MyM-17b-1;450
&lt;p&gt;{{T1}} l = {{T2}} l y {{Q2}} l = {{Q1}} kl y {{Q2}} l&lt;/p&gt;</t>
  </si>
  <si>
    <t>{"id":"M4-MyM-17b-A-2","stimulus":"&lt;p&gt;Una piscina se ha llenado con {{T1}} l de agua. ¿A cuántos kilolitros y litros equivalen?&lt;/p&gt;","template":"&lt;p&gt;La capacidad de la piscina es de {{response}} kl y {{response}} l.&lt;/p&gt;","hint":"&lt;p&gt;Una medida en forma simple se expresa con una sola unidad, mientras que en forma compleja se emplean dos o más unidades.&lt;/p&gt;","feedback":"&lt;p&gt;Para transformar esta medida en forma compleja, ayúdate de una tabla como esta:&lt;/p&gt;&lt;div style=\"display:flex; justify-content:center;\"&gt;&lt;img src=\"https://blueberry-assets.oneclick.es/M4_MyM_17b_1.svg\" width=\"450\"&gt;&lt;/img&gt;&lt;/div&gt;&lt;p style=\"text-align: center\"&gt;{{T1}} l = {{T2}} l y {{Q2}} l = {{Q1}} kl y {{Q2}} l&lt;/p&gt;","seed":{"parameters":[{"name":"Q1","label":null,"min":10,"max":20,"step":1},{"name":"Q2","label":null,"min":100,"max":900,"step":100}],"calculated":[{"name":"T1","label":"{{function}}","function":"{{Q1}}*1000+{{Q2}}","temp":true},{"name":"T2","label":"{{function}}","function":"{{Q1}}*1000","temp":true},{"name":"A1","label":"{{function}}","function":"{{Q1}}"},{"name":"A2","label":"{{function}}","function":"{{Q2}}"}],"uniques":true},"algorithm":{"name":"calculateOperation","params":{"method":"equivLiteral","keyboard":"NUMERICAL"}}}</t>
  </si>
  <si>
    <t>&lt;p&gt;Vera está preparando un viaje y ha llenado un bote con {{T1}} ml de gel de ducha. Expresa esta medida en forma compleja.&lt;/p&gt;</t>
  </si>
  <si>
    <t>&lt;p&gt;El bote contiene {{A1}} cl y {{A2}} ml.&lt;/p&gt;</t>
  </si>
  <si>
    <t xml:space="preserve">Q1= Min= 10;Max= 50; Step= 1 
Q2= Min= 1;Max= 9; Step= 1 </t>
  </si>
  <si>
    <t>T1= {{Q1}}*10+{{Q2}}
T2 = {{Q1}}*10
A1 = {{Q1}}
A2 = {{Q2}}</t>
  </si>
  <si>
    <t>&lt;p&gt;Para transformar esta medida en forma compleja, ayúdate de una tabla como esta:&lt;/p&gt;
$$IMG=M4-MyM-17b-1;450
&lt;p&gt;{{T1}} ml = {{T2}} ml y {{Q2}} ml = {{Q1}} cl y {{Q2}} ml&lt;/p&gt;</t>
  </si>
  <si>
    <t>{"id":"M4-MyM-17b-A-3","stimulus":"&lt;p&gt;Vera está preparando un viaje y ha llenado un bote con {{T1}} ml de gel de ducha. Expresa esta medida en forma compleja.&lt;/p&gt;","template":"&lt;p&gt;El bote contiene {{response}} cl y {{response}} ml.&lt;/p&gt;","hint":"&lt;p&gt;Una medida en forma simple se expresa con una sola unidad, mientras que en forma compleja se emplean dos o más unidades.&lt;/p&gt;","feedback":"&lt;p&gt;Para transformar esta medida en forma compleja, ayúdate de una tabla como esta:&lt;/p&gt;&lt;div style=\"display:flex; justify-content:center;\"&gt;&lt;img src=\"https://blueberry-assets.oneclick.es/M4_MyM_17b_1.svg\" width=\"450\"&gt;&lt;/img&gt;&lt;/div&gt;&lt;p style=\"text-align: center\"&gt;{{T1}} ml = {{T2}} ml y {{Q2}} ml = {{Q1}} cl y {{Q2}} ml&lt;/p&gt;","seed":{"parameters":[{"name":"Q1","label":null,"min":10,"max":50,"step":1},{"name":"Q2","label":null,"min":1,"max":9,"step":1}],"calculated":[{"name":"T1","label":"{{function}}","function":"{{Q1}}*10+{{Q2}}","temp":true},{"name":"T2","label":"{{function}}","function":"{{Q1}}*10","temp":true},{"name":"A1","label":"{{function}}","function":"{{Q1}}"},{"name":"A2","label":"{{function}}","function":"{{Q2}}"}],"uniques":true},"algorithm":{"name":"calculateOperation","params":{"method":"equivLiteral","keyboard":"NUMERICAL"}}}</t>
  </si>
  <si>
    <t>M4-MyM-17c</t>
  </si>
  <si>
    <t>Ordena medidas de volumen dadas en forma simple y compleja</t>
  </si>
  <si>
    <t>T1 = math.floor({{Q1}}/10)
T2 = {{Q1}}-math.floor({{Q1}}/10)*10
T3 = math.floor({{Q1}}/100)
T4 = {{Q1}}-math.floor({{Q1}}/100)*100
T5 = math.floor({{Q1}}/10)
T6 = {{Q1}}*10-math.floor({{Q1}}/10)*100
T7 = math.floor({{Q1}}/100)
T8 = {{Q1}}*10-math.floor({{Q1}}/100)*1000
T9 = math.floor(({{Q1}}+{{Q3}})/10)
T10 = {{Q1}}+{{Q3}}-math.floor(({{Q1}}+{{Q3}})/10)*10
T11 = math.floor(({{Q1}}+{{Q4}})/100)
T12 = {{Q1}}+{{Q4}}-math.floor(({{Q1}}+{{Q4}})/100)*100
T13 = math.floor(({{Q1}}+{{Q5}})/10)
T14 = ({{Q1}}+{{Q5}})*10-math.floor(({{Q1}}+{{Q5}})/10)*100
T15 = math.floor(({{Q1}}+{{Q6}})/100)
T16 = ({{Q1}}+{{Q6}})*10-math.floor(({{Q1}}+{{Q6}})/100)*1000
A1 = {{Q1}} dl*
A2 = {{T1}} l y {{T2}} dl*
A3 = {{T3}} dal y {{T4}} dl*
A4 = {{T5}} l y {{T6}} cl*
A5 = {{T7}} dal y {{T8}} cl*
A6 = {{function}} cl (function = ({{Q1}}+{{Q2}})*10)
A7 = {{T9}} l y {{T10}} dl (function = {{Q1}}+{{Q3}}, feedback: &lt;p&gt;En este caso:&lt;/p&gt;&lt;p&gt;{{T9}} l y {{T10}} dl = {{function}} dl&lt;/p&gt;)
A8 = {{T11}} dal y {{T12}} dl (function = {{Q1}}+{{Q4}}, feedback: &lt;p&gt;En este caso:&lt;/p&gt;&lt;p&gt;{{T11}} dal y {{T12}} dl = {{function}} dl&lt;/p&gt;)
A9 = {{T13}} l y {{T14}} cl (function = {{Q1}}+{{Q5}}, feedback: &lt;p&gt;En este caso:&lt;/p&gt;&lt;p&gt;{{T13}} l y {{T14}} cl = {{function}} dl&lt;/p&gt;)
A10 = {{T15}} dal y {{T16}} cl (function = {{Q1}}+{{Q6}}, feedback: &lt;p&gt;En este caso:&lt;/p&gt;&lt;p&gt;{{T15}} dal y {{T16}} cl = {{function}} dl&lt;/p&gt;)</t>
  </si>
  <si>
    <t>{"id":"M4-MyM-17c-I-1","stimulus":"&lt;p&gt;Selecciona la menor de estas medidas de masa.&lt;/p&gt;","hint":"Para comparar medidas en forma compleja, conviértelas a forma simple.","feedback":"Para comparar medidas en forma compleja, hay que convertirlas a forma simple.","seed":{"parameters":[{"name":"Q1","label":null,"min":101,"max":999,"step":2},{"name":"Q2","label":null,"min":10,"max":98,"step":2},{"name":"Q3","label":null,"min":10,"max":98,"step":2},{"name":"Q4","label":null,"min":10,"max":98,"step":2},{"name":"Q5","label":null,"min":10,"max":98,"step":2},{"name":"Q6","label":null,"min":10,"max":98,"step":2}],"calculated":[{"name":"T1","label":"{{function}}","function":"math.floor({{Q1}}/10)","temp":"true"},{"name":"T2","label":"{{function}}","function":"{{Q1}}-math.floor({{Q1}}/10)*10","temp":"true"},{"name":"T3","label":"{{function}}","function":"math.floor({{Q1}}/100)","temp":"true"},{"name":"T4","label":"{{function}}","function":"{{Q1}}-math.floor({{Q1}}/100)*100","temp":"true"},{"name":"T5","label":"{{function}}","function":"math.floor({{Q1}}/10)","temp":"true"},{"name":"T6","label":"{{function}}","function":"{{Q1}}*10-math.floor({{Q1}}/10)*100","temp":"true"},{"name":"T7","label":"{{function}}","function":"math.floor({{Q1}}/100)","temp":"true"},{"name":"T8","label":"{{function}}","function":"{{Q1}}*10-math.floor({{Q1}}/100)*1000","temp":"true"},{"name":"T9","label":"{{function}}","function":"math.floor(({{Q1}}+{{Q3}})/10)","temp":"true"},{"name":"T10","label":"{{function}}","function":"{{Q1}}+{{Q3}}-math.floor(({{Q1}}+{{Q3}})/10)*10","temp":"true"},{"name":"T11","label":"{{function}}","function":"math.floor(({{Q1}}+{{Q4}})/100)","temp":"true"},{"name":"T12","label":"{{function}}","function":"{{Q1}}+{{Q4}}-math.floor(({{Q1}}+{{Q4}})/100)*100","temp":"true"},{"name":"T13","label":"{{function}}","function":"math.floor(({{Q1}}+{{Q5}})/10)","temp":"true"},{"name":"T14","label":"{{function}}","function":"({{Q1}}+{{Q5}})*10-math.floor(({{Q1}}+{{Q5}})/10)*100","temp":"true"},{"name":"T15","label":"{{function}}","function":"math.floor(({{Q1}}+{{Q6}})/100)","temp":"true"},{"name":"T16","label":"{{function}}","function":"({{Q1}}+{{Q6}})*10-math.floor(({{Q1}}+{{Q6}})/100)*1000","temp":"true"},{"name":"A1","label":"{{Q1}} dl","function":""},{"name":"A2","label":"{{T1}} l y {{T2}} dl","function":""},{"name":"A3","label":"{{T3}} dal y {{T4}} dl","function":""},{"name":"A4","label":"{{T5}} l y {{T6}} cl","function":""},{"name":"A5","label":"{{T7}} dal y {{T8}} cl","function":""},{"name":"A6","label":"{{function}} cl","function":"({{Q1}}+{{Q2}})*10","incorrect":true},{"name":"A7","label":"{{T9}} l y {{T10}} dl","function":"{{Q1}}+{{Q3}}","feedback":"&lt;p&gt;En este caso:&lt;/p&gt;&lt;p&gt;{{T9}} l y {{T10}} dl = {{function}} dl&lt;/p&gt;","incorrect":true},{"name":"A8","label":"{{T11}} dal y {{T12}} dl","function":"{{Q1}}+{{Q4}}","feedback":"&lt;p&gt;En este caso:&lt;/p&gt;&lt;p&gt;{{T11}} dal y {{T12}} dl = {{function}} dl&lt;/p&gt;","incorrect":true},{"name":"A9","label":"{{T13}} l y {{T14}} cl","function":"{{Q1}}+{{Q5}}","feedback":"&lt;p&gt;En este caso:&lt;/p&gt;&lt;p&gt;{{T13}} l y {{T14}} cl = {{function}} dl&lt;/p&gt;","incorrect":true},{"name":"A10","label":"{{T15}} dal y {{T16}} cl","function":"{{Q1}}+{{Q6}}","feedback":"&lt;p&gt;En este caso:&lt;/p&gt;&lt;p&gt;{{T15}} dal y {{T16}} cl = {{function}} dl&lt;/p&gt;","incorrect":true}],"uniques":true},"algorithm":{"name":"trueFalse","template":"Multiple choice – multiple response","params":{"countCorrect":1,"countIncorrect":2,"showCheckIcon":false,"columns":3}}}</t>
  </si>
  <si>
    <t>Q1 = min = 101; max = 1999; step = 2
Q2 = min = 101; max = 1999; step = 2
Q3 = List =[{{T1}} cl, {{T2}} l y {{T3}} cl, {{T4}} dal y {{T5}} dl]
Q4 = List =[{{T6}} dal y {{T7}} cl, {{T8}} l y {{T9}} dl]</t>
  </si>
  <si>
    <t>{"id":"M4-MyM-17c-E-1","stimulus":"&lt;p&gt;¿Cuál de estas dos medidas es mayor? Elige el signo correcto.&lt;/p&gt;","template":"&lt;p style=\"text-align: center\"&gt;{{Q3}} {{response}} {{Q4}}&lt;/p&gt;","hint":"&lt;p&gt;Para comparar medidas en forma compleja, conviértelas a forma simple.&lt;/p&gt;","feedback":"&lt;p&gt;Para comparar medidas en forma compleja, hay que convertirlas a forma simple:&lt;/p&gt;&lt;p style=\"text-align: center\"&gt;{{Q3}} = {{T10}} l&lt;/p&gt;&lt;p style=\"text-align: center\"&gt;{{Q4}} = {{T11}} l&lt;/p&gt;","seed":{"parameters":[{"name":"Q1","label":null,"min":101,"max":1999,"step":2},{"name":"Q2","label":null,"min":101,"max":1999,"step":2},{"name":"Q3","label":null,"list":["{{T1}} cl","{{T2}} l y {{T3}} cl","{{T4}} dal y {{T5}} dl"]},{"name":"Q4","label":null,"list":["{{T6}} dal y {{T7}} cl","{{T8}} l y {{T9}} dl"]}],"calculated":[{"name":"T1","label":"{{function}}","function":"{{Q1}}*10","temp":true},{"name":"T2","label":"{{function}}","function":"math.floor({{Q1}}/10)","temp":true},{"name":"T3","label":"{{function}}","function":"{{Q1}}*10-math.floor({{Q1}}/10)*100","temp":true},{"name":"T4","label":"{{function}}","function":"math.floor({{Q1}}/100)","temp":true},{"name":"T5","label":"{{function}}","function":"{{Q1}}-math.floor({{Q1}}/100)*100","temp":true},{"name":"T6","label":"{{function}}","function":"math.floor({{Q2}}/100)","temp":true},{"name":"T7","label":"{{function}}","function":"{{Q2}}*10-math.floor({{Q2}}/100)*1000","temp":true},{"name":"T8","label":"{{function}}","function":"math.floor({{Q2}}/10)","temp":true},{"name":"T9","label":"{{function}}","function":"{{Q2}}-math.floor({{Q2}}/10)*10","temp":true},{"name":"T10","label":"{{function}}","function":"Lemonlib.round({{Q1}}/10, 1)","temp":true},{"name":"T11","label":"{{function}}","function":"Lemonlib.round({{Q2}}/10, 1)","temp":true},{"name":"A1","label":"{{function}}","function":"({{Q1}} &lt; {{Q2}}) ? '&lt;' : '&gt;'","group":1},{"name":"A2","label":"{{function}}","function":"({{Q1}} &lt; {{Q2}}) ? '&gt;' : '&lt;'","group":1,"incorrect":true},{"name":"A3","label":"=","function":"","group":1,"incorrect":true}],"uniques":true},"algorithm":{"name":"groupResponses","template":"Cloze with drop down"}}</t>
  </si>
  <si>
    <t>Q1 = min = 101; max = 1999; step = 2
Q2 = min = 101; max = 1999; step = 2
Q3 = List =[{{T1}} l, {{T2}} hl y {{T3}} l, {{T4}} kl y {{T5}} dal]
Q4 = List =[{{T6}} kl y {{T7}} l, {{T8}} hl y {{T9}} dal]</t>
  </si>
  <si>
    <t>&lt;p&gt;Para comparar medidas en forma compleja, hay que convertirlas a forma simple:&lt;/p&gt;&lt;p&gt;{{Q3}} = {{T10}} kl&lt;/p&gt;&lt;p&gt;{{Q4}} = {{T11}} kl&lt;/p&gt;</t>
  </si>
  <si>
    <t>{"id":"M4-MyM-17c-E-2","stimulus":"&lt;p&gt;¿Cuál de estas dos medidas es mayor? Elige el signo correcto.&lt;/p&gt;","template":"&lt;p style=\"text-align: center\"&gt;{{Q3}} {{response}} {{Q4}}&lt;/p&gt;","hint":"&lt;p&gt;Para comparar medidas en forma compleja, conviértelas a forma simple.&lt;/p&gt;","feedback":"&lt;p&gt;Para comparar medidas en forma compleja, hay que convertirlas a forma simple:&lt;/p&gt;&lt;p style=\"text-align: center\"&gt;{{Q3}} = {{T10}} kl&lt;/p&gt;&lt;p style=\"text-align: center\"&gt;{{Q4}} = {{T11}} kl&lt;/p&gt;","seed":{"parameters":[{"name":"Q1","label":null,"min":101,"max":1999,"step":2},{"name":"Q2","label":null,"min":101,"max":1999,"step":2},{"name":"Q3","label":null,"list":["{{T1}} l","{{T2}} hl y {{T3}} l","{{T4}} kl y {{T5}} dal"]},{"name":"Q4","label":null,"list":["{{T6}} kl y {{T7}} l","{{T8}} hl y {{T9}} dal"]}],"calculated":[{"name":"T1","label":"{{function}}","function":"{{Q1}}*10","temp":true},{"name":"T2","label":"{{function}}","function":"math.floor({{Q1}}/10)","temp":true},{"name":"T3","label":"{{function}}","function":"{{Q1}}*10-math.floor({{Q1}}/10)*100","temp":true},{"name":"T4","label":"{{function}}","function":"math.floor({{Q1}}/100)","temp":true},{"name":"T5","label":"{{function}}","function":"{{Q1}}-math.floor({{Q1}}/100)*100","temp":true},{"name":"T6","label":"{{function}}","function":"math.floor({{Q2}}/100)","temp":true},{"name":"T7","label":"{{function}}","function":"{{Q2}}*10-math.floor({{Q2}}/100)*1000","temp":true},{"name":"T8","label":"{{function}}","function":"math.floor({{Q2}}/10)","temp":true},{"name":"T9","label":"{{function}}","function":"{{Q2}}-math.floor({{Q2}}/10)*10","temp":true},{"name":"T10","label":"{{function}}","function":"Lemonlib.round({{Q1}}/100, 2)","temp":true},{"name":"T11","label":"{{function}}","function":"Lemonlib.round({{Q2}}/100, 2)","temp":true},{"name":"A1","label":"{{function}}","function":"({{Q1}} &lt; {{Q2}}) ? '&lt;' : '&gt;'","group":1},{"name":"A2","label":"{{function}}","function":"({{Q1}} &lt; {{Q2}}) ? '&gt;' : '&lt;'","group":1,"incorrect":true},{"name":"A3","label":"=","function":"","group":1,"incorrect":true}],"uniques":true},"algorithm":{"name":"groupResponses","template":"Cloze with drop down"}}</t>
  </si>
  <si>
    <t>&lt;p&gt;En el albergue de Fernando se va a cortar el agua durante unas horas. Por ello, han almacenado un bidón con {{Q3}} de agua y otro con {{Q4}}. ¿Cuál de los dos bidones tiene mayor capacidad? Elige el signo correcto.&lt;/p&gt;</t>
  </si>
  <si>
    <t>{"id":"M4-MyM-17c-A-1","stimulus":"&lt;p&gt;En el albergue de Fernando se va a cortar el agua durante unas horas. Por ello, han almacenado un bidón con {{Q3}} de agua y otro con {{Q4}}. ¿Cuál de los dos bidones tiene mayor capacidad? Elige el signo correcto.&lt;/p&gt;","template":"&lt;p style=\"text-align: center\"&gt;{{Q3}} {{response}} {{Q4}}&lt;/p&gt;","hint":"&lt;p&gt;Para comparar medidas en forma compleja, conviértelas a forma simple.&lt;/p&gt;","feedback":"&lt;p&gt;Para comparar medidas en forma compleja, hay que convertirlas a forma simple.&lt;/p&gt;&lt;p style=\"text-align: center\"&gt;{{Q3}} = {{T10}} l&lt;/p&gt;&lt;p style=\"text-align: center\"&gt;{{Q4}} = {{T11}} l&lt;/p&gt;","seed":{"parameters":[{"name":"Q1","label":null,"min":101,"max":1999,"step":2},{"name":"Q2","label":null,"min":101,"max":1999,"step":2},{"name":"Q3","label":null,"list":["{{T1}} cl","{{T2}} l y {{T3}} cl","{{T4}} dal y {{T5}} dl"]},{"name":"Q4","label":null,"list":["{{T6}} dal y {{T7}} cl","{{T8}} l y {{T9}} dl"]}],"calculated":[{"name":"T1","label":"{{function}}","function":"{{Q1}}*10","temp":true},{"name":"T2","label":"{{function}}","function":"math.floor({{Q1}}/10)","temp":true},{"name":"T3","label":"{{function}}","function":"{{Q1}}*10-math.floor({{Q1}}/10)*100","temp":true},{"name":"T4","label":"{{function}}","function":"math.floor({{Q1}}/100)","temp":true},{"name":"T5","label":"{{function}}","function":"{{Q1}}-math.floor({{Q1}}/100)*100","temp":true},{"name":"T6","label":"{{function}}","function":"math.floor({{Q2}}/100)","temp":true},{"name":"T7","label":"{{function}}","function":"{{Q2}}*10-math.floor({{Q2}}/100)*1000","temp":true},{"name":"T8","label":"{{function}}","function":"math.floor({{Q2}}/10)","temp":true},{"name":"T9","label":"{{function}}","function":"{{Q2}}-math.floor({{Q2}}/10)*10","temp":true},{"name":"T10","label":"{{function}}","function":"Lemonlib.round({{Q1}}/10, 2)","temp":true},{"name":"T11","label":"{{function}}","function":"Lemonlib.round({{Q2}}/10, 2)","temp":true},{"name":"A1","label":"{{function}}","function":"({{Q1}} &lt; {{Q2}}) ? '&lt;' : '&gt;'","group":1},{"name":"A2","label":"{{function}}","function":"({{Q1}} &lt; {{Q2}}) ? '&gt;' : '&lt;'","group":1,"incorrect":true},{"name":"A3","label":"=","function":"","group":1,"incorrect":true}],"uniques":true},"algorithm":{"name":"groupResponses","template":"Cloze with drop down"}}</t>
  </si>
  <si>
    <t>&lt;p&gt;Una empresa vende depósitos para almacenar agua. Los dos más vendidos albergan por un lado {{Q3}} y, por otro lado, {{Q4}}. ¿Qué depósito tiene una mayor capacidad? Elige el signo correcto.&lt;/p&gt;</t>
  </si>
  <si>
    <t>{"id":"M4-MyM-17c-A-2","stimulus":"&lt;p&gt;Una empresa vende depósitos para almacenar agua. Los dos más vendidos albergan por un lado {{Q3}} y, por otro lado, {{Q4}}. ¿Qué depósito tiene una mayor capacidad? Elige el signo correcto.&lt;/p&gt;","template":"&lt;p style=\"text-align: center\"&gt;{{Q3}} {{response}} {{Q4}}&lt;/p&gt;","hint":"&lt;p&gt;Para comparar medidas en forma compleja, conviértelas a forma simple.&lt;/p&gt;","feedback":"&lt;p&gt;Para comparar medidas en forma compleja, hay que convertirlas a forma simple.&lt;/p&gt;&lt;p style=\"text-align: center\"&gt;{{Q3}} = {{T10}} kl&lt;/p&gt;&lt;p style=\"text-align: center\"&gt;{{Q4}} = {{T11}} kl&lt;/p&gt;","seed":{"parameters":[{"name":"Q1","label":null,"min":101,"max":1999,"step":2},{"name":"Q2","label":null,"min":101,"max":1999,"step":2},{"name":"Q3","label":null,"list":["{{T1}} l","{{T2}} hl y {{T3}} l","{{T4}} kl y {{T5}} dal"]},{"name":"Q4","label":null,"list":["{{T6}} kl y {{T7}} l","{{T8}} hl y {{T9}} dal"]}],"calculated":[{"name":"T1","label":"{{function}}","function":"{{Q1}}*10","temp":true},{"name":"T2","label":"{{function}}","function":"math.floor({{Q1}}/10)","temp":true},{"name":"T3","label":"{{function}}","function":"{{Q1}}*10-math.floor({{Q1}}/10)*100","temp":true},{"name":"T4","label":"{{function}}","function":"math.floor({{Q1}}/100)","temp":true},{"name":"T5","label":"{{function}}","function":"{{Q1}}-math.floor({{Q1}}/100)*100","temp":true},{"name":"T6","label":"{{function}}","function":"math.floor({{Q2}}/100)","temp":true},{"name":"T7","label":"{{function}}","function":"{{Q2}}*10-math.floor({{Q2}}/100)*1000","temp":true},{"name":"T8","label":"{{function}}","function":"math.floor({{Q2}}/10)","temp":true},{"name":"T9","label":"{{function}}","function":"{{Q2}}-math.floor({{Q2}}/10)*10","temp":true},{"name":"T10","label":"{{function}}","function":"Lemonlib.round({{Q1}}/100, 2)","temp":true},{"name":"T11","label":"{{function}}","function":"Lemonlib.round({{Q2}}/100, 2)","temp":true},{"name":"A1","label":"{{function}}","function":"({{Q1}} &lt; {{Q2}}) ? '&lt;' : '&gt;'","group":1},{"name":"A2","label":"{{function}}","function":"({{Q1}} &lt; {{Q2}}) ? '&gt;' : '&lt;'","group":1,"incorrect":true},{"name":"A3","label":"=","function":"","group":1,"incorrect":true}],"uniques":true},"algorithm":{"name":"groupResponses","template":"Cloze with drop down"}}</t>
  </si>
  <si>
    <t>&lt;p&gt;El balneario regentado por Elena tiene varias piscinas. En la de agua salada entran {{Q3}} de agua, mientras que en la de agua dulce, {{Q4}}. ¿Cuál de las dos piscinas tiene mayor capacidad?&lt;/p&gt;</t>
  </si>
  <si>
    <t>{"id":"M4-MyM-17c-A-3","stimulus":"&lt;p&gt;El balneario regentado por Elena tiene varias piscinas. En la de agua salada entran {{Q3}} de agua, mientras que en la de agua dulce, {{Q4}}. ¿Cuál de las dos piscinas tiene mayor capacidad?&lt;/p&gt;","template":"&lt;p style=\"text-align: center\"&gt;{{Q3}} {{response}} {{Q4}}&lt;/p&gt;","hint":"&lt;p&gt;Para comparar medidas en forma compleja, conviértelas a forma simple.&lt;/p&gt;","feedback":"&lt;p&gt;Para comparar medidas en forma compleja, hay que convertirlas a forma simple.&lt;/p&gt;&lt;p style=\"text-align: center\"&gt;{{Q3}} = {{T10}} kl&lt;/p&gt;&lt;p style=\"text-align: center\"&gt;{{Q4}} = {{T11}} kl&lt;/p&gt;","seed":{"parameters":[{"name":"Q1","label":null,"min":101,"max":1999,"step":2},{"name":"Q2","label":null,"min":101,"max":1999,"step":2},{"name":"Q3","label":null,"list":["{{T1}} l","{{T2}} hl y {{T3}} l","{{T4}} kl y {{T5}} dal"]},{"name":"Q4","label":null,"list":["{{T6}} kl y {{T7}} l","{{T8}} hl y {{T9}} dal"]}],"calculated":[{"name":"T1","label":"{{function}}","function":"{{Q1}}*10","temp":true},{"name":"T2","label":"{{function}}","function":"math.floor({{Q1}}/10)","temp":true},{"name":"T3","label":"{{function}}","function":"{{Q1}}*10-math.floor({{Q1}}/10)*100","temp":true},{"name":"T4","label":"{{function}}","function":"math.floor({{Q1}}/100)","temp":true},{"name":"T5","label":"{{function}}","function":"{{Q1}}-math.floor({{Q1}}/100)*100","temp":true},{"name":"T6","label":"{{function}}","function":"math.floor({{Q2}}/100)","temp":true},{"name":"T7","label":"{{function}}","function":"{{Q2}}*10-math.floor({{Q2}}/100)*1000","temp":true},{"name":"T8","label":"{{function}}","function":"math.floor({{Q2}}/10)","temp":true},{"name":"T9","label":"{{function}}","function":"{{Q2}}-math.floor({{Q2}}/10)*10","temp":true},{"name":"T10","label":"{{function}}","function":"Lemonlib.round({{Q1}}/100, 2)","temp":true},{"name":"T11","label":"{{function}}","function":"Lemonlib.round({{Q2}}/100, 2)","temp":true},{"name":"A1","label":"{{function}}","function":"({{Q1}} &lt; {{Q2}}) ? '&lt;' : '&gt;'","group":1},{"name":"A2","label":"{{function}}","function":"({{Q1}} &lt; {{Q2}}) ? '&gt;' : '&lt;'","group":1,"incorrect":true},{"name":"A3","label":"=","function":"","group":1,"incorrect":true}],"uniques":true},"algorithm":{"name":"groupResponses","template":"Cloze with drop down"}}</t>
  </si>
  <si>
    <t>M4-MyM-4a</t>
  </si>
  <si>
    <t>Realiza sumas y restas con magnitudes (longitud, masa, volumen) expresadas de forma simple ()</t>
  </si>
  <si>
    <t>Escoge el resultado de esta resta. 
{{T1}} {{Q3}} − {{Q2}} {{Q3}} = ... 
{{T2}} {{Q3}}* 
{{T3}} {{Q3}}
{{T4}} {{Q3}}
{{T5}} {{Q3}}
{{T6}} {{Q3}}</t>
  </si>
  <si>
    <t>Q1= Mín 100;Máx 5000; Step= 1
Q2= Mín 100;Máx 5000; Step= 1
Q3= "km", "hm", "dam", "m", "dm", "cm", "mm", "kg", "hg", "dag", "g", "dg", "cg", "mg", "kl", "hl", "dal", "l", "dl", "cl", "ml"
Q4= Mín = 1; Máx = 90; Step = 10
Q5= Mín = 1; Máx = 90; Step = 10
Q6= Mín = 1; Máx = 10; Step = 1
Q7= Mín = 1; Máx = 10; Step = 1</t>
  </si>
  <si>
    <t>T1 = {{Q1}}+{{Q2}}
T2 = {{Q1}}
T3 = {{Q1}}+{{Q4}}
T4 = {{Q1}}-{{Q5}}
T5 = {{Q1}}+{{Q6}}
T6 = {{Q1}}-{{Q7}}</t>
  </si>
  <si>
    <t>&lt;p&gt;Cuando las unidades son las mismas, se resta igual que en una resta de números naturales.&lt;/p&gt;</t>
  </si>
  <si>
    <t>&lt;p&gt;Cuando las unidades son las mismas, se resta igual que en una resta de números naturales.&lt;/p&gt;
Resta vertical de 4 cifras
{{T1}} − {{Q2}} = {{A1}}</t>
  </si>
  <si>
    <t>{"id":"M4-MyM-4a-I-1","stimulus":"&lt;p&gt;Escoge el resultado de esta resta.&lt;/p&gt;&lt;p style=\"text-align: center\"&gt;{{T1}} {{Q3}} − {{Q2}} {{Q3}} = ...&lt;/p&gt;","hint":"&lt;p&gt;Cuando las unidades son las mismas, se resta igual que en una resta de número naturales.&lt;/p&gt;","feedback":"&lt;p&gt;Cuando las unidades son las mismas, se resta igual que en una resta de número naturales.&lt;/p&gt;&lt;div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35%;\"&gt;{{Q2}}&lt;/span&gt;&lt;span class=\"lemo-graphie-label\" style=\"position: absolute; right: 15%; top: 8%;\"&gt;{{T1}}&lt;/span&gt;&lt;/div&gt;&lt;/div&gt;&lt;/div&gt;","seed":{"parameters":[{"name":"Q1","label":null,"min":100,"max":5000,"step":1},{"name":"Q2","label":null,"min":100,"max":5000,"step":1},{"name":"Q3","label":null,"list":["km","hm","dam","m","dm","cm","mm","kg","hg","dag","g","dg","cg","mg","kl","hl","dal","l","dl","cl","ml"]},{"name":"Q4","label":null,"min":1,"max":90,"step":10},{"name":"Q5","label":null,"min":1,"max":90,"step":10},{"name":"Q6","label":null,"min":1,"max":10,"step":1},{"name":"Q7","label":null,"min":1,"max":10,"step":1}],"calculated":[{"name":"T1","label":"{{function}}","function":"{{Q1}}+{{Q2}}","temp":true},{"name":"T2","label":"{{function}}","function":"{{Q1}}","temp":true},{"name":"T3","label":"{{function}}","function":"{{Q1}}+{{Q4}}","temp":true},{"name":"T4","label":"{{function}}","function":"{{Q1}}-{{Q5}}","temp":true},{"name":"T5","label":"{{function}}","function":"{{Q1}}+{{Q6}}","temp":true},{"name":"T6","label":"{{function}}","function":"{{Q1}}-{{Q7}}","temp":true},{"name":"A1","label":"{{T2}} {{Q3}}"},{"name":"A2","label":"{{T3}} {{Q3}}","incorrect":true},{"name":"A3","label":"{{T4}} {{Q3}}","incorrect":true},{"name":"A4","label":"{{T5}} {{Q3}}","incorrect":true},{"name":"A5","label":"{{T6}} {{Q3}}","incorrect":true}],"uniques":true},"algorithm":{"name":"trueFalse","template":"Multiple choice – standard","params":{"countCorrect":1,"countIncorrect":2,"showCheckIcon":false,
            "columns": 3
        }
    }
}</t>
  </si>
  <si>
    <t>Escoge el resultado de esta suma. 
{{Q1}} {{Q3}} + {{Q2}} {{Q3}} = ... 
{{T2}} {{Q3}}* 
{{T3}} {{Q3}}
{{T4}} {{Q3}}
{{T5}} {{Q3}}
{{T6}} {{Q3}}</t>
  </si>
  <si>
    <t>Q1= Mín 100;Máx 9999; Step= 1
Q2= Mín 100;Máx 9999; Step= 1
Q3= "km", "hm", "dam", "m", "dm", "cm", "mm", "kg", "hg", "dag", "g", "dg", "cg", "mg", "kl", "hl", "dal", "l", "dl", "cl", "ml"
Q4= Mín = 1; Máx = 90; Step = 10
Q5= Mín = 1; Máx = 90; Step = 10
Q6= Mín = 1; Máx = 10; Step = 1
Q7= Mín = 1; Máx = 10; Step = 1</t>
  </si>
  <si>
    <t>T2 = {{Q1}}+{{Q2}}
T3 = {{Q1}}+{{Q2}}+{{Q4}}
T4 = {{Q1}}+{{Q2}}-{{Q5}}
T5 = {{Q1}}+{{Q2}}+{{Q6}}
T6 = {{Q1}}+{{Q2}}-{{Q7}}</t>
  </si>
  <si>
    <t>&lt;p&gt;Cuando las unidades son las mismas, se suma igual que en una suma de números naturales.&lt;/p&gt;</t>
  </si>
  <si>
    <t>&lt;p&gt;Cuando las unidades son las mismas, se suma igual que en una suma de números naturales.&lt;/p&gt;
Suma vertical de 4 cifras
{{Q1}} + {{Q2}} = {{A1}}</t>
  </si>
  <si>
    <t>{"id":"M4-MyM-4a-I-2","stimulus":"&lt;p&gt;Escoge el resultado de esta suma.&lt;/p&gt;&lt;p style=\"text-align: center\"&gt;{{Q1}} {{Q3}} + {{Q2}} {{Q3}} = ...&lt;/p&gt;","hint":"&lt;p&gt;Cuando las unidades son las mismas, se suma igual que en una suma de número naturales.&lt;/p&gt;","feedback":"&lt;p&gt;Cuando las unidades son las mismas, se suma igual que en una suma de número naturales.&lt;/p&gt;&lt;div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35%;\"&gt;{{Q2}}&lt;/span&gt;&lt;span class=\"lemo-graphie-label\" style=\"position: absolute; right: 15%; top: 8%;\"&gt;{{Q1}}&lt;/span&gt;&lt;/div&gt;&lt;/div&gt;&lt;/div&gt;","seed":{"parameters":[{"name":"Q1","label":null,"min":100,"max":9999,"step":1},{"name":"Q2","label":null,"min":100,"max":9999,"step":1},{"name":"Q3","label":null,"list":["km","hm","dam","m","dm","cm","mm","kg","hg","dag","g","dg","cg","mg","kl","hl","dal","l","dl","cl","ml"]},{"name":"Q4","label":null,"min":1,"max":90,"step":10},{"name":"Q5","label":null,"min":1,"max":90,"step":10},{"name":"Q6","label":null,"min":1,"max":10,"step":1},{"name":"Q7","label":null,"min":1,"max":10,"step":1}],"calculated":[{"name":"T2","label":"{{function}}","function":"{{Q1}}+{{Q2}}","temp":true},{"name":"T3","label":"{{function}}","function":"{{Q1}}+{{Q2}}+{{Q4}}","temp":true},{"name":"T4","label":"{{function}}","function":"{{Q1}}+{{Q2}}-{{Q5}}","temp":true},{"name":"T5","label":"{{function}}","function":"{{Q1}}+{{Q2}}+{{Q6}}","temp":true},{"name":"T6","label":"{{function}}","function":"{{Q1}}+{{Q2}}-{{Q7}}","temp":true},{"name":"A1","label":"{{T2}} {{Q3}}"},{"name":"A2","label":"{{T3}} {{Q3}}","incorrect":true},{"name":"A3","label":"{{T4}} {{Q3}}","incorrect":true},{"name":"A4","label":"{{T5}} {{Q3}}","incorrect":true},{"name":"A5","label":"{{T6}} {{Q3}}","incorrect":true}],"uniques":true},"algorithm":{"name":"trueFalse","template":"Multiple choice – standard","params":{"countCorrect":1,"countIncorrect":2,"showCheckIcon":false,
            "columns": 3
        }
    }
}</t>
  </si>
  <si>
    <t>{{T1}} {{Q11}} − {{Q2}} {{Q11}} = {{A1}} {{Q11}}</t>
  </si>
  <si>
    <t>Q1= Mín 100;Máx 5000; Step= 1
Q2= Mín 100;Máx 5000; Step= 1
Q11= "km", "hm", "dam", "m", "dm", "cm", "mm", "kg", "hg", "dag", "g", "dg", "cg", "mg", "kl", "hl", "dal", "l", "dl", "cl", "ml"</t>
  </si>
  <si>
    <t>T1 = {{Q1}}+{{Q2}
A1 = {{Q1}}</t>
  </si>
  <si>
    <t>&lt;p&gt;Cuando las unidades son las mismas, se resta igual que en una resta de números naturales.&lt;/p&gt;
Resta vertical de 4 cifras
{{T1}} − {{Q2}} = {{A1}}</t>
  </si>
  <si>
    <t>{"id":"M4-MyM-4a-E-1","stimulus":"&lt;p&gt;Calcula la siguiente resta.&lt;/p&gt;","template":"&lt;p style=\"text-align: center\"&gt;{{T1}} {{Q11}} − {{Q2}} {{Q11}} = {{response}} {{Q11}}&lt;/p&gt;","hint":"&lt;p&gt;Cuando las unidades son las mismas, se resta igual que en una resta de número naturales.&lt;/p&gt;","feedback":"&lt;p&gt;Cuando las unidades son las mismas, se resta igual que en una resta de número naturales.&lt;/p&gt;&lt;div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T1}}&lt;/span&gt;&lt;/div&gt;&lt;/div&gt;&lt;/div&gt;","seed":{"parameters":[{"name":"Q1","label":null,"min":100,"max":5000,"step":1},{"name":"Q2","label":null,"min":100,"max":5000,"step":1},{"name":"Q11","label":null,"list":["km","hm","dam","m","dm","cm","mm","kg","hg","dag","g","dg","cg","mg","kl","hl","dal","l","dl","cl","ml"]}],"calculated":[{"name":"T1","label":"{{function}}","function":"{{Q1}}+{{Q2}}","temp":true},{"name":"A1","label":"{{function}}","function":"{{Q1}}"}],"uniques":true},"algorithm":{"name":"calculateOperation","params":{"method":"equivLiteral","keyboard":"NUMERICAL"}}}</t>
  </si>
  <si>
    <t>{{Q1}} {{Q11}} + {{Q2}} {{Q11}} = {{A1}} {{Q11}}</t>
  </si>
  <si>
    <t>Q1= Mín 100;Máx 9999; Step= 1
Q2= Mín 100;Máx 9999; Step= 1
Q11= "km", "hm", "dam", "m", "dm", "cm", "mm", "kg", "hg", "dag", "g", "dg", "cg", "mg", "kl", "hl", "dal", "l", "dl", "cl", "ml"</t>
  </si>
  <si>
    <t>{"id":"M4-MyM-4a-E-2","stimulus":"&lt;p&gt;Calcula la siguiente suma.&lt;/p&gt;","template":"&lt;p style=\"text-align: center\"&gt;{{Q1}} {{Q11}} + {{Q2}} {{Q11}} = {{response}} {{Q11}}&lt;/p&gt;","hint":"&lt;p&gt;Cuando las unidades son las mismas, se suma igual que en una suma de número naturales.&lt;/p&gt;","feedback":"&lt;p&gt;Cuando las unidades son las mismas, se suma igual que en una suma de número naturales.&lt;/p&gt;&lt;div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seed":{"parameters":[{"name":"Q1","label":null,"min":100,"max":9999,"step":1},{"name":"Q2","label":null,"min":100,"max":9999,"step":1},{"name":"Q11","label":null,"list":["km","hm","dam","m","dm","cm","mm","kg","hg","dag","g","dg","cg","mg","kl","hl","dal","l","dl","cl","ml"]}],"calculated":[{"name":"A1","label":"{{function}}","function":"{{Q1}}+{{Q2}}"}],"uniques":true},"algorithm":{"name":"calculateOperation","params":{"method":"equivLiteral","keyboard":"NUMERICAL"}}}</t>
  </si>
  <si>
    <t>David y su padre han comprado {{Q1}} g de peras y {{Q2}} g de melocotones. ¿Cuál es la masa de la compra?</t>
  </si>
  <si>
    <t>La compra pesa {{A1}} g.</t>
  </si>
  <si>
    <t>Q1= Mín = 100; Máx = 5000; Step = 10
Q2= Mín = 100; Máx = 5000; Step = 10</t>
  </si>
  <si>
    <t>&lt;p&gt;Cuando las unidades son las mismas, se suman los valores y se mantienen las unidades.&lt;/p&gt;</t>
  </si>
  <si>
    <t>&lt;p&gt;Cuando las unidades son las mismas, se suman los valores y se mantienen las unidades.&lt;/p&gt;
Suma vertical de 4 cifras
{{Q1}} + {{Q2}} = {{A1}}</t>
  </si>
  <si>
    <t>{"id":"M4-MyM-4a-A-1","stimulus":"&lt;p&gt;David y su padre han comprado {{Q1}} g de peras y {{Q2}} g de melocotones. ¿Cuál es la masa de la compra?&lt;/p&gt;","template":"&lt;p&gt;La compra pesa {{response}} g.&lt;/p&gt;","hint":"&lt;p&gt;Cuando las unidades son las mismas, se suman los valores y se mantienen las unidades.&lt;/p&gt;","feedback":"&lt;p&gt;Cuando las unidades son las mismas, se suman los valores y se mantienen las unidades.&lt;/p&gt;&lt;div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seed":{"parameters":[{"name":"Q1","label":null,"min":100,"max":5000,"step":10},{"name":"Q2","label":null,"min":100,"max":5000,"step":10}],"calculated":[{"name":"A1","label":"{{function}}","function":"{{Q1}}+{{Q2}}"}],"uniques":true},"algorithm":{"name":"calculateOperation","params":{"method":"equivLiteral","keyboard":"NUMERICAL"}}}</t>
  </si>
  <si>
    <t>Pepa ha recorrido en bicicleta {{Q1}} m por la mañana y {{Q2}} m por la tarde. ¿Cuántos metros ha pedaleado en total?</t>
  </si>
  <si>
    <t>Pepa ha recorrido {{A1}} m.</t>
  </si>
  <si>
    <t xml:space="preserve">Q1= Mín = 1000; Máx = 5000; Step = 1
Q2= Mín = 1000; Máx = 5000; Step = 1
</t>
  </si>
  <si>
    <t>{"id":"M4-MyM-4a-A-2","stimulus":"&lt;p&gt;Pepa ha recorrido en bicicleta {{Q1}} m por la mañana y {{Q2}} m por la tarde. ¿Cuántos metros ha pedaleado en total?&lt;/p&gt;","template":"&lt;p&gt;Pepa ha recorrido {{response}} m.&lt;/p&gt;","hint":"&lt;p&gt;Cuando las unidades son las mismas, se suman los valores y se mantienen las unidades.&lt;/p&gt;","feedback":"&lt;p&gt;Cuando las unidades son las mismas, se suman los valores y se mantienen las unidades.&lt;/p&gt;&lt;div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seed":{"parameters":[{"name":"Q1","label":null,"min":1000,"max":5000,"step":1},{"name":"Q2","label":null,"min":1000,"max":5000,"step":1}],"calculated":[{"name":"A1","label":"{{function}}","function":"{{Q1}}+{{Q2}}"}],"uniques":true},"algorithm":{"name":"calculateOperation","params":{"method":"equivLiteral","keyboard":"NUMERICAL"}}}</t>
  </si>
  <si>
    <t>A una piscina que tiene {{T1}} l se le han vaciado {{Q2}} l. ¿Cuántos litros hay ahora en la piscina?</t>
  </si>
  <si>
    <t>En la piscina quedan {{A1}} l.</t>
  </si>
  <si>
    <t>Q1= Mín = 10000; Máx = 25000; Step = 1
Q2= Mín = 10000; Máx = 25000; Step = 1</t>
  </si>
  <si>
    <t>T1 = {{Q1}} + {{Q2}} 
A1 = {{Q1}}</t>
  </si>
  <si>
    <t>&lt;p&gt;Cuando las unidades son las mismas, se restan los valores y se mantienen las unidades.&lt;/p&gt;</t>
  </si>
  <si>
    <t>&lt;p&gt;Cuando las unidades son las mismas, se restan los valores y se mantienen las unidades.&lt;/p&gt;
Resta vertical de 4 cifras
{{T1}} − {{Q2}} = {{A1}}</t>
  </si>
  <si>
    <t>{"id":"M4-MyM-4a-A-3","stimulus":"&lt;p&gt;A una piscina que tiene {{T1}} l se le han vaciado {{Q2}} l. ¿Cuántos litros hay ahora en la piscina?&lt;/p&gt;","template":"&lt;p&gt;En la piscina quedan {{response}} l.&lt;/p&gt;","hint":"&lt;p&gt;Cuando las unidades son las mismas, se restan los valores y se mantienen las unidades.&lt;/p&gt;","feedback":"&lt;p&gt;Cuando las unidades son las mismas, se restan los valores y se mantienen las unidades.&lt;/p&gt;&lt;div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T1}}&lt;/span&gt;&lt;/div&gt;&lt;/div&gt;&lt;/div&gt;","seed":{"parameters":[{"name":"Q1","label":null,"min":10000,"max":25000,"step":1},{"name":"Q2","label":null,"min":10000,"max":25000,"step":1}],"calculated":[{"name":"T1","label":"{{function}}","function":"{{Q1}}+{{Q2}}","temp":true},{"name":"A1","label":"{{function}}","function":"{{Q1}}"}],"uniques":true},"algorithm":{"name":"calculateOperation","params":{"method":"equivLiteral","keyboard":"NUMERICAL"}}}</t>
  </si>
  <si>
    <t>M4-MyM-4b</t>
  </si>
  <si>
    <t>Realiza multiplicaciones y divisiones con magnitudes (longitud, masa, volumen) expresadas de forma simple ()</t>
  </si>
  <si>
    <t>Arrastra el resultado correcto de esta multiplicación.</t>
  </si>
  <si>
    <t>{{Q1}} {{Q5}} × {{Q2}} = {{A1}}</t>
  </si>
  <si>
    <t>Q1= Mín= 100;Máx= 999; Step= 1
Q2= Mín=  2;Máx= 9; Step= 1
Q3= Mín=  2;Máx= 9; Step= 1
Q4= Mín=  2;Máx= 9; Step= 1
Q5= "km", "hm", "dam", "m", "dm", "cm", "mm", "kg", "hg", "dag", "g", "dg", "cg", "mg", "kl", "hl", "dal", "l", "dl", "cl", "ml"</t>
  </si>
  <si>
    <t>T1 = {{Q1}}*{{Q2}}
T2 = {{Q1}}*{{Q3}}
T3 = {{Q1}}*{{Q4}}
A1 = "{{T1}} {{Q5}}"
A2 = "{{T2}} {{Q5}}"
A3 = "{{T3}} {{Q5}}"</t>
  </si>
  <si>
    <t>&lt;p&gt;Las multiplicaciones de unidades de medida son iguales que las de números naturales.&lt;/p&gt;</t>
  </si>
  <si>
    <t>{"id":"M4-MyM-4b-I-1","stimulus":"&lt;p&gt;Arrastra el resultado correcto de esta multiplicación.&lt;/p&gt;","template":"&lt;p style=\"text-align: center\"&gt;{{Q1}} {{Q5}} × {{Q2}} = {{response}}&lt;/p&gt;","hint":"&lt;p&gt;Las multiplicaciones de unidades de medida son iguales que las de números naturales.&lt;/p&gt;","feedback":"&lt;p&gt;Las multiplicaciones de unidades de medida son iguales que las de números naturales.&lt;/p&gt;","seed":{"parameters":[{"name":"Q1","label":null,"min":100,"max":999,"step":1},{"name":"Q2","label":null,"min":2,"max":9,"step":1},{"name":"Q3","label":null,"min":2,"max":9,"step":1},{"name":"Q4","label":null,"min":2,"max":9,"step":1},{"name":"Q5","list":["km","hm","dam","m","dm","cm","mm","kg","hg","dag","g","dg","cg","mg","kl","hl","dal","l","dl","cl","ml"]}],"calculated":[{"name":"T1","function":"{{Q1}}*{{Q2}}","temp":true},{"name":"T2","function":"{{Q1}}*{{Q3}}","temp":true},{"name":"T3","function":"{{Q1}}*{{Q4}}","temp":true},{"name":"A1","label":"{{T1}} {{Q5}}"},{"name":"A2","label":"{{T2}} {{Q5}}","incorrect":true},{"name":"A3","label":"{{T3}} {{Q5}}","incorrect":true}],"uniques":true},"algorithm":{"name":"calculateOperation","template":"Cloze with drag &amp; drop","params":{"keyboard":"INTERMEDIATE"}}}</t>
  </si>
  <si>
    <t>{{T1}} {{Q5}} : {{Q1}} = {{A1}}</t>
  </si>
  <si>
    <t>Q1= Mín=  2;Máx= 9; Step= 1
Q2= Mín= 100;Máx= 999; Step= 1
Q3= Mín= 100;Máx= 999; Step= 1
Q4= Mín= 100;Máx= 999; Step= 1
Q5= "km", "hm", "dam", "m", "dm", "cm", "mm", "kg", "hg", "dag", "g", "dg", "cg", "mg", "kl", "hl", "dal", "l", "dl", "cl", "ml"</t>
  </si>
  <si>
    <t>T1 = {{Q1}}*{{Q2}}
A1 = "{{Q2}} {{Q5}}"
A2 = "{{Q3}} {{Q5}}"
A3 = "{{Q4}} {{Q5}}"</t>
  </si>
  <si>
    <t>&lt;p&gt;Las divisiones de unidades de medida son iguales que las de números naturales.&lt;/p&gt;</t>
  </si>
  <si>
    <t>{"id":"M4-MyM-4b-I-2","stimulus":"&lt;p&gt;Arrastra el resultado correcto de esta división.&lt;/p&gt;","template":"&lt;p style=\"text-align: center\"&gt;{{T1}} {{Q5}} : {{Q1}} = {{response}}&lt;/p&gt;","hint":"&lt;p&gt;Las divisiones de unidades de medida son iguales que las de números naturales.&lt;/p&gt;","feedback":"&lt;p&gt;Las divisiones de unidades de medida son iguales que las de números naturales.&lt;/p&gt;","seed":{"parameters":[{"name":"Q1","label":null,"min":2,"max":9,"step":1},{"name":"Q2","label":null,"min":100,"max":999,"step":1},{"name":"Q3","label":null,"min":100,"max":999,"step":1},{"name":"Q4","label":null,"min":100,"max":999,"step":1},{"name":"Q5","list":["km","hm","dam","m","dm","cm","mm","kg","hg","dag","g","dg","cg","mg","kl","hl","dal","l","dl","cl","ml"]}],"calculated":[{"name":"T1","function":"{{Q1}}*{{Q2}}","temp":true},{"name":"A1","label":"{{Q2}} {{Q5}}"},{"name":"A2","label":"{{Q3}} {{Q5}}","incorrect":true},{"name":"A3","label":"{{Q4}} {{Q5}}","incorrect":true}],"uniques":true},"algorithm":{"name":"calculateOperation","template":"Cloze with drag &amp; drop","params":{"keyboard":"INTERMEDIATE"}}}</t>
  </si>
  <si>
    <t xml:space="preserve">Calcula esta multiplicación. </t>
  </si>
  <si>
    <t>{{Q1}} {{Q3}} × {{Q2}} = {{A1}} {{Q3}}</t>
  </si>
  <si>
    <t>Q1= Mín= 100;Máx= 999; Step= 1
Q2= Mín= 2;Máx= 9; Step= 1
Q3= "km", "hm", "dam", "m", "dm", "cm", "mm", "kg", "hg", "dag", "g", "dg", "cg", "mg", "kl", "hl", "dal", "l", "dl", "cl", "ml"</t>
  </si>
  <si>
    <t>{"id":"M4-MyM-4b-E-1","stimulus":"&lt;p&gt;Calcula esta multiplicación.&lt;/p&gt;","template":"&lt;p style=\"text-align: center\"&gt;{{Q1}} {{Q3}} × {{Q2}} = {{response}} {{Q3}}&lt;/p&gt;","hint":"&lt;p&gt;Las multiplicaciones de unidades de medida son iguales que las de números naturales.&lt;/p&gt;","feedback":"&lt;p&gt;Las multiplicaciones de unidades de medida son iguales que las de números naturales.&lt;/p&gt;","seed":{"parameters":[{"name":"Q1","label":null,"min":100,"max":999,"step":1},{"name":"Q2","label":null,"min":2,"max":9,"step":1},{"name":"Q3","list":["km","hm","dam","m","dm","cm","mm","kg","hg","dag","g","dg","cg","mg","kl","hl","dal","l","dl","cl","ml"]}],"calculated":[{"name":"A1","function":"{{Q1}}*{{Q2}}"}],"uniques":true},"algorithm":{"name":"calculateOperation","params":{"method":"equivLiteral","keyboard":"NUMERICAL"}}}</t>
  </si>
  <si>
    <t xml:space="preserve">Calcula esta división. </t>
  </si>
  <si>
    <t>{{T1}} {{Q3}} : {{Q1}} = {{A1}} {{Q3}}</t>
  </si>
  <si>
    <t>Q1= Mín=  2;Máx= 9; Step= 1
Q2= Mín= 100;Máx= 999; Step= 1
Q3= "km", "hm", "dam", "m", "dm", "cm", "mm", "kg", "hg", "dag", "g", "dg", "cg", "mg", "kl", "hl", "dal", "l", "dl", "cl", "ml"</t>
  </si>
  <si>
    <t>{"id":"M4-MyM-4b-E-2","stimulus":"&lt;p&gt;Calcula esta división.&lt;/p&gt;","template":"&lt;p style=\"text-align: center\"&gt;{{T1}} {{Q3}} : {{Q1}} = {{response}} {{Q3}}&lt;/p&gt;","hint":"&lt;p&gt;Las divisiones de unidades de medida son iguales que las de números naturales.&lt;/p&gt;","feedback":"&lt;p&gt;Las divisiones de unidades de medida son iguales que las de números naturales.&lt;/p&gt;","seed":{"parameters":[{"name":"Q1","label":null,"min":2,"max":9,"step":1},{"name":"Q2","label":null,"min":100,"max":999,"step":1},{"name":"Q3","list":["km","hm","dam","m","dm","cm","mm","kg","hg","dag","g","dg","cg","mg","kl","hl","dal","l","dl","cl","ml"]}],"calculated":[{"name":"T1","function":"{{Q1}}*{{Q2}}","temp":true},{"name":"A1","function":"{{Q2}}"}],"uniques":true},"algorithm":{"name":"calculateOperation","params":{"method":"equivLiteral","keyboard":"NUMERICAL"}}}</t>
  </si>
  <si>
    <t>Una pastelería elabora mensualmente {{Q1}} g de cruasanes. ¿Cuántos gramos de cruasanes tendrá que producir en {{Q2}} meses?</t>
  </si>
  <si>
    <t>Tendrá que producir {{A1}} g.</t>
  </si>
  <si>
    <t>Q1= Min= 10001; Max= 99999; Step= 1
Q2= Min= 2; Max= 9; Step= 1</t>
  </si>
  <si>
    <t>&lt;p&gt;Las multiplicaciones y divisiones de unidades de medida son iguales que las de números naturales.&lt;/p&gt;</t>
  </si>
  <si>
    <t>&lt;p&gt;Las multiplicacionesde unidades de medida son iguales que las de números naturales.&lt;/p&gt;&lt;p&gt;{{Q1}} g × {{Q2}} = {{A1}} g&lt;/p&gt;</t>
  </si>
  <si>
    <t>{"id":"M4-MyM-4b-A-1","stimulus":"&lt;p&gt;Una pastelería elabora mensualmente {{Q1}} g de cruasanes. ¿Cuántos gramos de cruasanes tendrá que producir en {{Q2}} meses?&lt;/p&gt;","template":"&lt;p&gt;Tendrá que producir {{response}} g.&lt;/p&gt;","hint":"&lt;p&gt;Las multiplicaciones y divisiones de unidades de medida son iguales que las de números naturales.&lt;/p&gt;","feedback":"&lt;p&gt;Las multiplicaciones de unidades de medida son iguales que las de números naturales.&lt;/p&gt;&lt;p style=\"text-align: center\"&gt;{{Q1}} g × {{Q2}} = {{A1}} g&lt;/p&gt;","seed":{"parameters":[{"name":"Q1","label":null,"min":10001,"max":99999,"step":1},{"name":"Q2","label":null,"min":2,"max":9,"step":1}],"calculated":[{"name":"A1","function":"{{Q1}}*{{Q2}}"}],"uniques":true},"algorithm":{"name":"calculateOperation","params":{"method":"equivLiteral","keyboard":"NUMERICAL"}}}</t>
  </si>
  <si>
    <t>En un restaurante se preparan sardinas en escabeche cada día. Para ello, los chefs necesitan tener una mezcla de {{Q1}} ml de vinagre, vino y aceite. ¿Cuántos mililitros necesitarán para {{Q2}} días?</t>
  </si>
  <si>
    <t>Necesitarán {{A1}} ml.</t>
  </si>
  <si>
    <t>Q1= Min= 1001; Max= 5999; Step= 1
Q2= Min= 2; Max= 9; Step= 1</t>
  </si>
  <si>
    <t>&lt;p&gt;Las multiplicaciones de unidades de medida son iguales que las de números naturales.&lt;/p&gt;&lt;p&gt;{{Q1}} ml × {{Q2}} = {{A1}} ml&lt;/p&gt;</t>
  </si>
  <si>
    <t>{"id":"M4-MyM-4b-A-2","stimulus":"&lt;p&gt;En un restaurante se preparan sardinas en escabeche cada día. Para ello, los chefs necesitan tener una mezcla de {{Q1}} ml de vinagre, vino y aceite. ¿Cuántos mililitros necesitarán para {{Q2}} días?&lt;/p&gt;","template":"&lt;p&gt;Necesitarán {{response}} ml.&lt;/p&gt;","hint":"&lt;p&gt;Las multiplicaciones y divisiones de unidades de medida son iguales que las de números naturales.&lt;/p&gt;","feedback":"&lt;p&gt;Las multiplicaciones de unidades de medida son iguales que las de números naturales.&lt;/p&gt;&lt;p style=\"text-align: center\"&gt;{{Q1}} ml × {{Q2}} = {{A1}} ml&lt;/p&gt;","seed":{"parameters":[{"name":"Q1","label":null,"min":1001,"max":5999,"step":1},{"name":"Q2","label":null,"min":2,"max":9,"step":1}],"calculated":[{"name":"A1","function":"{{Q1}}*{{Q2}}"}],"uniques":true},"algorithm":{"name":"calculateOperation","params":{"method":"equivLiteral","keyboard":"NUMERICAL"}}}</t>
  </si>
  <si>
    <t>Se ha descubierto una nueva gruta de {{T1}} m y los espeleólogos tienen que marcar el terreno cada {{Q1}} m. ¿Cuántas señales habrá en esta nueva gruta?</t>
  </si>
  <si>
    <t>Habrá {{A1}} señales.</t>
  </si>
  <si>
    <t>&lt;p&gt;Las divisiones de unidades de medida son iguales que las de números naturales.&lt;/p&gt;&lt;p&gt;{{Q1}} m : {{Q2}} m = {{A1}} señales&lt;/p&gt;</t>
  </si>
  <si>
    <t>{"id":"M4-MyM-4b-A-3","stimulus":"&lt;p&gt;Se ha descubierto una nueva gruta de {{T1}} m y los espeleólogos tienen que marcar el terreno cada {{Q1}} m. ¿Cuántas señales habrá en esta nueva gruta?&lt;/p&gt;","template":"&lt;p&gt;Habrá {{response}} señales.&lt;/p&gt;","hint":"&lt;p&gt;Las multiplicaciones y divisiones de unidades de medida son iguales que las de números naturales.&lt;/p&gt;","feedback":"&lt;p&gt;Las divisiones de unidades de medida son iguales que las de números naturales.&lt;/p&gt;&lt;p style=\"text-align: center\"&gt;{{T1}} m : {{Q1}} m = {{Q2}} señales&lt;/p&gt;","seed":{"parameters":[{"name":"Q1","label":null,"min":1001,"max":5999,"step":1},{"name":"Q2","label":null,"min":2,"max":9,"step":1}],"calculated":[{"name":"T1","function":"{{Q1}}*{{Q2}}","temp":true},{"name":"A1","function":"{{Q2}}"}],"uniques":true},"algorithm":{"name":"calculateOperation","params":{"method":"equivLiteral","keyboard":"NUMERICAL"}}}</t>
  </si>
  <si>
    <t>M4-MyM-26a</t>
  </si>
  <si>
    <t>Realiza sumas y restas con estas unidades (km, m, cm, mm, kg, g, mg, l y ml) expresadas de forma simple (SMD)</t>
  </si>
  <si>
    <t>&lt;p&gt;Escoge el resultado de esta resta.&lt;/p&gt;&lt;p&gt;{{T1}} {{Q5}} − {{Q2}} {{Q5}} = ...&lt;/p&gt;</t>
  </si>
  <si>
    <t>Q1 = Min = 100; Max = 5000; Step = 1
Q2 = Min = 100; Max = 5000; Step = 1
Q3 = Min = 100; Max = 5000; Step = 1
Q4 = Min = 100; Max = 5000; Step = 1
Q5 = List = km, m, cm, mm, kg, g, mg, l, ml
Q6 = List = km, m, cm, mm, kg, g, mg, l, ml</t>
  </si>
  <si>
    <t>T1 = {{Q1}} + {{Q2}}
A1={{Q1}} {{Q5}}* 
A2={{Q1}} {{Q6}}
A3={{Q2}} {{Q5}}
A4={{Q3}} {{Q6}}</t>
  </si>
  <si>
    <t>&lt;p&gt;Cuando las unidades son las mismas, se resta igual que con números naturales.&lt;/p&gt;</t>
  </si>
  <si>
    <t>&lt;p&gt;Cuando las unidades son las mismas, se resta igual que con números naturales.&lt;/p&gt;
$$VOP=resta;4;{{T1}};{{Q2}};{{Q1}}</t>
  </si>
  <si>
    <t>{
    "id": "M4-MyM-26a-I-1",
    "stimulus": "&lt;p&gt;Escoge el resultado de esta resta.&lt;/p&gt;&lt;p style=\"text-align:center;\"&gt;{{T1}} {{Q5}} − {{Q2}} {{Q5}} = ...&lt;/p&gt;",
    "hint": "&lt;p&gt;Cuando las unidades son las mismas, se resta igual que con números naturales.&lt;/p&gt;",
    "feedback": "&lt;p&gt;Cuando las unidades son las mismas, se resta igual que con números naturales.&lt;/p&gt;&lt;div class=\"lemo-fixed-to-responsive\" style=\"max-width: 85px; max-height: 80px; position: relative; width: 100%; display: inline-block;\"&gt;&lt;img src=\"http://drive.google.com/uc?export=view&amp;id=1mzCc1jAeArGEIPp_wJDh-IrsZ-T14yH0\" alt=\"\" tabindex=\"0\"&gt;&lt;div class=\"lemo-graphie-container\" style=\"position: absolute; top: 0;left: 0; width: 100%; height: 100%;\"&gt;&lt;div class=\"lemo-graphie\"style=\"position: relative; width: 100%; height: 100%;\"&gt;&lt;span class=\"lemo-graphie-label\" style=\"position: absolute; right: 15%; top: 65%;\"&gt;{{Q1}}&lt;/span&gt;&lt;span class=\"lemo-graphie-label\" style=\"position: absolute; right: 15%; top: 35%;\"&gt;{{Q2}}&lt;/span&gt;&lt;span class=\"lemo-graphie-label\" style=\"position: absolute; right: 15%; top: 8%;\"&gt;{{T1}}&lt;/span&gt;&lt;/div&gt;&lt;/div&gt;&lt;/div&gt;",
    "seed": {
        "parameters": [
            {
                "name": "Q1",
                "label": null,
                "min": 100,
                "max": 5000,
                "step": 1
            },
            {
                "name": "Q2",
                "label": null,
                "min": 100,
                "max": 5000,
                "step": 1
            },
            {
                "name": "Q3",
                "label": null,
                "min": 100,
                "max": 5000,
                "step": 1
            },
            {
                "name": "Q4",
                "label": null,
                "min": 100,
                "max": 5000,
                "step": 1
            },
            {
                "name": "Q5",
                "label": null,
                "list": [
                    "km",
                    "m",
                    "cm",
                    "mm",
                    "kg",
                    "g",
                    "mg",
                    "l",
                    "ml"
                ]
            },
            {
                "name": "Q6",
                "label": null,
                "list": [
                    "km",
                    "m",
                    "cm",
                    "mm",
                    "kg",
                    "g",
                    "mg",
                    "l",
                    "ml"
                ]
            }
        ],
        "calculated": [
            {
                "name": "T1",
                "label": "{{function}}",
                "function": "{{Q1}} + {{Q2}}",
                "temp": true
            },
            {
                "name": "A1",
                "label": "{{function}}",
                "function": "{{Q1}} {{Q5}}"
            },
            {
                "name": "A2",
                "label": "{{function}}",
                "function": "{{Q1}} {{Q6}}",
                "incorrect": true
            },
            {
                "name": "A3",
                "label": "{{function}}",
                "function": "{{Q2}} {{Q5}}",
                "incorrect": true
            },
            {
                "name": "A4",
                "label": "{{function}}",
                "function": "{{Q3}} {{Q6}}",
                "incorrect": true
            }
        ],
        "uniques": true
    },
    "algorithm": {
        "name": "trueFalse",
        "template": "Multiple choice – standard",
        "params": {
            "countCorrect": 1,
            "countIncorrect": 2,
            "showCheckIcon": false,
            "columns": 3
        }
    }
}</t>
  </si>
  <si>
    <t>&lt;p&gt;Escoge el resultado de esta suma.&lt;/p&gt;&lt;p&gt;{{Q1}} {{Q5}} + {{Q2}} {{Q5}} = ...&lt;/p&gt;</t>
  </si>
  <si>
    <t>T1 = {{Q1}} + {{Q2}}
T2 = {{Q1}} + {{Q3}}
T3 = {{Q1}} + {{Q4}}
A1={{T1}} {{Q5}}* 
A2={{T1}} {{Q6}}
A3={{T2}} {{Q6}}
A4={{T3}} {{Q6}}</t>
  </si>
  <si>
    <t>&lt;p&gt;Cuando las unidades son las mismas, se suma igual que con números naturales.&lt;/p&gt;</t>
  </si>
  <si>
    <t>&lt;p&gt;Cuando las unidades son las mismas, se suma igual que con números naturales.&lt;/p&gt;
$$VOP=suma;4;{{Q1}};{{Q2}};{{A1}}</t>
  </si>
  <si>
    <t>{
    "id": "M4-MyM-26a-I-2",
    "stimulus": "&lt;p&gt;Escoge el resultado de esta suma.&lt;/p&gt;&lt;p style=\"text-align:center;\"&gt;{{Q1}} {{Q5}} + {{Q2}} {{Q5}} = ...&lt;/p&gt;",
    "hint": "&lt;p&gt;Cuando las unidades son las mismas, se suma igual que con números naturales.&lt;/p&gt;",
    "feedback": "&lt;p&gt;Cuando las unidades son las mismas, se suma igual que con números naturales.&lt;/p&gt;&lt;div class=\"lemo-fixed-to-responsive\" style=\"max-width: 85px; max-height: 80px; position: relative; width: 100%; display: inline-block;\"&gt;&lt;img src=\"http://drive.google.com/uc?export=view&amp;id=1zoZvZllyCmeWcmx3jOaEER9tmU_I_Nve\" alt=\"\" tabindex=\"0\"&gt;&lt;div class=\"lemo-graphie-container\" style=\"position: absolute; top: 0;left: 0; width: 100%; height: 100%;\"&gt;&lt;div class=\"lemo-graphie\"style=\"position: relative; width: 100%; height: 100%;\"&gt;&lt;span class=\"lemo-graphie-label\" style=\"position: absolute; right: 15%; top: 65%;\"&gt;{{T1}}&lt;/span&gt;&lt;span class=\"lemo-graphie-label\" style=\"position: absolute; right: 15%; top: 35%;\"&gt;{{Q2}}&lt;/span&gt;&lt;span class=\"lemo-graphie-label\" style=\"position: absolute; right: 15%; top: 8%;\"&gt;{{Q1}}&lt;/span&gt;&lt;/div&gt;&lt;/div&gt;&lt;/div&gt;",
    "seed": {
        "parameters": [
            {
                "name": "Q1",
                "label": null,
                "min": 100,
                "max": 5000,
                "step": 1
            },
            {
                "name": "Q2",
                "label": null,
                "min": 100,
                "max": 5000,
                "step": 1
            },
            {
                "name": "Q3",
                "label": null,
                "min": 100,
                "max": 5000,
                "step": 1
            },
            {
                "name": "Q4",
                "label": null,
                "min": 100,
                "max": 5000,
                "step": 1
            },
            {
                "name": "Q5",
                "label": null,
                "list": [
                    "km",
                    "m",
                    "cm",
                    "mm",
                    "kg",
                    "g",
                    "mg",
                    "l",
                    "ml"
                ]
            },
            {
                "name": "Q6",
                "label": null,
                "list": [
                    "km",
                    "m",
                    "cm",
                    "mm",
                    "kg",
                    "g",
                    "mg",
                    "l",
                    "ml"
                ]
            }
        ],
        "calculated": [
            {
                "name": "T1",
                "label": "{{function}}",
                "function": "{{Q1}} + {{Q2}}",
                "temp": true
            },
            {
                "name": "T2",
                "label": "{{function}}",
                "function": "{{Q1}} + {{Q3}}",
                "temp": true
            },
            {
                "name": "T3",
                "label": "{{function}}",
                "function": "{{Q1}} + {{Q4}}",
                "temp": true
            },
            {
                "name": "A1",
                "label": "{{function}}",
                "function": "{{T1}} {{Q5}}"
            },
            {
                "name": "A2",
                "label": "{{function}}",
                "function": "{{T1}} {{Q6}}",
                "incorrect": true
            },
            {
                "name": "A3",
                "label": "{{function}}",
                "function": "{{T2}} {{Q6}}",
                "incorrect": true
            },
            {
                "name": "A4",
                "label": "{{function}}",
                "function": "{{T3}} {{Q6}}",
                "incorrect": true
            }
        ],
        "uniques": true
    },
    "algorithm": {
        "name": "trueFalse",
        "template": "Multiple choice – standard",
        "params": {
            "countCorrect": 1,
            "countIncorrect": 2,
            "showCheckIcon": false,
            "columns": 3
        }
    }
}</t>
  </si>
  <si>
    <t>&lt;p&gt;Calcula la siguiente resta.&lt;/p&gt;</t>
  </si>
  <si>
    <t>&lt;p&gt;{{T1}} {{Q3}} − {{Q2}} {{Q3}} = {{response}} {{Q3}}&lt;/p&gt;</t>
  </si>
  <si>
    <t>Q1 = Min = 100; Max = 5000; Step = 1
Q2 = Min = 100; Max = 5000; Step = 1
Q3 = List = km, m, cm, mm, kg, g, mg, l, ml</t>
  </si>
  <si>
    <t>T1 = {{Q1}} + {{Q2}
A1 = {{Q1}}</t>
  </si>
  <si>
    <t>{
    "id": "M4-MyM-26a-E-1",
    "stimulus": "&lt;p&gt;Calcula la siguiente resta.&lt;/p&gt;",
    "template": "&lt;p style=\"text-align: center\"&gt;{{T1}} {{Q3}} − {{Q2}} {{Q3}} = {{response}} {{Q3}}&lt;/p&gt;",
    "hint": "&lt;p&gt;Cuando las unidades son las mismas, se resta igual que con números naturales.&lt;/p&gt;",
    "feedback": "&lt;p&gt;Cuando las unidades son las mismas, se resta igual que con números naturales.&lt;/p&gt;&lt;div class=\"lemo-fixed-to-responsive\" style=\"max-width: 85px; max-height: 80px; position: relative; width: 100%; display: inline-block;\"&gt;&lt;img src=\"http://drive.google.com/uc?export=view&amp;id=1mzCc1jAeArGEIPp_wJDh-IrsZ-T14yH0\" alt=\"\" tabindex=\"0\"&gt;&lt;div class=\"lemo-graphie-container\" style=\"position: absolute; top: 0;left: 0; width: 100%; height: 100%;\"&gt;&lt;div class=\"lemo-graphie\"style=\"position: relative; width: 100%; height: 100%;\"&gt;&lt;span class=\"lemo-graphie-label\" style=\"position: absolute; right: 15%; top: 65%;\"&gt;{{Q1}}&lt;/span&gt;&lt;span class=\"lemo-graphie-label\" style=\"position: absolute; right: 15%; top: 35%;\"&gt;{{Q2}}&lt;/span&gt;&lt;span class=\"lemo-graphie-label\" style=\"position: absolute; right: 15%; top: 8%;\"&gt;{{T1}}&lt;/span&gt;&lt;/div&gt;&lt;/div&gt;&lt;/div&gt;",
    "seed": {
        "parameters": [
            {
                "name": "Q1",
                "label": null,
                "min": 100,
                "max": 5000,
                "step": 1
            },
            {
                "name": "Q2",
                "label": null,
                "min": 100,
                "max": 5000,
                "step": 1
            },
            {
                "name": "Q3",
                "label": null,
                "list": [
                    "km",
                    "m",
                    "cm",
                    "mm",
                    "kg",
                    "g",
                    "mg",
                    "l",
                    "ml"
                ]
            }
        ],
        "calculated": [
            {
                "name": "T1",
                "label": "{{function}}",
                "function": "{{Q1}} + {{Q2}}",
                "temp": true
            },
            {
                "name": "A1",
                "label": "{{function}}",
                "function": "{{Q1}}"
            }
        ],
        "uniques": true
    },
    "algorithm": {
        "name": "calculateOperation",
        "params": {
            "method": "equivLiteral",
            "keyboard": "NUMERICAL"
        }
    }
}</t>
  </si>
  <si>
    <t>&lt;p&gt;Calcula la siguiente suma.&lt;/p&gt;</t>
  </si>
  <si>
    <t>&lt;p&gt;{{Q1}} {{Q3}} + {{Q2}} {{Q3}} = {{response}} {{Q3}}&lt;/p&gt;</t>
  </si>
  <si>
    <t>{
    "id": "M4-MyM-26a-E-2",
    "stimulus": "&lt;p&gt;Calcula la siguiente suma.&lt;/p&gt;",
    "template": "&lt;p style=\"text-align: center\"&gt;{{Q1}} {{Q3}} + {{Q2}} {{Q3}} = {{response}} {{Q3}}&lt;/p&gt;",
    "hint": "&lt;p&gt;Cuando las unidades son las mismas, se suma igual que con números naturales.&lt;/p&gt;",
    "feedback": "&lt;p&gt;Cuando las unidades son las mismas, se suma igual que con números naturales.&lt;/p&gt;&lt;div class=\"lemo-fixed-to-responsive\" style=\"max-width: 85px; max-height: 80px; position: relative; width: 100%; display: inline-block;\"&gt;&lt;img src=\"http://drive.google.com/uc?export=view&amp;id=1zoZvZllyCmeWcmx3jOaEER9tmU_I_Nve\" alt=\"\" tabindex=\"0\"&gt;&lt;div class=\"lemo-graphie-container\" style=\"position: absolute; top: 0;left: 0; width: 100%; height: 100%;\"&gt;&lt;div class=\"lemo-graphie\"style=\"position: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
    "seed": {
        "parameters": [
            {
                "name": "Q1",
                "label": null,
                "min": 100,
                "max": 5000,
                "step": 1
            },
            {
                "name": "Q2",
                "label": null,
                "min": 100,
                "max": 5000,
                "step": 1
            },
            {
                "name": "Q3",
                "label": null,
                "list": [
                    "km",
                    "m",
                    "cm",
                    "mm",
                    "kg",
                    "g",
                    "mg",
                    "l",
                    "ml"
                ]
            }
        ],
        "calculated": [
            {
                "name": "A1",
                "label": "{{function}}",
                "function": "{{Q1}} + {{Q2}}"
            }
        ],
        "uniques": true
    },
    "algorithm": {
        "name": "calculateOperation",
        "params": {
            "method": "equivLiteral",
            "keyboard": "NUMERICAL"
        }
    }
}</t>
  </si>
  <si>
    <t>&lt;p&gt;José y su madre han comprado en la frutería {{Q1}} g de naranjas y {{Q2}} g de manzanas. ¿Cuánto pesa la compra?&lt;/p&gt;</t>
  </si>
  <si>
    <t>&lt;p&gt;La compra pesa {{response}} g.&lt;/p&gt;</t>
  </si>
  <si>
    <t>Q1 = Min = 500; Max = 5000; Step = 10
Q2 = Min = 500; Max = 5000; Step = 10</t>
  </si>
  <si>
    <t>{
    "id": "M4-MyM-26a-A-1",
    "stimulus": "&lt;p&gt;José y su madre han comprado en la frutería {{Q1}} g de naranjas y {{Q2}} g de manzanas. ¿Cuánto pesa la compra?&lt;/p&gt;",
    "template": "&lt;p&gt;La compra pesa {{response}} g.&lt;/p&gt;",
    "hint": "&lt;p&gt;Cuando las unidades son las mismas, se suma igual que con números naturales.&lt;/p&gt;",
    "feedback": "&lt;p&gt;Cuando las unidades son las mismas, se suma igual que con números naturales.&lt;/p&gt;&lt;div class=\"lemo-fixed-to-responsive\" style=\"max-width: 85px; max-height: 80px; position: relative; width: 100%; display: inline-block;\"&gt;&lt;img src=\"http://drive.google.com/uc?export=view&amp;id=1zoZvZllyCmeWcmx3jOaEER9tmU_I_Nve\" alt=\"\" tabindex=\"0\"&gt;&lt;div class=\"lemo-graphie-container\" style=\"position: absolute; top: 0;left: 0; width: 100%; height: 100%;\"&gt;&lt;div class=\"lemo-graphie\"style=\"position: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
    "seed": {
        "parameters": [
            {
                "name": "Q1",
                "label": null,
                "min": 500,
                "max": 5000,
                "step": 10
            },
            {
                "name": "Q2",
                "label": null,
                "min": 500,
                "max": 5000,
                "step": 10
            }
        ],
        "calculated": [
            {
                "name": "A1",
                "label": "{{function}}",
                "function": "{{Q1}} + {{Q2}}"
            }
        ],
        "uniques": true
    },
    "algorithm": {
        "name": "calculateOperation",
        "params": {
            "method": "equivLiteral",
            "keyboard": "NUMERICAL"
        }
    }
}</t>
  </si>
  <si>
    <t>Pedro ha paseado {{Q1}} m el lunes y {{Q2}} m el miércoles. ¿Cuánto ha caminado en total?</t>
  </si>
  <si>
    <t>&lt;p&gt;Ha caminado {{response}} m.&lt;/p&gt;</t>
  </si>
  <si>
    <t>Q1 = Min = 1000; Max = 5000; Step = 1
Q2 = Min = 1000; Max = 5000; Step = 1</t>
  </si>
  <si>
    <t>{
    "id": "M4-MyM-26a-A-2",
    "stimulus": "Pedro ha paseado {{Q1}} m el lunes y {{Q2}} m el miércoles. ¿Cuánto ha caminado en total?",
    "template": "&lt;p&gt;Ha caminado {{response}} m.&lt;/p&gt;",
    "hint": "&lt;p&gt;Cuando las unidades son las mismas, se suma igual que con números naturales.&lt;/p&gt;",
    "feedback": "&lt;p&gt;Cuando las unidades son las mismas, se suma igual que con números naturales.&lt;/p&gt;&lt;div class=\"lemo-fixed-to-responsive\" style=\"max-width: 85px; max-height: 80px; position: relative; width: 100%; display: inline-block;\"&gt;&lt;img src=\"http://drive.google.com/uc?export=view&amp;id=1zoZvZllyCmeWcmx3jOaEER9tmU_I_Nve\" alt=\"\" tabindex=\"0\"&gt;&lt;div class=\"lemo-graphie-container\" style=\"position: absolute; top: 0;left: 0; width: 100%; height: 100%;\"&gt;&lt;div class=\"lemo-graphie\"style=\"position: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
    "seed": {
        "parameters": [
            {
                "name": "Q1",
                "label": null,
                "min": 1000,
                "max": 5000,
                "step": 1
            },
            {
                "name": "Q2",
                "label": null,
                "min": 1000,
                "max": 5000,
                "step": 1
            }
        ],
        "calculated": [
            {
                "name": "A1",
                "label": "{{function}}",
                "function": "{{Q1}} + {{Q2}}"
            }
        ],
        "uniques": true
    },
    "algorithm": {
        "name": "calculateOperation",
        "params": {
            "method": "equivLiteral",
            "keyboard": "NUMERICAL"
        }
    }
}</t>
  </si>
  <si>
    <t>&lt;p&gt;Se han sacado {{Q2}} l de agua a un depósito que tenía {{T1}} l. ¿Cuánta agua queda ahora en el depósito?&lt;/p&gt;</t>
  </si>
  <si>
    <t>&lt;p&gt;Le quedan {{response}} l.&lt;/p&gt;</t>
  </si>
  <si>
    <t>Q1 = Min = 1000; Max = 2500; Step = 1
Q2 = Min = 1000; Max = 2500; Step = 1</t>
  </si>
  <si>
    <t>{
    "id": "M4-MyM-26a-A-3",
    "stimulus": "&lt;p&gt;Se han sacado {{Q2}} l de agua a un depósito que tenía {{T1}} l. ¿Cuánta agua queda ahora en el depósito?&lt;/p&gt;",
    "template": "&lt;p&gt;Le quedan {{response}} l.&lt;/p&gt;",
    "hint": "&lt;p&gt;Cuando las unidades son las mismas, se resta igual que con números naturales.&lt;/p&gt;",
    "feedback": "&lt;p&gt;Cuando las unidades son las mismas, se resta igual que con números naturales.&lt;/p&gt;&lt;div class=\"lemo-fixed-to-responsive\" style=\"max-width: 85px; max-height: 80px; position: relative; width: 100%; display: inline-block;\"&gt;&lt;img src=\"http://drive.google.com/uc?export=view&amp;id=1mzCc1jAeArGEIPp_wJDh-IrsZ-T14yH0\" alt=\"\" tabindex=\"0\"&gt;&lt;div class=\"lemo-graphie-container\" style=\"position: absolute; top: 0;left: 0; width: 100%; height: 100%;\"&gt;&lt;div class=\"lemo-graphie\"style=\"position: relative; width: 100%; height: 100%;\"&gt;&lt;span class=\"lemo-graphie-label\" style=\"position: absolute; right: 15%; top: 65%;\"&gt;{{Q1}}&lt;/span&gt;&lt;span class=\"lemo-graphie-label\" style=\"position: absolute; right: 15%; top: 35%;\"&gt;{{Q2}}&lt;/span&gt;&lt;span class=\"lemo-graphie-label\" style=\"position: absolute; right: 15%; top: 8%;\"&gt;{{T1}}&lt;/span&gt;&lt;/div&gt;&lt;/div&gt;&lt;/div&gt;",
    "seed": {
        "parameters": [
            {
                "name": "Q1",
                "label": null,
                "min": 1000,
                "max": 2500,
                "step": 1
            },
            {
                "name": "Q2",
                "label": null,
                "min": 1000,
                "max": 2500,
                "step": 1
            }
        ],
        "calculated": [
            {
                "name": "T1",
                "label": "{{function}}",
                "function": "{{Q1}} + {{Q2}}",
                "temp": true
            },
            {
                "name": "A1",
                "label": "{{function}}",
                "function": "{{Q1}}"
            }
        ],
        "uniques": true
    },
    "algorithm": {
        "name": "calculateOperation",
        "params": {
            "method": "equivLiteral",
            "keyboard": "NUMERICAL"
        }
    }
}</t>
  </si>
  <si>
    <t>M4-MyM-26b</t>
  </si>
  <si>
    <t>Realiza multiplicaciones y divisiones con estas unidades (km, m, cm, mm, kg, g, mg, l y ml) expresadas de forma simple (SMD)</t>
  </si>
  <si>
    <t>&lt;p&gt;Elige el resultado correcto de esta multiplicación.&lt;/p&gt;</t>
  </si>
  <si>
    <t>&lt;p&gt;{{Q1}} {{Q5}} × {{Q2}} = {{response}}&lt;/p&gt;</t>
  </si>
  <si>
    <t>Q1 = Min = 100; Max = 999; Step = 1
Q2 = Min =  2; Max = 9; Step = 1
Q3 = Min =  2; Max = 9; Step = 1
Q4 = Min =  2; Max = 9; Step = 1
Q5 = List = km, m, cm, mm, kg, g, mg, l, ml</t>
  </si>
  <si>
    <t>T1 = {{Q1}}*{{Q2}}
T2 = {{Q1}}*{{Q3}}
T3 = {{Q1}}*{{Q4}}
group1=
A1 = {{T1}} {{Q5}}*
A2 = {{T2}} {{Q5}}
A3 = {{T3}} {{Q5}}</t>
  </si>
  <si>
    <t>{
    "id": "M4-MyM-26b-I-1",
    "stimulus": "&lt;p&gt;Elige el resultado correcto de esta multiplicación.&lt;/p&gt;",
    "template": "&lt;p style=\"text-align: center\"&gt;{{Q1}} {{Q5}} × {{Q2}} = {{response}}&lt;/p&gt;",
    "hint": "&lt;p&gt;Las multiplicaciones de unidades de medida son iguales que las de números naturales.&lt;/p&gt;",
    "feedback": "&lt;p&gt;Las multiplicaciones de unidades de medida son iguales que las de números naturales.&lt;/p&gt;",
    "seed": {
        "parameters": [
            {
                "name": "Q1",
                "label": null,
                "min": 100,
                "max": 999,
                "step": 1
            },
            {
                "name": "Q2",
                "label": null,
                "min": 2,
                "max": 9,
                "step": 1
            },
            {
                "name": "Q3",
                "label": null,
                "min": 2,
                "max": 9,
                "step": 1
            },
            {
                "name": "Q4",
                "label": null,
                "min": 2,
                "max": 9,
                "step": 1
            },
            {
                "name": "Q5",
                "label": null,
                "list": [
                    "km",
                    "m",
                    "cm",
                    "mm",
                    "kg",
                    "g",
                    "mg",
                    "l",
                    "ml"
                ]
            }
        ],
        "calculated": [
            {
                "name": "T1",
                "label": "{{function}}",
                "function": "{{Q1}}*{{Q2}}",
                "temp": true
            },
            {
                "name": "T2",
                "label": "{{function}}",
                "function": "{{Q1}}*{{Q3}}",
                "temp": true
            },
            {
                "name": "T3",
                "label": "{{function}}",
                "function": "{{Q1}}*{{Q4}}",
                "temp": true
            },
            {
                "name": "A1",
                "label": "{{function}}",
                "function": "{{T1}} {{Q5}}",
                "group": 1
            },
            {
                "name": "A2",
                "label": "{{function}}",
                "function": "{{T2}} {{Q5}}",
                "incorrect": true,
                "group": 1
            },
            {
                "name": "A3",
                "label": "{{function}}",
                "function": "{{T3}} {{Q5}}",
                "incorrect": true,
                "group": 1
            }
        ],
        "uniques": true
    },
    "algorithm": {
        "name": "groupResponses",
        "template": "Cloze with drop down"
    }
}</t>
  </si>
  <si>
    <t>&lt;p&gt;Elige el resultado correcto de esta división.&lt;/p&gt;</t>
  </si>
  <si>
    <t>&lt;p&gt;{{T1}} {{Q5}} : {{Q1}} = {{response}}&lt;/p&gt;</t>
  </si>
  <si>
    <t>Q1 = Min =  2; Max = 9; Step = 1
Q2 = Min = 100; Max = 999; Step = 1
Q3 = Min = 100; Max = 999; Step = 1
Q4 = Min = 100; Max = 999; Step = 1
Q5 = List = km, m, cm, mm, kg, g, mg, l, ml</t>
  </si>
  <si>
    <t>T1 = {{Q1}}*{{Q2}}
group1=
A1 = {{Q2}} {{Q5}}*
A2 = {{Q3}} {{Q5}}
A3 = {{Q4}} {{Q5}}</t>
  </si>
  <si>
    <t>{
    "id": "M4-MyM-26b-I-2",
    "stimulus": "&lt;p&gt;Elige el resultado correcto de esta división.&lt;/p&gt;",
    "template": "&lt;p style=\"text-align: center\"&gt;{{T1}} {{Q5}} : {{Q1}} = {{response}}&lt;/p&gt;",
    "hint": "&lt;p&gt;Las divisiones de unidades de medida son iguales que las de números naturales.&lt;/p&gt;",
    "feedback": "&lt;p&gt;Las divisiones de unidades de medida son iguales que las de números naturales.&lt;/p&gt;",
    "seed": {
        "parameters": [
            {
                "name": "Q1",
                "label": null,
                "min": 2,
                "max": 9,
                "step": 1
            },
            {
                "name": "Q2",
                "label": null,
                "min": 100,
                "max": 999,
                "step": 1
            },
            {
                "name": "Q3",
                "label": null,
                "min": 100,
                "max": 999,
                "step": 1
            },
            {
                "name": "Q4",
                "label": null,
                "min": 100,
                "max": 999,
                "step": 1
            },
            {
                "name": "Q5",
                "label": null,
                "list": [
                    "km",
                    "m",
                    "cm",
                    "mm",
                    "kg",
                    "g",
                    "mg",
                    "l",
                    "ml"
                ]
            }
        ],
        "calculated": [
            {
                "name": "T1",
                "label": "{{function}}",
                "function": "{{Q1}}*{{Q2}}",
                "temp": true
            },
            {
                "name": "A1",
                "label": "{{function}}",
                "function": "{{Q2}} {{Q5}}",
                "group": 1
            },
            {
                "name": "A2",
                "label": "{{function}}",
                "function": "{{Q3}} {{Q5}}",
                "incorrect": true,
                "group": 1
            },
            {
                "name": "A3",
                "label": "{{function}}",
                "function": "{{Q4}} {{Q5}}",
                "incorrect": true,
                "group": 1
            }
        ],
        "uniques": true
    },
    "algorithm": {
        "name": "groupResponses",
        "template": "Cloze with drop down"
    }
}</t>
  </si>
  <si>
    <t>&lt;p&gt;{{Q1}} {{Q3}} × {{Q2}} = {{response}} {{Q3}}&lt;/p&gt;</t>
  </si>
  <si>
    <t>Q1 = Min = 100; Max = 999; Step = 1
Q2 = Min = 2; Max = 9; Step = 1
Q3 = List = km, m, cm, mm, kg, g, mg, l, ml</t>
  </si>
  <si>
    <t>{
    "id": "M4-MyM-26b-E-1",
    "stimulus": "&lt;p&gt;Calcula esta multiplicación.&lt;/p&gt;",
    "template": "&lt;p style=\"text-align: center\"&gt;{{Q1}} {{Q3}} × {{Q2}} = {{response}} {{Q3}}&lt;/p&gt;",
    "hint": "&lt;p&gt;Las multiplicaciones de unidades de medida son iguales que las de números naturales.&lt;/p&gt;",
    "feedback": "&lt;p&gt;Las multiplicaciones de unidades de medida son iguales que las de números naturales.&lt;/p&gt;",
    "seed": {
        "parameters": [
            {
                "name": "Q1",
                "label": null,
                "min": 100,
                "max": 999,
                "step": 1
            },
            {
                "name": "Q2",
                "label": null,
                "min": 2,
                "max": 9,
                "step": 1
            },
            {
                "name": "Q3",
                "label": null,
                "list": [
                    "km",
                    "m",
                    "cm",
                    "mm",
                    "kg",
                    "g",
                    "mg",
                    "l",
                    "ml"
                ]
            }
        ],
        "calculated": [
            {
                "name": "A1",
                "label": "{{function}}",
                "function": "{{Q1}}*{{Q2}}"
            }
        ],
        "uniques": true
    },
    "algorithm": {
        "name": "calculateOperation",
        "params": {
            "method": "equivLiteral",
            "keyboard": "NUMERICAL"
        }
    }
}</t>
  </si>
  <si>
    <t>&lt;p&gt;Calcula esta división.&lt;/p&gt;</t>
  </si>
  <si>
    <t>&lt;p&gt;{{T1}} {{Q3}} : {{Q1}} = {{response}} {{Q3}}&lt;/p&gt;</t>
  </si>
  <si>
    <t>Q1 = Min =  2; Max = 9; Step = 1
Q2 = Min = 100; Max = 999; Step = 1
Q3 = List = km, m, cm, mm, kg, g, mg, l, ml</t>
  </si>
  <si>
    <t>{
    "id": "M4-MyM-26b-E-2",
    "stimulus": "&lt;p&gt;Calcula esta división.&lt;/p&gt;",
    "template": "&lt;p style=\"text-align: center\"&gt;{{T1}} {{Q3}} : {{Q1}} = {{response}} {{Q3}}&lt;/p&gt;",
    "hint": "&lt;p&gt;Las divisiones de unidades de medida son iguales que las de números naturales.&lt;/p&gt;",
    "feedback": "&lt;p&gt;Las divisiones de unidades de medida son iguales que las de números naturales.&lt;/p&gt;",
    "seed": {
        "parameters": [
            {
                "name": "Q1",
                "label": null,
                "min": 2,
                "max": 9,
                "step": 1
            },
            {
                "name": "Q2",
                "label": null,
                "min": 100,
                "max": 999,
                "step": 1
            },
            {
                "name": "Q3",
                "label": null,
                "list": [
                    "km",
                    "m",
                    "cm",
                    "mm",
                    "kg",
                    "g",
                    "mg",
                    "l",
                    "ml"
                ]
            }
        ],
        "calculated": [
            {
                "name": "T1",
                "label": "{{function}}",
                "function": "{{Q1}}*{{Q2}}",
                "temp": true
            },
            {
                "name": "A1",
                "label": "{{function}}",
                "function": "{{Q2}}"
            }
        ],
        "uniques": true
    },
    "algorithm": {
        "name": "calculateOperation",
        "params": {
            "method": "equivLiteral",
            "keyboard": "NUMERICAL"
        }
    }
}</t>
  </si>
  <si>
    <t>&lt;p&gt;Una panadería hornea {{Q1}} kg de pan semanalmente. ¿Cuánto pan cocinarán al cabo de {{Q2}} semanas?&lt;/p&gt;</t>
  </si>
  <si>
    <t>&lt;p&gt;Cocinarán {{response}} kg de pan.&lt;/p&gt;</t>
  </si>
  <si>
    <t>Q1 = Min = 500; Max = 999; Step = 1
Q2 = Min = 2; Max = 9; Step = 1</t>
  </si>
  <si>
    <t>&lt;p&gt;Las multiplicaciones con unidades de medida son iguales que las de números naturales.&lt;/p&gt;</t>
  </si>
  <si>
    <t>&lt;p&gt;Las multiplicaciones con unidades de medida son iguales que las de números naturales:&lt;/p&gt;&lt;p&gt;{{Q1}} kg × {{Q2}} = {{A1}} kg&lt;/p&gt;</t>
  </si>
  <si>
    <t>{
    "id": "M4-MyM-26b-A-1",
    "stimulus": "&lt;p&gt;Una panadería hornea {{Q1}} kg de pan semanalmente. ¿Cuánto pan cocinarán al cabo de {{Q2}} semanas?&lt;/p&gt;",
    "template": "&lt;p&gt;Cocinarán {{response}} kg de pan.&lt;/p&gt;",
    "hint": "&lt;p&gt;Las multiplicaciones con unidades de medida son iguales que las de números naturales.&lt;/p&gt;",
    "feedback": "&lt;p&gt;Las multiplicaciones con unidades de medida son iguales que las de números naturales:&lt;/p&gt;&lt;p style=\"text-align: center\"&gt;{{Q1}} kg × {{Q2}} = {{A1}} kg&lt;/p&gt;",
    "seed": {
        "parameters": [
            {
                "name": "Q1",
                "label": null,
                "min": 500,
                "max": 999,
                "step": 1
            },
            {
                "name": "Q2",
                "label": null,
                "min": 2,
                "max": 9,
                "step": 1
            }
        ],
        "calculated": [
            {
                "name": "A1",
                "label": "{{function}}",
                "function": "{{Q1}}*{{Q2}}"
            }
        ],
        "uniques": true
    },
    "algorithm": {
        "name": "calculateOperation",
        "params": {
            "method": "equivLiteral",
            "keyboard": "NUMERICAL"
        }
    }
}</t>
  </si>
  <si>
    <t>&lt;p&gt;En una cafeteria se exprimen {{Q1}} ml de zumo natural al día. ¿Cuánto habrán exprimido al cabo de {{Q2}} días?&lt;/p&gt;</t>
  </si>
  <si>
    <t>&lt;p&gt;Se habrán exprimido {{response}} l&lt;/p&gt;</t>
  </si>
  <si>
    <t>Q1 = Min = 2000; Max = 10000; Step = 100
Q2 = Min = 2; Max = 9; Step = 1</t>
  </si>
  <si>
    <t>&lt;p&gt;Las multiplicaciones con unidades de medida son iguales que las de números naturales:&lt;/p&gt;&lt;p&gt;{{Q1}} l × {{Q2}} = {{A1}} l&lt;/p&gt;</t>
  </si>
  <si>
    <t>{
    "id": "M4-MyM-26b-A-2",
    "stimulus": "&lt;p&gt;En una cafeteria se exprimen {{Q1}} ml de zumo natural al día. ¿Cuánto habrán exprimido al cabo de {{Q2}} días?&lt;/p&gt;",
    "template": "&lt;p&gt;Se habrán exprimido {{response}} l.&lt;/p&gt;",
    "hint": "&lt;p&gt;Las multiplicaciones con unidades de medida son iguales que las de números naturales.&lt;/p&gt;",
    "feedback": "&lt;p&gt;Las multiplicaciones con unidades de medida son iguales que las de números naturales:&lt;/p&gt;&lt;p style=\"text-align: center\"&gt;{{Q1}} l × {{Q2}} = {{A1}} l&lt;/p&gt;",
    "seed": {
        "parameters": [
            {
                "name": "Q1",
                "label": null,
                "min": 2000,
                "max": 10000,
                "step": 100
            },
            {
                "name": "Q2",
                "label": null,
                "min": 2,
                "max": 9,
                "step": 1
            }
        ],
        "calculated": [
            {
                "name": "A1",
                "label": "{{function}}",
                "function": "{{Q1}}*{{Q2}}"
            }
        ],
        "uniques": true
    },
    "algorithm": {
        "name": "calculateOperation",
        "params": {
            "method": "equivLiteral",
            "keyboard": "NUMERICAL"
        }
    }
}</t>
  </si>
  <si>
    <t>&lt;p&gt;Los organizadores de una carrera de {{T1}} m quieren poner {{Q1}} señales para guiar a los corredores. ¿A cuánta distancia estarán separadas estas señales?&lt;/p&gt;</t>
  </si>
  <si>
    <t>&lt;p&gt;Las señales estarán a {{response}} m.&lt;/p&gt;</t>
  </si>
  <si>
    <t>Q1 = Min = 2; Max = 9; Step = 1
Q2 = Min = 500; Max = 900; Step = 10</t>
  </si>
  <si>
    <t>&lt;p&gt;Las divisiones con unidades de medida son iguales que las de números naturales.&lt;/p&gt;</t>
  </si>
  <si>
    <t>&lt;p&gt;Las divisiones con unidades de medida son iguales que las de números naturales:&lt;/p&gt;&lt;p&gt;{{T1}} m : {{Q1}} m = {{A1}} señales&lt;/p&gt;</t>
  </si>
  <si>
    <t>{
    "id": "M4-MyM-26b-A-3",
    "stimulus": "&lt;p&gt;Los organizadores de una carrera de {{T1}} m quieren poner {{Q1}} señales para guiar a los corredores. ¿A cuánta distancia estarán separadas estas señales?&lt;/p&gt;",
    "template": "&lt;p&gt;Las señales estarán a {{response}} m.&lt;/p&gt;",
    "hint": "&lt;p&gt;Las divisiones con unidades de medida son iguales que las de números naturales.&lt;/p&gt;",
    "feedback": "&lt;p&gt;Las divisiones con unidades de medida son iguales que las de números naturales:&lt;/p&gt;&lt;p style=\"text-align: center\"&gt;{{T1}} m : {{Q1}} m = {{A1}} m&lt;/p&gt;",
    "seed": {
        "parameters": [
            {
                "name": "Q1",
                "label": null,
                "min": 2,
                "max": 9,
                "step": 1
            },
            {
                "name": "Q2",
                "label": null,
                "min": 500,
                "max": 900,
                "step": 10
            }
        ],
        "calculated": [
            {
                "name": "T1",
                "label": "{{function}}",
                "function": "{{Q1}}*{{Q2}}",
                "temp": true
            },
            {
                "name": "A1",
                "label": "{{function}}",
                "function": "{{Q2}}"
            }
        ],
        "uniques": true
    },
    "algorithm": {
        "name": "calculateOperation",
        "params": {
            "method": "equivLiteral",
            "keyboard": "NUMERICAL"
        }
    }
}</t>
  </si>
  <si>
    <t>M4-MyM-21a</t>
  </si>
  <si>
    <t>Realiza sumas y restas con magnitudes (longitud, masa, capacidad) expresadas de forma simple (no SMD)</t>
  </si>
  <si>
    <t>&lt;p&gt;Escoge el resultado de esta resta.&lt;/p&gt;&lt;p&gt;{{T1}} {{Q3}} − {{Q2}} {{Q3}} = ...&lt;/p&gt;</t>
  </si>
  <si>
    <t>Q1 = Min = 100; Max = 5000; Step = 1
Q2 = Min = 100; Max = 5000; Step = 1
Q3 = List = pulgadas, pies, yardas, millas, libras, onzas, galones, cuartos, pintas, tazas
Q4 = Min = 1; Max = 90; Step = 10
Q5 = Min = 1; Max = 90; Step = 10
Q6 = Min = 1; Max = 10; Step = 1
Q7 = Min = 1; Max = 10; Step = 1</t>
  </si>
  <si>
    <t>T1 = {{Q1}}+{{Q2}}
T2 = {{Q1}}
T3 = {{Q1}}+{{Q4}}
T4 = {{Q1}}-{{Q5}}
T5 = {{Q1}}+{{Q6}}
T6 = {{Q1}}-{{Q7}}
A1={{T2}} {{Q3}}#*
A2={{T3}} {{Q3}}#
A3={{T4}} {{Q3}}#
A4={{T5}} {{Q3}}#
A5={{T6}} {{Q3}}#</t>
  </si>
  <si>
    <t>&lt;p&gt;Cuando las unidades son las mismas, se opera igual que en una resta de números naturales.&lt;/p&gt;</t>
  </si>
  <si>
    <t>&lt;p&gt;Cuando las unidades son las mismas, se opera igual que en una resta de números naturales.&lt;/p&gt;
$$VOP=resta;4;{{T1}};{{Q2}};{{A1}}</t>
  </si>
  <si>
    <t>{"id":"M4-MyM-21a-I-1","stimulus":"&lt;p&gt;Escoge el resultado de esta resta.&lt;/p&gt;&lt;p style=\"text-align: center\"&gt;{{T1}} {{Q3}} − {{Q2}} {{Q3}} = ...&lt;/p&gt;","hint":"&lt;p&gt;Cuando las unidades son las mismas, se opera igual que en una resta de números naturales.&lt;/p&gt;","feedback":"&lt;p&gt;Cuando las unidades son las mismas, se opera igual que en una resta de números naturales.&lt;/p&gt;&lt;div class=\"lemo-fixed-to-responsive\" style=\"max-width: 85px; max-height: 80px; position: relative; width: 100%; display: inline-block;\"&gt;&lt;img src=\"https://blueberry-assets.oneclick.es/resta_vertical_4cifras.png\" alt=\"\" tabindex=\"0\"&gt;&lt;div class=\"lemo-graphie-container\" style=\"position: absolute; top: 0;left: 0; width: 100%; height: 100%;\"&gt;&lt;div class=\"lemo-graphie\"style=\"position: relative; width: 100%; height: 100%;\"&gt;&lt;span class=\"lemo-graphie-label\" style=\"position: absolute; right: 15%; top: 65%;\"&gt;{{T2}}&lt;/span&gt;&lt;span class=\"lemo-graphie-label\" style=\"position: absolute; right: 15%; top: 35%;\"&gt;{{Q2}}&lt;/span&gt;&lt;span class=\"lemo-graphie-label\" style=\"position: absolute; right: 15%; top: 8%;\"&gt;{{T1}}&lt;/span&gt;&lt;/div&gt;&lt;/div&gt;&lt;/div&gt;","seed":{"parameters":[{"name":"Q1","label":null,"min":100,"max":5000,"step":1},{"name":"Q2","label":null,"min":100,"max":5000,"step":1},{"name":"Q3","label":null,"list":["pulgadas","pies","yardas","millas","libras","onzas","galones","cuartos","pintas","tazas"]},{"name":"Q4","label":null,"min":1,"max":90,"step":10},{"name":"Q5","label":null,"min":1,"max":90,"step":10},{"name":"Q6","label":null,"min":1,"max":10,"step":1},{"name":"Q7","label":null,"min":1,"max":10,"step":1}],"calculated":[{"name":"T1","label":"{{function}}","function":"{{Q1}}+{{Q2}}","temp":true},{"name":"T2","label":"{{function}}","function":"{{Q1}}","temp":true},{"name":"T3","label":"{{function}}","function":"{{Q1}}+{{Q4}}","temp":true},{"name":"T4","label":"{{function}}","function":"{{Q1}}-{{Q5}}","temp":true},{"name":"T5","label":"{{function}}","function":"{{Q1}}+{{Q6}}","temp":true},{"name":"T6","label":"{{function}}","function":"{{Q1}}-{{Q7}}","temp":true},{"name":"A1","label":"{{T2}} {{Q3}}","function":""},{"name":"A2","label":"{{T3}} {{Q3}}","function":"","incorrect":true},{"name":"A3","label":"{{T4}} {{Q3}}","function":"","incorrect":true},{"name":"A4","label":"{{T5}} {{Q3}}","function":"","incorrect":true},{"name":"A5","label":"{{T6}} {{Q3}}","function":"","incorrect":true}],"uniques":true},"algorithm":{"name":"trueFalse","template":"Multiple choice – standard","params":{"countCorrect":1,"countIncorrect":2,"showCheckIcon":false,
            "columns": 3
        }
    }
}</t>
  </si>
  <si>
    <t>&lt;p&gt;Escoge el resultado de esta suma.&lt;/p&gt;&lt;p&gt;{{Q1}} {{Q3}} + {{Q2}} {{Q3}} = ...&lt;/p&gt;</t>
  </si>
  <si>
    <t>Q1 = Min = 100; Max = 9999; Step = 1
Q2 = Min = 100; Max = 9999; Step = 1
Q3 = List = pulgadas, pies, yardas, millas, libras, onzas, galones, cuartos, pintas, tazas
Q4 = Min = 1; Max = 90; Step = 10
Q5 = Min = 1; Max = 90; Step = 10
Q6 = Min = 1; Max = 10; Step = 1
Q7 = Min = 1; Max = 10; Step = 1</t>
  </si>
  <si>
    <t>T2 = {{Q1}}+{{Q2}}
T3 = {{Q1}}+{{Q2}}+{{Q4}}
T4 = {{Q1}}+{{Q2}}-{{Q5}}
T5 = {{Q1}}+{{Q2}}+{{Q6}}
T6 = {{Q1}}+{{Q2}}-{{Q7}}
A1={{T2}} {{Q3}}#*
A2={{T3}} {{Q3}}#
A3={{T4}} {{Q3}}#
A4={{T5}} {{Q3}}#
A5={{T6}} {{Q3}}#</t>
  </si>
  <si>
    <t>&lt;p&gt;Cuando las unidades son las mismas, se opera igual que en una suma de números naturales.&lt;/p&gt;</t>
  </si>
  <si>
    <t>&lt;p&gt;Cuando las unidades son las mismas, se suma igual que en una suma de números naturales.&lt;/p&gt;
$$VOP=suma;4;{{Q1}};{{Q2}};{{A1}}</t>
  </si>
  <si>
    <t>{"id":"M4-MyM-21a-I-2","stimulus":"&lt;p&gt;Escoge el resultado de esta suma.&lt;/p&gt;&lt;p style=\"text-align: center\"&gt;{{Q1}} {{Q3}} + {{Q2}} {{Q3}} = ...&lt;/p&gt;","hint":"&lt;p&gt;Cuando las unidades son las mismas, se opera igual que en una suma de números naturales.&lt;/p&gt;","feedback":"&lt;p&gt;Cuando las unidades son las mismas, se suma igual que en una suma de números naturales.&lt;/p&gt;&lt;div class=\"lemo-fixed-to-responsive\" style=\"max-width: 85px; max-height: 80px; position: relative; width: 100%; display: inline-block;\"&gt;&lt;img src=\"https://blueberry-assets.oneclick.es/suma_vertical_4cifras.png\" alt=\"\" tabindex=\"0\"&gt;&lt;div class=\"lemo-graphie-container\" style=\"position: absolute; top: 0;left: 0; width: 100%; height: 100%;\"&gt;&lt;div class=\"lemo-graphie\"style=\"position: relative; width: 100%; height: 100%;\"&gt;&lt;span class=\"lemo-graphie-label\" style=\"position: absolute; right: 15%; top: 65%;\"&gt;{{T2}}&lt;/span&gt;&lt;span class=\"lemo-graphie-label\" style=\"position: absolute; right: 15%; top: 35%;\"&gt;{{Q2}}&lt;/span&gt;&lt;span class=\"lemo-graphie-label\" style=\"position: absolute; right: 15%; top: 8%;\"&gt;{{Q1}}&lt;/span&gt;&lt;/div&gt;&lt;/div&gt;&lt;/div&gt;","seed":{"parameters":[{"name":"Q1","label":null,"min":100,"max":9999,"step":1},{"name":"Q2","label":null,"min":100,"max":9999,"step":1},{"name":"Q3","label":null,"list":["pulgadas","pies","yardas","millas","libras","onzas","galones","cuartos","pintas","tazas"]},{"name":"Q4","label":null,"min":1,"max":90,"step":10},{"name":"Q5","label":null,"min":1,"max":90,"step":10},{"name":"Q6","label":null,"min":1,"max":10,"step":1},{"name":"Q7","label":null,"min":1,"max":10,"step":1}],"calculated":[{"name":"T2","label":"{{function}}","function":"{{Q1}}+{{Q2}}","temp":true},{"name":"T3","label":"{{function}}","function":"{{Q1}}+{{Q2}}+{{Q4}}","temp":true},{"name":"T4","label":"{{function}}","function":"{{Q1}}+{{Q2}}-{{Q5}}","temp":true},{"name":"T5","label":"{{function}}","function":"{{Q1}}+{{Q2}}+{{Q6}}","temp":true},{"name":"T6","label":"{{function}}","function":"{{Q1}}+{{Q2}}-{{Q7}}","temp":true},{"name":"A1","label":"{{T2}} {{Q3}}","function":""},{"name":"A2","label":"{{T3}} {{Q3}}","function":"","incorrect":true},{"name":"A3","label":"{{T4}} {{Q3}}","function":"","incorrect":true},{"name":"A4","label":"{{T5}} {{Q3}}","function":"","incorrect":true},{"name":"A5","label":"{{T6}} {{Q3}}","function":"","incorrect":true}],"uniques":true},"algorithm":{"name":"trueFalse","template":"Multiple choice – standard","params":{"countCorrect":1,"countIncorrect":2,"showCheckIcon":false,
            "columns": 3
        }
    }
}</t>
  </si>
  <si>
    <t>&lt;p&gt;{{T1}} {{Q11}} − {{Q2}} {{Q11}} = {{A1}} {{Q11}}&lt;/p&gt;</t>
  </si>
  <si>
    <t>Q1 = Min = 100; Max = 5000; Step = 1
Q2 = Min = 100; Max = 5000; Step = 1
Q11 = List = pulgadas, pies, yardas, millas, libras, onzas, galones, cuartos, pintas, tazas</t>
  </si>
  <si>
    <t>T1 = {{Q1}}+{{Q2}
A1 = {{Q1}}</t>
  </si>
  <si>
    <t>&lt;p&gt;Cuando las unidades son las mismas, se opera igual que en una resta de número naturales.&lt;/p&gt;</t>
  </si>
  <si>
    <t>{"id":"M4-MyM-21a-E-1","stimulus":"&lt;p&gt;Calcula la siguiente resta.&lt;/p&gt;","template":"&lt;p style=\"text-align: center\"&gt;{{T1}} {{Q11}} − {{Q2}} {{Q11}} = {{response}} {{Q11}}&lt;/p&gt;","hint":"&lt;p&gt;Cuando las unidades son las mismas, se opera igual que en una resta de número naturales.&lt;/p&gt;","feedback":"&lt;p&gt;Cuando las unidades son las mismas, se opera igual que en una resta de números naturales.&lt;/p&gt;&lt;div class=\"lemo-fixed-to-responsive\" style=\"max-width: 85px; max-height: 80px; position: relative; width: 100%; display: inline-block;\"&gt;&lt;img src=\"https://blueberry-assets.oneclick.es/resta_vertical_4cifras.png\" alt=\"\" tabindex=\"0\"&gt;&lt;div class=\"lemo-graphie-container\" style=\"position: absolute; top: 0;left: 0; width: 100%; height: 100%;\"&gt;&lt;div class=\"lemo-graphie\"style=\"position: relative; width: 100%; height: 100%;\"&gt;&lt;span class=\"lemo-graphie-label\" style=\"position: absolute; right: 15%; top: 65%;\"&gt;{{A1}}&lt;/span&gt;&lt;span class=\"lemo-graphie-label\" style=\"position: absolute; right: 15%; top: 35%;\"&gt;{{Q2}}&lt;/span&gt;&lt;span class=\"lemo-graphie-label\" style=\"position: absolute; right: 15%; top: 8%;\"&gt;{{T1}}&lt;/span&gt;&lt;/div&gt;&lt;/div&gt;&lt;/div&gt;","seed":{"parameters":[{"name":"Q1","label":null,"min":100,"max":5000,"step":1},{"name":"Q2","label":null,"min":100,"max":5000,"step":1},{"name":"Q11","label":null,"list":["pulgadas","pies","yardas","millas","libras","onzas","galones","cuartos","pintas","tazas"]}],"calculated":[{"name":"T1","label":"{{function}}","function":"{{Q1}}+{{Q2}}","temp":true},{"name":"A1","label":"{{function}}","function":"{{Q1}}"}],"uniques":true},"algorithm":{"name":"calculateOperation","params":{"method":"equivLiteral","keyboard":"NUMERICAL"}}}</t>
  </si>
  <si>
    <t>&lt;p&gt;{{Q1}} {{Q11}} + {{Q2}} {{Q11}} = {{A1}} {{Q11}}&lt;/p&gt;</t>
  </si>
  <si>
    <t>Q1 = Min = 100; Max = 9999; Step = 1
Q2 = Min = 100; Max = 9999; Step = 1
Q11 = List = pulgadas, pies, yardas, millas, libras, onzas, galones, cuartos, pintas, tazas</t>
  </si>
  <si>
    <t>&lt;p&gt;Cuando las unidades son las mismas, se opera igual que en una suma de números naturales.&lt;/p&gt;
$$VOP=suma;4;{{Q1}};{{Q2}};{{A1}}</t>
  </si>
  <si>
    <t>{"id":"M4-MyM-21a-E-2","stimulus":"&lt;p&gt;Calcula la siguiente suma.&lt;/p&gt;","template":"&lt;p style=\"text-align: center\"&gt;{{Q1}} {{Q11}} + {{Q2}} {{Q11}} = {{response}} {{Q11}}&lt;/p&gt;","hint":"&lt;p&gt;Cuando las unidades son las mismas, se opera igual que en una suma de números naturales.&lt;/p&gt;","feedback":"&lt;p&gt;Cuando las unidades son las mismas, se opera igual que en una suma de números naturales.&lt;/p&gt;&lt;div class=\"lemo-fixed-to-responsive\" style=\"max-width: 85px; max-height: 80px; position: relative; width: 100%; display: inline-block;\"&gt;&lt;img src=\"https://blueberry-assets.oneclick.es/suma_vertical_4cifras.png\" alt=\"\" tabindex=\"0\"&gt;&lt;div class=\"lemo-graphie-container\" style=\"position: absolute; top: 0;left: 0; width: 100%; height: 100%;\"&gt;&lt;div class=\"lemo-graphie\"style=\"position: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seed":{"parameters":[{"name":"Q1","label":null,"min":100,"max":9999,"step":1},{"name":"Q2","label":null,"min":100,"max":9999,"step":1},{"name":"Q11","label":null,"list":["pulgadas","pies","yardas","millas","libras","onzas","galones","cuartos","pintas","tazas"]}],"calculated":[{"name":"A1","label":"{{function}}","function":"{{Q1}}+{{Q2}}"}],"uniques":true},"algorithm":{"name":"calculateOperation","params":{"method":"equivLiteral","keyboard":"NUMERICAL"}}}</t>
  </si>
  <si>
    <t>&lt;p&gt;El recorrido corto de una carrera solidaria es de {{Q1}} yardas. Sin embargo, se ha abierto una extensión de otras {{Q2}} yardas para corredores que tengan más experiencia. ¿De qué longitud es el recorrido completo?&lt;/p&gt;</t>
  </si>
  <si>
    <t>&lt;p&gt;La carrera completa mide {{response}} yardas.&lt;/p&gt;</t>
  </si>
  <si>
    <t>{"id":"M4-MyM-21a-A-1","stimulus":"&lt;p&gt;El recorrido corto de una carrera solidaria es de {{Q1}} yardas. Sin embargo, se ha abierto una extensión de otras {{Q2}} yardas para corredores que tengan más experiencia. ¿De qué longitud es el recorrido completo?&lt;/p&gt;","template":"&lt;p&gt;La carrera completa mide {{response}} yardas.&lt;/p&gt;","hint":"&lt;p&gt;Cuando las unidades son las mismas, se opera igual que en una suma de números naturales.&lt;/p&gt;","feedback":"&lt;p&gt;Cuando las unidades son las mismas, se suma igual que en una suma de números naturales.&lt;/p&gt;&lt;div class=\"lemo-fixed-to-responsive\" style=\"max-width: 85px; max-height: 80px; position: relative; width: 100%; display: inline-block;\"&gt;&lt;img src=\"https://blueberry-assets.oneclick.es/suma_vertical_4cifras.png\" alt=\"\" tabindex=\"0\"&gt;&lt;div class=\"lemo-graphie-container\" style=\"position: absolute; top: 0;left: 0; width: 100%; height: 100%;\"&gt;&lt;div class=\"lemo-graphie\"style=\"position: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seed":{"parameters":[{"name":"Q1","label":null,"min":1000,"max":5000,"step":1},{"name":"Q2","label":null,"min":1000,"max":5000,"step":1}],"calculated":[{"name":"A1","label":"{{function}}","function":"{{Q1}}+{{Q2}}"}],"uniques":true},"algorithm":{"name":"calculateOperation","params":{"method":"equivLiteral","keyboard":"NUMERICAL"}}}</t>
  </si>
  <si>
    <t>&lt;p&gt;En una panadería se va a utilizar {{T1}} libras de harina para preparar pan y pasteles. Si se apartan {{Q1}} libras para el pan, ¿cuánta se usará para los pasteles?&lt;/p&gt;</t>
  </si>
  <si>
    <t>&lt;p&gt;Se usarán {{response}} libras.&lt;/p&gt;</t>
  </si>
  <si>
    <t>Q1 = Min = 10; Max = 500; Step = 1
Q2 = Min = 10; Max = 500; Step = 1</t>
  </si>
  <si>
    <t>&lt;p&gt;Cuando las unidades son las mismas, se opera igual que en una resta de números naturales.&lt;/p&gt;
$$VOP=resta;4;{{T1}};{{Q2}};{{Q1}}</t>
  </si>
  <si>
    <t>{
    "id": "M4-MyM-21a-A-2",
    "stimulus": "&lt;p&gt;En una panadería se va a utilizar {{T1}} libras de harina para preparar pan y pasteles. Si se apartan {{Q1}} libras para el pan, ¿cuánta se usará para los pasteles?&lt;/p&gt;",
    "template": "&lt;p&gt;Se usarán {{response}} libras.&lt;/p&gt;",
    "hint": "&lt;p&gt;Cuando las unidades son las mismas, se opera igual que en una resta de número naturales.&lt;/p&gt;",
    "feedback": "&lt;p&gt;Cuando las unidades son las mismas, se opera igual que en una resta de números naturales.&lt;/p&gt;&lt;div class=\"lemo-fixed-to-responsive\" style=\"max-width: 85px; max-height: 80px; position: relative; width: 100%; display: inline-block;\"&gt;&lt;img src=\"https://blueberry-assets.oneclick.es/resta_vertical_4cifras.png\" alt=\"\" tabindex=\"0\"&gt;&lt;div class=\"lemo-graphie-container\" style=\"position: absolute; top: 0;left: 0; width: 100%; height: 100%;\"&gt;&lt;div class=\"lemo-graphie\"style=\"position: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
    "seed": {
        "parameters": [
            {
                "name": "Q1",
                "label": null,
                "min": 10,
                "max": 500,
                "step": 1
            },
            {
                "name": "Q2",
                "label": null,
                "min": 10,
                "max": 500,
                "step": 1
            }
        ],
        "calculated": [
            {
                "name": "T1",
                "label": "{{function}}",
                "function": "{{Q1}}+{{Q2}}",
                "temp": true
            },
            {
                "name": "A1",
                "label": "{{function}}",
                "function": "{{Q2}}"
            }
        ],
        "uniques": true
    },
    "algorithm": {
        "name": "calculateOperation",
        "params": {
            "method": "equivLiteral",
            "keyboard": "NUMERICAL"
        }
    }
}</t>
  </si>
  <si>
    <t>&lt;p&gt;Una empresa ha enviado dos camiones de combustible a otra ciudad. El primero transporta {{Q1}} galones de gasolina y el segundo, {{Q2}} galones. ¿Cuánta gasolina va a enviar a esa ciudad en total?&lt;/p&gt;</t>
  </si>
  <si>
    <t>&lt;p&gt;Va a enviar {{response}} galones.&lt;/p&gt;</t>
  </si>
  <si>
    <t>Q1 = Min = 3000; Max = 5000; Step = 1
Q2 = Min = 3000; Max = 5000; Step = 1</t>
  </si>
  <si>
    <t>{"id":"M4-MyM-21a-A-3","stimulus":"&lt;p&gt;Una empresa ha enviado dos camiones de combustible a otra ciudad. El primero transporta {{Q1}} galones de gasolina y el segundo, {{Q2}} galones. ¿Cuánta gasolina va a enviar a esa ciudad en total?&lt;/p&gt;","template":"&lt;p&gt;Va a enviar {{response}} galones.&lt;/p&gt;","hint":"&lt;p&gt;Cuando las unidades son las mismas, se opera igual que en una suma de números naturales.&lt;/p&gt;","feedback":"&lt;p&gt;Cuando las unidades son las mismas, se opera igual que en una suma de números naturales.&lt;/p&gt;&lt;div class=\"lemo-fixed-to-responsive\" style=\"max-width: 85px; max-height: 80px; position: relative; width: 100%; display: inline-block;\"&gt;&lt;img src=\"https://blueberry-assets.oneclick.es/suma_vertical_4cifras.png\" alt=\"\" tabindex=\"0\"&gt;&lt;div class=\"lemo-graphie-container\" style=\"position: absolute; top: 0;left: 0; width: 100%; height: 100%;\"&gt;&lt;div class=\"lemo-graphie\"style=\"position: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seed":{"parameters":[{"name":"Q1","label":null,"min":3000,"max":5000,"step":1},{"name":"Q2","label":null,"min":3000,"max":5000,"step":1}],"calculated":[{"name":"A1","label":"{{function}}","function":"{{Q1}}+{{Q2}}"}],"uniques":true},"algorithm":{"name":"calculateOperation","params":{"method":"equivLiteral","keyboard":"NUMERICAL"}}}</t>
  </si>
  <si>
    <t>M4-MyM-21b</t>
  </si>
  <si>
    <t>Realiza multiplicaciones y divisiones con magnitudes (longitud, masa, capacidad) expresadas de forma simple (no SMD)</t>
  </si>
  <si>
    <t>&lt;p&gt;Arrastra el resultado correcto de esta multiplicación.&lt;/p&gt;</t>
  </si>
  <si>
    <t>&lt;p&gt;{{Q1}} {{Q5}} × {{Q2}} = {{A1}}&lt;/p&gt;</t>
  </si>
  <si>
    <t>Q1 = Min = 100; Max = 999; Step = 1
Q2 = Min = 2; Max = 9; Step = 1
Q3 = Min = 2; Max = 9; Step = 1
Q4 = Min = 2; Max = 9; Step = 1
Q5 = List = pulgadas, pies, yardas, millas, libras, onzas, galones, cuartos, pintas, tazas</t>
  </si>
  <si>
    <t>T1 = {{Q1}}*{{Q2}}
T2 = {{Q1}}*{{Q3}}
T3 = {{Q1}}*{{Q4}}
A1 = {{T1}} {{Q5}}#*
A2 = {{T2}} {{Q5}}#
A3 = {{T3}} {{Q5}}#</t>
  </si>
  <si>
    <t>{
    "id": "M4-MyM-21b-I-1",
    "stimulus": "&lt;p&gt;Arrastra el resultado correcto de esta multiplicación.&lt;/p&gt;",
    "template": "&lt;p style=\"text-align: center\"&gt;{{Q1}} {{Q5}} × {{Q2}} = {{response}}&lt;/p&gt;",
    "hint": "&lt;p&gt;Las multiplicaciones de unidades de medida son iguales que las de números naturales.&lt;/p&gt;",
    "feedback": "&lt;p&gt;Las multiplicaciones de unidades de medida son iguales que las de números naturales.&lt;/p&gt;",
    "seed": {
        "parameters": [
            {
                "name": "Q1",
                "label": null,
                "min": 100,
                "max": 999,
                "step": 1
            },
            {
                "name": "Q2",
                "label": null,
                "min": 2,
                "max": 9,
                "step": 1
            },
            {
                "name": "Q3",
                "label": null,
                "min": 2,
                "max": 9,
                "step": 1
            },
            {
                "name": "Q4",
                "label": null,
                "min": 2,
                "max": 9,
                "step": 1
            },
            {
                "name": "Q5",
                "label": null,
                "list": [
                    "pulgadas",
                    "pies",
                    "yardas",
                    "millas",
                    "libras",
                    "onzas",
                    "galones",
                    "cuartos",
                    "pintas",
                    "tazas"
                ]
            }
        ],
        "calculated": [
            {
                "name": "T1",
                "label": "{{function}}",
                "function": "{{Q1}}*{{Q2}}",
                "temp": true
            },
            {
                "name": "T2",
                "label": "{{function}}",
                "function": "{{Q1}}*{{Q3}}",
                "temp": true
            },
            {
                "name": "T3",
                "label": "{{function}}",
                "function": "{{Q1}}*{{Q4}}",
                "temp": true
            },
            {
                "name": "A1",
                "label": "{{T1}} {{Q5}}",
                "function": ""
            },
            {
                "name": "A2",
                "label": "{{T2}} {{Q5}}",
                "function": "",
                "incorrect": true
            },
            {
                "name": "A3",
                "label": "{{T3}} {{Q5}}",
                "function": "",
                "incorrect": true
            }
        ],
        "uniques": true
    },
    "algorithm": {
        "name": "calculateOperation",
        "template": "Cloze with drag &amp; drop"
    }
}</t>
  </si>
  <si>
    <t>&lt;p&gt;Arrastra el resultado correcto de esta división.&lt;/p&gt;</t>
  </si>
  <si>
    <t>&lt;p&gt;{{T1}} {{Q5}} : {{Q1}} = {{A1}}&lt;/p&gt;</t>
  </si>
  <si>
    <t>Q1 = Min = 2; Max = 9; Step = 1
Q2 = Min = 100; Max = 999; Step = 1
Q3 = Min = 100; Max = 999; Step = 1
Q4 = Min = 100; Max = 999; Step = 1
Q5 = List = pulgadas, pies, yardas, millas, libras, onzas, galones, cuartos, pintas, tazas</t>
  </si>
  <si>
    <t>T1 = {{Q1}}*{{Q2}}
A1 = {{Q2}} {{Q5}}#*
A2 = {{Q3}} {{Q5}}#
A3 = {{Q4}} {{Q5}}#</t>
  </si>
  <si>
    <t>{
    "id": "M4-MyM-21b-I-2",
    "stimulus": "&lt;p&gt;Arrastra el resultado correcto de esta división.&lt;/p&gt;",
    "template": "&lt;p style=\"text-align: center\"&gt;{{T1}} {{Q5}} : {{Q1}} = {{response}}&lt;/p&gt;",
    "hint": "&lt;p&gt;Las divisiones de unidades de medida son iguales que las de números naturales.&lt;/p&gt;",
    "feedback": "&lt;p&gt;Las divisiones de unidades de medida son iguales que las de números naturales.&lt;/p&gt;",
    "seed": {
        "parameters": [
            {
                "name": "Q1",
                "label": null,
                "min": 2,
                "max": 9,
                "step": 1
            },
            {
                "name": "Q2",
                "label": null,
                "min": 100,
                "max": 999,
                "step": 1
            },
            {
                "name": "Q3",
                "label": null,
                "min": 100,
                "max": 999,
                "step": 1
            },
            {
                "name": "Q4",
                "label": null,
                "min": 100,
                "max": 999,
                "step": 1
            },
            {
                "name": "Q5",
                "label": null,
                "list": [
                    "pulgadas",
                    "pies",
                    "yardas",
                    "millas",
                    "libras",
                    "onzas",
                    "galones",
                    "cuartos",
                    "pintas",
                    "tazas"
                ]
            }
        ],
        "calculated": [
            {
                "name": "T1",
                "label": "{{function}}",
                "function": "{{Q1}}*{{Q2}}",
                "temp": true
            },
            {
                "name": "A1",
                "label": "{{Q2}} {{Q5}}",
                "function": ""
            },
            {
                "name": "A2",
                "label": "{{Q3}} {{Q5}}",
                "function": "",
                "incorrect": true
            },
            {
                "name": "A3",
                "label": "{{Q4}} {{Q5}}",
                "function": "",
                "incorrect": true
            }
        ],
        "uniques": true
    },
    "algorithm": {
        "name": "calculateOperation",
        "template": "Cloze with drag &amp; drop"
    }
}</t>
  </si>
  <si>
    <t>&lt;p&gt;{{Q1}} {{Q3}} × {{Q2}} = {{A1}} {{Q3}}&lt;/p&gt;</t>
  </si>
  <si>
    <t>Q1 = Min = 100; Max = 999; Step = 1
Q2 = Min = 2; Max = 9; Step = 1
Q3 = List = pulgadas, pies, yardas, millas, libras, onzas, galones, cuartos, pintas, tazas</t>
  </si>
  <si>
    <t>{"id":"M4-MyM-21b-E-1","stimulus":"&lt;p&gt;Calcula esta multiplicación.&lt;/p&gt;","template":"&lt;p style=\"text-align: center\"&gt;{{Q1}} {{Q3}} × {{Q2}} = {{response}} {{Q3}}&lt;/p&gt;","hint":"&lt;p&gt;Las multiplicaciones de unidades de medida son iguales que las de números naturales.&lt;/p&gt;","feedback":"&lt;p&gt;Las multiplicaciones de unidades de medida son iguales que las de números naturales.&lt;/p&gt;","seed":{"parameters":[{"name":"Q1","label":null,"min":100,"max":999,"step":1},{"name":"Q2","label":null,"min":2,"max":9,"step":1},{"name":"Q3","label":null,"list":["pulgadas","pies","yardas","millas","libras","onzas","galones","cuartos","pintas","tazas"]}],"calculated":[{"name":"A1","label":"{{function}}","function":"{{Q1}}*{{Q2}}"}],"uniques":true},"algorithm":{"name":"calculateOperation","params":{"method":"equivLiteral","keyboard":"NUMERICAL"}}}</t>
  </si>
  <si>
    <t>&lt;p&gt;{{T1}} {{Q3}} : {{Q1}} = {{A1}} {{Q3}}&lt;/p&gt;</t>
  </si>
  <si>
    <t>Q1 = Min = 2; Max = 9; Step = 1
Q2 = Min = 100; Max = 999; Step = 1
Q3 = List = pulgadas, pies, yardas, millas, libras, onzas, galones, cuartos, pintas, tazas</t>
  </si>
  <si>
    <t>{"id":"M4-MyM-21b-E-2","stimulus":"&lt;p&gt;Calcula esta división.&lt;/p&gt;","template":"&lt;p style=\"text-align: center\"&gt;{{T1}} {{Q3}} : {{Q1}} = {{response}} {{Q3}}&lt;/p&gt;","hint":"&lt;p&gt;Las divisiones de unidades de medida son iguales que las de números naturales.&lt;/p&gt;","feedback":"&lt;p&gt;Las divisiones de unidades de medida son iguales que las de números naturales.&lt;/p&gt;","seed":{"parameters":[{"name":"Q1","label":null,"min":2,"max":9,"step":1},{"name":"Q2","label":null,"min":100,"max":999,"step":1},{"name":"Q3","label":null,"list":["pulgadas","pies","yardas","millas","libras","onzas","galones","cuartos","pintas","tazas"]}],"calculated":[{"name":"T1","label":"{{function}}","function":"{{Q1}}*{{Q2}}","temp":true},{"name":"A1","label":"{{function}}","function":"{{Q2}}"}],"uniques":true},"algorithm":{"name":"calculateOperation","params":{"method":"equivLiteral","keyboard":"NUMERICAL"}}}</t>
  </si>
  <si>
    <t>&lt;p&gt;Diana ha comprado {{Q2}} cuerdas de {{Q1}} pies de largo cada una. ¿Cuántos pies de cuerda son en total?&lt;/p&gt;</t>
  </si>
  <si>
    <t>&lt;p&gt;Son {{response}} pies.&lt;/p&gt;</t>
  </si>
  <si>
    <t>Q1 = Min = 100; Max = 999; Step = 1
Q2 = Min = 2; Max = 9; Step = 1</t>
  </si>
  <si>
    <t>{"id":"M4-MyM-21b-A-1","stimulus":"&lt;p&gt;Diana ha comprado {{Q2}} cuerdas de {{Q1}} pies de largo cada una. ¿Cuántos pies de cuerda son en total?&lt;/p&gt;","template":"&lt;p&gt;Son {{response}} pies.&lt;/p&gt;","hint":"&lt;p&gt;Las multiplicaciones de unidades de medida son iguales que las de números naturales.&lt;/p&gt;","feedback":"&lt;p&gt;Las multiplicaciones de unidades de medida son iguales que las de números naturales.&lt;/p&gt;","seed":{"parameters":[{"name":"Q1","label":null,"min":100,"max":999,"step":1},{"name":"Q2","label":null,"min":2,"max":9,"step":1}],"calculated":[{"name":"A1","label":"{{function}}","function":"{{Q1}}*{{Q2}}"}],"uniques":true},"algorithm":{"name":"calculateOperation","params":{"method":"equivLiteral","keyboard":"NUMERICAL"}}}</t>
  </si>
  <si>
    <t>&lt;p&gt;Para mover unos escombros de {{T1}} libras, se han hecho {{Q1}} viajes con una carretilla cargada. ¿Cuántas libras se ha llevado en cada viaje?&lt;/p&gt;</t>
  </si>
  <si>
    <t>&lt;p&gt;La carretilla cargaba {{response}} libras en cada viaje.&lt;/p&gt;</t>
  </si>
  <si>
    <t>Q1 = Min = 2; Max = 9; Step = 1
Q2 = Min = 200; Max = 600; Step = 1</t>
  </si>
  <si>
    <t>{"id":"M4-MyM-21b-A-2","stimulus":"&lt;p&gt;Para mover unos escombros de {{T1}} libras, se han hecho {{Q1}} viajes con una carretilla cargada. ¿Cuántas libras se ha llevado en cada viaje?&lt;/p&gt;","template":"&lt;p&gt;La carretilla cargaba {{response}} libras en cada viaje.&lt;/p&gt;","hint":"&lt;p&gt;Las divisiones de unidades de medida son iguales que las de números naturales.&lt;/p&gt;","feedback":"&lt;p&gt;Las divisiones de unidades de medida son iguales que las de números naturales.&lt;/p&gt;","seed":{"parameters":[{"name":"Q1","label":null,"min":2,"max":9,"step":1},{"name":"Q2","label":null,"min":200,"max":600,"step":1}],"calculated":[{"name":"T1","label":"{{function}}","function":"{{Q1}}*{{Q2}}","temp":true},{"name":"A1","label":"{{function}}","function":"{{Q2}}"}],"uniques":true},"algorithm":{"name":"calculateOperation","params":{"method":"equivLiteral","keyboard":"NUMERICAL"}}}</t>
  </si>
  <si>
    <t>&lt;p&gt;Los habitantes de un un edificio de apartamentos gastan cada mañana {{Q1}} galones de agua para ducharse. ¿Cuánta gastan en duchas durante {{Q2}} días?&lt;/p&gt;</t>
  </si>
  <si>
    <t>&lt;p&gt;Gastan {{response}} galones de agua.&lt;/p&gt;</t>
  </si>
  <si>
    <t>Q1 = Min = 200; Max = 999; Step = 1
Q2 = Min = 2; Max = 9; Step = 1</t>
  </si>
  <si>
    <t>{"id":"M4-MyM-21b-A-3","stimulus":"&lt;p&gt;Los habitantes de un un edificio de apartamentos gastan cada mañana {{Q1}} galones de agua para ducharse. ¿Cuánta gastan en duchas durante {{Q2}} días?&lt;/p&gt;","template":"&lt;p&gt;Gastan {{response}} galones de agua.&lt;/p&gt;","hint":"&lt;p&gt;Las multiplicaciones de unidades de medida son iguales que las de números naturales.&lt;/p&gt;","feedback":"&lt;p&gt;Las multiplicaciones de unidades de medida son iguales que las de números naturales.&lt;/p&gt;","seed":{"parameters":[{"name":"Q1","label":null,"min":200,"max":999,"step":1},{"name":"Q2","label":null,"min":2,"max":9,"step":1}],"calculated":[{"name":"A1","label":"{{function}}","function":"{{Q1}}*{{Q2}}"}],"uniques":true},"algorithm":{"name":"calculateOperation","params":{"method":"equivLiteral","keyboard":"NUMERICAL"}}}</t>
  </si>
  <si>
    <t>M4-MyM-11a</t>
  </si>
  <si>
    <t>Realiza sumas y restas de magnitudes (longitud, masa, volumen) expresadas de forma compleja. Se da el resultado en una unidad determinada de antemano ()</t>
  </si>
  <si>
    <t xml:space="preserve">&lt;p&gt;Selecciona el resultado de esta suma.&lt;/p&gt;
</t>
  </si>
  <si>
    <t>{{Q1}} g + {{Q2}} kg y {{Q3}} g = {{group1}} g</t>
  </si>
  <si>
    <t>Q1= Mín= 1;Máx= 999; Step= 0.1
Q2= Mín= 1;Máx= 8; Step= 1
Q3= Mín= 1;Máx= 999; Step= 1</t>
  </si>
  <si>
    <t>A1 = {{Q1}}+{{Q2}}*1000+{{Q3}}*
A1 = {{Q1}}+{{Q2}}*100+{{Q3}}
A1 = {{Q1}}+{{Q2}}*10+{{Q3}}</t>
  </si>
  <si>
    <t>&lt;p&gt;Para realizar esta suma, expresa todas las magnitudes en la misma unidad.&lt;/p&gt;</t>
  </si>
  <si>
    <t>&lt;p&gt;Para realizar esta suma, hay que expresar todas las magnitudes en la misma unidad.&lt;/p&gt;&lt;p&gt;{{Q1}} g + {{Q2}} kg y {{Q3}} g = {{Q1}} + {{Q2}} × 1 000 + {{Q3}} = {{Q1}} + {{T1}} + {{Q3}} = {{A1}} g&lt;/p&gt;</t>
  </si>
  <si>
    <t>T1= {{Q2}}*1000</t>
  </si>
  <si>
    <t>{"id":"M4-MyM-11a-I-1","stimulus":"&lt;p&gt;Selecciona el resultado de esta suma.&lt;/p&gt;","template":"&lt;p style=\"text-align: center\"&gt;{{Q1}} g + {{Q2}} kg y {{Q3}} g = {{response}} g&lt;/p&gt;","hint":"&lt;p&gt;Para realizar esta suma, expresa todas las magnitudes en la misma unidad.&lt;/p&gt;","feedback":"&lt;p&gt;Para realizar esta suma, hay que expresar todas las magnitudes en la misma unidad.&lt;/p&gt;&lt;p style=\"text-align: center\"&gt;{{Q1}} g + {{Q2}} kg y {{Q3}} g = {{Q1}} + {{Q2}} × 1 000 + {{Q3}} = {{Q1}} + {{T1}} + {{Q3}} = {{A1}} g&lt;/p&gt;","seed":{"parameters":[{"name":"Q1","label":null,"min":1,"max":999,"step":0.1},{"name":"Q2","label":null,"min":1,"max":8,"step":1},{"name":"Q3","label":null,"min":1,"max":999,"step":1}],"calculated":[{"name":"T1","label":"{{function}}","function":"{{Q2}}*1000","temp":true},{"name":"A1","label":"{{function}}","function":"{{Q1}}+{{Q2}}*1000+{{Q3}}","group":1},{"name":"A2","label":"{{function}}","function":"{{Q1}}+{{Q2}}*100+{{Q3}}","group":1,"incorrect":true},{"name":"A3","label":"{{function}}","function":"{{Q1}}+{{Q2}}*10+{{Q3}}","group":1,"incorrect":true}],"uniques":true},"algorithm":{"name":"groupResponses","template":"Cloze with drop down"}}</t>
  </si>
  <si>
    <t>&lt;p&gt;Selecciona el resultado de esta resta.&lt;/p&gt;
{{Q1}} dl y {{Q2}} cl − {{Q3}} cl = {{group1}} cl</t>
  </si>
  <si>
    <t>{{Q1}} dl y {{Q2}} cl − {{Q3}} cl = {{group1}} cl</t>
  </si>
  <si>
    <t>Q1: Mín 40;Máx 999; Step: 1
Q2: Mín 1;Máx 9; Step: 1
Q3: Mín 100;Máx 399; Step: 1</t>
  </si>
  <si>
    <t>A1= ({{Q1}}*10+{{Q2}})-{{Q3}}*
A1= ({{Q1}}*100+{{Q2}})-{{Q3}}
A1= ({{Q1}}/10+{{Q2}})-{{Q3}}</t>
  </si>
  <si>
    <t>&lt;p&gt;Para realizar esta resta, expresa todas las magnitudes en la misma unidad.&lt;/p&gt;</t>
  </si>
  <si>
    <t>&lt;p&gt;Para realizar esta suma, hay que expresar todas las magnitudes en la misma unidad.&lt;/p&gt;&lt;p&gt;{{Q1}} dl y {{Q2}} cl − {{Q3}} cl = {{Q1}} × 10 + {{Q2}} − {{Q3}} = {{T1}} + {{Q2}} − {{Q3}} = {{A1}} cl</t>
  </si>
  <si>
    <t>T1= {{Q1}}*10</t>
  </si>
  <si>
    <t>{"id":"M4-MyM-11a-I-2","stimulus":"&lt;p&gt;Selecciona el resultado de esta resta.&lt;/p&gt;","template":"&lt;p style=\"text-align: center\"&gt;{{Q1}} dl y {{Q2}} cl − {{Q3}} cl = {{response}} cl&lt;/p&gt;","hint":"&lt;p&gt;Para realizar esta resta, expresa todas las magnitudes en la misma unidad.&lt;/p&gt;","feedback":"&lt;p&gt;Para realizar esta suma, hay que expresar todas las magnitudes en la misma unidad.&lt;/p&gt;&lt;p style=\"text-align: center\"&gt;{{Q1}} dl y {{Q2}} cl − {{Q3}} cl = {{Q1}} × 10 + {{Q2}} − {{Q3}} = {{T1}} + {{Q2}} − {{Q3}} = {{A1}} cl","seed":{"parameters":[{"name":"Q1","label":null,"min":40,"max":999,"step":1},{"name":"Q2","label":null,"min":1,"max":9,"step":1},{"name":"Q3","label":null,"min":100,"max":399,"step":1}],"calculated":[{"name":"T1","label":"{{function}}","function":"{{Q1}}*10","temp":true},{"name":"A1","label":"{{function}}","function":"({{Q1}}*10+{{Q2}})-{{Q3}}","group":1},{"name":"A2","label":"{{function}}","function":"({{Q1}}*100+{{Q2}})-{{Q3}}","group":1,"incorrect":true},{"name":"A3","label":"{{function}}","function":"({{Q1}}+{{Q2}})-{{Q3}}","group":1,"incorrect":true}],"uniques":true},"algorithm":{"name":"groupResponses","template":"Cloze with drop down"}}</t>
  </si>
  <si>
    <t>{{Q1}} ml + {{Q2}} l y {{Q3}} ml = {{A1}} ml</t>
  </si>
  <si>
    <t>Q1= Mín= 1000;Máx= 9999; Step= 1
Q2= Mín= 1;Máx= 9; Step= 1
Q3= Mín= 1;Máx= 999; Step= 1</t>
  </si>
  <si>
    <t>A1 = {{Q1}} + {{Q2}}*1000 + {{Q3}}</t>
  </si>
  <si>
    <t>&lt;p&gt;Para realizar esta suma, hay que expresar todas las magnitudes en la misma unidad.&lt;/p&gt;&lt;p&gt;{{Q1}} ml + {{Q2}} l y {{Q3}} ml = {{Q1}} + {{Q2}} × 1 000 + {{Q3}} = {{A1}} ml&lt;/p&gt;</t>
  </si>
  <si>
    <t>{"id":"M4-MyM-11a-E-1","stimulus":"&lt;p&gt;Calcula la siguiente suma.&lt;/p&gt;","template":"&lt;p style=\"text-align: center\"&gt;{{Q1}} ml + {{Q2}} l y {{Q3}} ml = {{response}} ml&lt;/p&gt;","hint":"&lt;p&gt;Para realizar esta suma, expresa todas las magnitudes en la misma unidad.&lt;/p&gt;","feedback":"&lt;p&gt;Para realizar esta suma, hay que expresar todas las magnitudes en la misma unidad.&lt;/p&gt;&lt;p style=\"text-align: center\"&gt;{{Q1}} ml + {{Q2}} l y {{Q3}} ml = {{Q1}} + {{Q2}} × 1 000 + {{Q3}} = {{A1}} ml&lt;/p&gt;","seed":{"parameters":[{"name":"Q1","label":null,"min":1000,"max":9999,"step":1},{"name":"Q2","label":null,"min":1,"max":9,"step":1},{"name":"Q3","label":null,"min":1,"max":999,"step":1}],"calculated":[{"name":"T1","label":"{{function}}","function":"{{Q1}}*100","temp":true},{"name":"A1","label":"{{function}}","function":"{{Q1}} + {{Q2}}*1000 + {{Q3}}"}],"uniques":true},"algorithm":{"name":"calculateOperation","params":{"method":"equivLiteral","keyboard":"NUMERICAL"}}}</t>
  </si>
  <si>
    <t>{{Q1}} hg y {{Q2}} g + {{Q3}} g = {{A1}} hg</t>
  </si>
  <si>
    <t>Q1= Mín= 1;Máx= 99; Step= 1
Q2= Mín= 11;Máx= 99; Step= 1
Q3= Mín= 11;Máx= 99; Step= 1</t>
  </si>
  <si>
    <t>A1 = {{Q1}}+{{Q2}}/100+{{Q3}}/100</t>
  </si>
  <si>
    <t>&lt;p&gt;Para realizar esta suma, hay que expresar todas las magnitudes en la misma unidad.&lt;/p&gt;{{Q1}} hg y {{Q2}} g + {{Q3}} g = {{Q1}} + ({{Q2}} : 100) + ({{Q3}} : 100) =  {{Q1}} + {{T1}} + {{T2}} = {{A1}} hg</t>
  </si>
  <si>
    <t>T1={{Q2}}/100
T2={{Q3}}/100</t>
  </si>
  <si>
    <t>{"id":"M4-MyM-11a-E-2","stimulus":"&lt;p&gt;Calcula la siguiente suma.&lt;/p&gt;","template":"&lt;p style=\"text-align: center\"&gt;{{Q1}} hg y {{Q2}} g + {{Q3}} g = {{response}} hg&lt;/p&gt;","hint":"&lt;p&gt;Para realizar esta suma, expresa todas las magnitudes en la misma unidad.&lt;/p&gt;","feedback":"&lt;p&gt;Para realizar esta suma, hay que expresar todas las magnitudes en la misma unidad.&lt;/p&gt;{{Q1}} hg y {{Q2}} g + {{Q3}} g = {{Q1}} + ({{Q2}} : 100) + ({{Q3}} : 100) = {{Q1}} + {{T1}} + {{T2}} = {{A1}} hg&lt;/p&gt;","seed":{"parameters":[{"name":"Q1","label":null,"min":1,"max":99,"step":1},{"name":"Q2","label":null,"min":11,"max":99,"step":1},{"name":"Q3","label":null,"min":11,"max":99,"step":1}],"calculated":[{"name":"T1","label":"{{function}}","function":"{{Q2}}/100","temp":true},{"name":"T2","label":"{{function}}","function":"{{Q3}}/100","temp":true},{"name":"A1","label":"{{function}}","function":"math.round({{Q1}}+{{Q2}}/100+{{Q3}}/100,2)"}],"uniques":true},"algorithm":{"name":"calculateOperation","params":{"method":"equivLiteral","keyboard":"NUMERICAL"}}}</t>
  </si>
  <si>
    <t>{{Q1}} km y {{Q2}} dam − {{Q3}} km y {{Q4}} dam = {{A1}} dam</t>
  </si>
  <si>
    <t>Q1= Mín= 4;Máx= 9; Step= 1
Q2= Mín= 11;Máx= 99; Step= 1
Q3= Mín= 1;Máx= 3; Step= 1
Q4= Mín= 11;Máx= 99; Step= 1</t>
  </si>
  <si>
    <t>A1 = ({{Q1}}*100+{{Q2}})-({{Q3}}*100+{{Q4}})</t>
  </si>
  <si>
    <t>&lt;p&gt;Para realizar esta resta, hay que expresar todas las magnitudes en la misma unidad.&lt;/p&gt;&lt;p&gt;{{Q1}} km y {{Q2}} dam − {{Q3}} km y {{Q4}} dam = ({{Q1}} × 100 + {{Q2}}) − ({{Q3}} × 100 + {{Q4}}) = {{T1}} − {{T2}} = {{A1}} dam&lt;/p&gt;</t>
  </si>
  <si>
    <t>T1={{Q1}}*100+{{Q2}}
T2={{Q3}}*100+{{Q4}}</t>
  </si>
  <si>
    <t>{"id":"M4-MyM-11a-E-3","stimulus":"&lt;p&gt;Calcula la siguiente resta.&lt;/p&gt;","template":"&lt;p style=\"text-align: center\"&gt;{{Q1}} km y {{Q2}} dam − {{Q3}} km y {{Q4}} dam = {{response}} dam&lt;/p&gt;","hint":"&lt;p&gt;Para realizar esta resta, expresa todas las magnitudes en la misma unidad.&lt;/p&gt;","feedback":"&lt;p&gt;Para realizar esta resta, hay que expresar todas las magnitudes en la misma unidad.&lt;/p&gt;&lt;p style=\"text-align: center\"&gt;{{Q1}} km y {{Q2}} dam − {{Q3}} km y {{Q4}} dam = ({{Q1}} × 100 + {{Q2}}) − ({{Q3}} × 100 + {{Q4}}) = {{T1}} − {{T2}} = {{A1}} dam&lt;/p&gt;","seed":{"parameters":[{"name":"Q1","label":null,"list":[4,5,6,7,8,9]},{"name":"Q2","label":null,"min":11,"max":99,"step":1},{"name":"Q3","label":null,"list":[1,2,3]},{"name":"Q4","label":null,"min":11,"max":99,"step":1}],"calculated":[{"name":"T1","label":"{{function}}","function":"{{Q1}}*100+{{Q2}}","temp":true},{"name":"T2","label":"{{function}}","function":"{{Q3}}*100+{{Q4}}","temp":true},{"name":"A1","label":"{{function}}","function":"({{Q1}}*100+{{Q2}})-({{Q3}}*100+{{Q4}})"}],"uniques":true},"algorithm":{"name":"calculateOperation","params":{"method":"equivLiteral","keyboard":"NUMERICAL"}}}</t>
  </si>
  <si>
    <t>&lt;p&gt;Dos amigos plantaron el mismo día un limonero. Si el de Eusebio mide ahora {{Q1}} dm y {{Q2}} cm y el de Alonso, {{Q3}} dm y {{Q4}} cm, ¿cuántos centímetros hay de diferencia entre ambos limoneros?&lt;/p&gt;</t>
  </si>
  <si>
    <t>&lt;p&gt;La diferencia es de {{A1}} cm.&lt;/p&gt;</t>
  </si>
  <si>
    <t xml:space="preserve">Q1= Mín= 36;Máx= 60; Step= 1
Q2= Mín= 1;Máx= 9; Step= 1
Q3= Mín= 10;Máx= 35; Step= 1
Q4= Mín= 1;Máx= 9; Step= 1
</t>
  </si>
  <si>
    <t>A1 = ({{Q1}}*10+{{Q2}})-({{Q3}}*10+{{Q4}})</t>
  </si>
  <si>
    <t>&lt;p&gt;Para hallar la diferencia, expresa todas las magnitudes en la misma unidad.&lt;/p&gt;</t>
  </si>
  <si>
    <t>&lt;p&gt;Para hallar la diferencia, hay que expresar todas las magnitudes en la misma unidad y, después, restar.&lt;/p&gt;&lt;p&gt;{{Q1}} dm y {{Q2}} cm − {{Q3}} dm y {{Q5}} cm = ({{Q1}} × 10 + {{Q2}}) − ({{Q3}} × 10 + {{Q4}}) = {{T1}} − {{T2}} = {{A1}} cm&lt;/p&gt;</t>
  </si>
  <si>
    <t>T1={{Q1}}*10
T2={{Q3}}*10</t>
  </si>
  <si>
    <t>{"id":"M4-MyM-11a-A-1","stimulus":"&lt;p&gt;Dos amigos plantaron el mismo día un limonero. Si el de Eusebio mide ahora {{Q1}} dm y {{Q2}} cm y el de Alonso, {{Q3}} dm y {{Q4}} cm, ¿cuántos centímetros hay de diferencia entre ambos limoneros?&lt;/p&gt;","template":"&lt;p&gt;La diferencia es de {{response}} cm.&lt;/p&gt;","hint":"&lt;p&gt;Para hallar la diferencia, expresa todas las magnitudes en la misma unidad.&lt;/p&gt;","feedback":"&lt;p&gt;Para hallar la diferencia, hay que expresar todas las magnitudes en la misma unidad y, después, restar.&lt;/p&gt;&lt;p style=\"text-align: center\"&gt;{{Q1}} dm y {{Q2}} cm − {{Q3}} dm y {{Q4}} cm = ({{Q1}} × 10 + {{Q2}}) − ({{Q3}} × 10 + {{Q4}}) = {{T1}} − {{T2}} = {{A1}} cm&lt;/p&gt;","seed":{"parameters":[{"name":"Q1","label":null,"min":36,"max":60,"step":1},{"name":"Q2","label":null,"min":1,"max":9,"step":1},{"name":"Q3","label":null,"min":10,"max":35,"step":1},{"name":"Q4","label":null,"min":1,"max":9,"step":1}],"calculated":[{"name":"T1","label":"{{function}}","function":"{{Q1}}*10+{{Q2}}","temp":true},{"name":"T2","label":"{{function}}","function":"{{Q3}}*10+{{Q4}}","temp":true},{"name":"A1","label":"{{function}}","function":"({{Q1}}*10+{{Q2}})-({{Q3}}*10+{{Q4}})"}],"uniques":true},"algorithm":{"name":"calculateOperation","params":{"method":"equivLiteral","keyboard":"NUMERICAL"}}}</t>
  </si>
  <si>
    <t>&lt;p&gt;Una asociación ha organizado un mañana de recogida de basura por la playa. Un grupo ha acumulado {{Q1}} kg y {{Q2}} dag y el otro, {{Q3}} kg. ¿Cuántos kilos de basura han recogido en total?</t>
  </si>
  <si>
    <t>&lt;p&gt;El total de basura ha sido de {{A1}} kg.&lt;/p&gt;</t>
  </si>
  <si>
    <t>Q1= Mín= 5;Máx= 20; Step= 1
Q2= Mín= 100;Máx= 900; Step= 100
Q3= Mín= 5;Máx= 20; Step= 1</t>
  </si>
  <si>
    <t>A1 = {{Q1}}+{{Q2}}/100+{{Q3}}</t>
  </si>
  <si>
    <t>&lt;p&gt;Para hallar el total de kilos, expresa todas las magnitudes en la misma unidad.&lt;/p&gt;</t>
  </si>
  <si>
    <t>&lt;p&gt;Para hallar el total de kilo, hay que expresar todas las magnitudes en la misma unidad y, después, sumar.&lt;/p&gt;&lt;p&gt;{{Q1}} kg y {{Q2}} dag + {{Q3}} kg = {{Q1}} + {{Q2}} : 100 + {{Q3}} = {{Q1}} + {{T1}} + {{Q3}} = {{A1}} kg</t>
  </si>
  <si>
    <t>T1={{Q2}}/100</t>
  </si>
  <si>
    <t>{"id":"M4-MyM-11a-A-2","stimulus":"&lt;p&gt;Una asociación ha organizado un mañana de recogida de basura por la playa. Un grupo ha acumulado {{Q1}} kg y {{Q2}} dag y el otro, {{Q3}} kg. ¿Cuántos kilos de basura han recogido en total?&lt;/p&gt;","template":"&lt;p&gt;El total de basura ha sido de {{response}} kg.&lt;/p&gt;","hint":"&lt;p&gt;Para hallar el total de kilos, expresa todas las magnitudes en la misma unidad.&lt;/p&gt;","feedback":"&lt;p&gt;Para hallar el total de kilo, hay que expresar todas las magnitudes en la misma unidad y, después, sumar.&lt;/p&gt;&lt;p style=\"text-align: center\"&gt;{{Q1}} kg y {{Q2}} dag + {{Q3}} kg = {{Q1}} + {{Q2}} : 100 + {{Q3}} = {{Q1}} + {{T1}} + {{Q3}} = {{A1}} kg","seed":{"parameters":[{"name":"Q1","label":null,"min":5,"max":20,"step":1},{"name":"Q2","label":null,"min":100,"max":900,"step":100},{"name":"Q3","label":null,"min":5,"max":20,"step":1}],"calculated":[{"name":"T1","label":"{{function}}","function":"{{Q2}}/100","temp":true},{"name":"T2","label":"{{function}}","function":"{{Q3}}*10+{{Q4}}","temp":true},{"name":"A1","label":"{{function}}","function":"{{Q1}}+{{Q2}}/100+{{Q3}}"}],"uniques":true},"algorithm":{"name":"calculateOperation","params":{"method":"equivLiteral","keyboard":"NUMERICAL"}}}</t>
  </si>
  <si>
    <t>&lt;p&gt;El lunes, el padre de Nerea compró {{Q1}} l y {{Q2}} ml de leche. Hoy, viernes, solo quedan {{Q3}} l. ¿Cuántos mililitros de leche han tomado?&lt;/p&gt;</t>
  </si>
  <si>
    <t>&lt;p&gt;Han tomado {{A1}} ml.&lt;/p&gt;</t>
  </si>
  <si>
    <t>Q1= Mín= 4;Máx= 12; Step= 1
Q2= Mín= 100;Máx= 950; Step= 50
Q3= Mín= 1;Máx= 5; Step= 1</t>
  </si>
  <si>
    <t>A1 = ({{Q1}}*1000+{{Q2}})-{{Q3}}</t>
  </si>
  <si>
    <t>&lt;p&gt;Para hallar los mililitros de leche, expresa todas las magnitudes en la misma unidad.&lt;/p&gt;</t>
  </si>
  <si>
    <t>&lt;p&gt;Para hallar los mililitros de leche, hay que expresar todas las magnitudes en la misma unidad y, después, restar.&lt;/p&gt;&lt;p&gt;{{Q1}} l y {{Q2}} ml − {{Q3}} l = ({{Q1}} × 1 000 + {{Q2}}) − {{Q3}} × 1 000 = {{T1}} − {{T2}} = {{A1}} ml&lt;/p&gt;</t>
  </si>
  <si>
    <t>T1= {{Q1}}*1000+{{Q2}}
T2= {{Q1}}*1000</t>
  </si>
  <si>
    <t>{"id":"M4-MyM-11a-A-3","stimulus":"&lt;p&gt;El lunes, el padre de Nerea compró {{Q1}} l y {{Q2}} ml de leche. Hoy, viernes, solo quedan {{Q3}} l. ¿Cuántos mililitros de leche han tomado?&lt;/p&gt;","template":"&lt;p&gt;Han tomado {{response}} ml.&lt;/p&gt;","hint":"&lt;p&gt;Para hallar los mililitros de leche, expresa todas las magnitudes en la misma unidad.&lt;/p&gt;","feedback":"&lt;p&gt;Para hallar los mililitros de leche, hay que expresar todas las magnitudes en la misma unidad y, después, restar.&lt;/p&gt;&lt;p style=\"text-align: center\"&gt;{{Q1}} l y {{Q2}} ml − {{Q3}} l = ({{Q1}} × 1 000 + {{Q2}}) − {{Q3}} × 1 000 = {{T1}} − {{T2}} = {{A1}} ml&lt;/p&gt;","seed":{"parameters":[{"name":"Q1","label":null,"min":4,"max":12,"step":1},{"name":"Q2","label":null,"min":100,"max":950,"step":50},{"name":"Q3","label":null,"list":[2,3,4,5]}],"calculated":[{"name":"T1","label":"{{function}}","function":"{{Q1}}*1000+{{Q2}}","temp":true},{"name":"T2","label":"{{function}}","function":"{{Q3}}*1000","temp":true},{"name":"A1","label":"{{function}}","function":"({{Q1}}*1000+{{Q2}})-{{Q3}}*1000"}],"uniques":true},"algorithm":{"name":"calculateOperation","params":{"method":"equivLiteral","keyboard":"NUMERICAL"}}}</t>
  </si>
  <si>
    <t>M4-MyM-5a</t>
  </si>
  <si>
    <t>Reconoce las equivalencias entre monedas y billetes de euro</t>
  </si>
  <si>
    <t>¿En cuáles de estas opciones hay la misma cantidad de euros?
M4-MyM-5a-20a
M4-MyM-5a-21*
M4-MyM-5a-22
M4-MyM-5a-23
M4-MyM-5a-24*
M4-MyM-5a-28
M4-MyM-5a-29
Que se vean 6</t>
  </si>
  <si>
    <t>Suma el valor de las monedas y los billetes.</t>
  </si>
  <si>
    <t>&lt;p&gt;Hay que sumar el valor de las monedas y los billetes:&lt;/p&gt;&lt;p&gt;1 billete de 5 € + 2 monedas de 1 € = 7 €&lt;/p&gt;&lt;p&gt;3 monedas de 2 € + 1 moneda de 1 € = 7 €&lt;/p&gt;</t>
  </si>
  <si>
    <r>
      <rPr>
        <rFont val="Calibri"/>
        <sz val="12.0"/>
      </rPr>
      <t>{"id":"M4-MyM-5a-I-1","stimulus":"&lt;p&gt;¿En cuáles de estas opciones hay la misma cantidad de euros?&lt;/p&gt;","feedback":"&lt;p&gt;Hay que sumar el valor de las monedas y los billetes:&lt;/p&gt;&lt;p style=\"text-align: center\"&gt;1 billete de 5 € + 2 monedas de 1 € = 7 €&lt;/p&gt;&lt;p style=\"text-align: center\"&gt;3 monedas de 2 € + 1 moneda de 1 € = 7 €&lt;/p&gt;","hint":"&lt;p&gt;Suma el valor de las monedas y los billetes.&lt;/p&gt;","seed":{"parameters":[],"calculated":[{"name":"A1","label":"&lt;div style=\"display:flex; justify-content:center;\"&gt;&lt;img src=\"</t>
    </r>
    <r>
      <rPr>
        <rFont val="Calibri"/>
        <color rgb="FF1155CC"/>
        <sz val="12.0"/>
        <u/>
      </rPr>
      <t>https://blueberry-assets.oneclick.es/M4_MyM_5a_20a.png</t>
    </r>
    <r>
      <rPr>
        <rFont val="Calibri"/>
        <sz val="12.0"/>
      </rPr>
      <t>\" width=\"250\"&gt;&lt;/img&gt;&lt;/div&gt;","incorrect":true},{"name":"A2","label":"&lt;div style=\"display:flex; justify-content:center;\"&gt;&lt;img src=\"https://blueberry-assets.oneclick.es/M4_MyM_5a_21a.png\" width=\"250\"&gt;&lt;/img&gt;&lt;/div&gt;"},{"name":"A3","label":"&lt;div style=\"display:flex; justify-content:center;\"&gt;&lt;img src=\"https://blueberry-assets.oneclick.es/M4_MyM_5a_22a.png\" width=\"250\"&gt;&lt;/img&gt;&lt;/div&gt;","incorrect":true},{"name":"A4","label":"&lt;div style=\"display:flex; justify-content:center;\"&gt;&lt;img src=\"https://blueberry-assets.oneclick.es/M4_MyM_5a_23a.png\" width=\"250\"&gt;&lt;/img&gt;&lt;/div&gt;","incorrect":true},{"name":"A5","label":"&lt;div style=\"display:flex; justify-content:center;\"&gt;&lt;img src=\"https://blueberry-assets.oneclick.es/M4_MyM_5a_25a.png\" width=\"250\"&gt;&lt;/img&gt;&lt;/div&gt;"},{"name":"A6","label":"&lt;div style=\"display:flex; justify-content:center;\"&gt;&lt;img src=\"https://blueberry-assets.oneclick.es/M4_MyM_5a_26a.png\" width=\"250\"&gt;&lt;/img&gt;&lt;/div&gt;","incorrect":true},{"name":"A7","label":"&lt;div style=\"display:flex; justify-content:center;\"&gt;&lt;img src=\"https://blueberry-assets.oneclick.es/M4_MyM_5a_27a.png\" width=\"250\"&gt;&lt;/img&gt;&lt;/div&gt;","incorrect":true}],"uniques":true},"algorithm":{"name":"trueFalse","template":"Multiple choice – multiple response","params":{"countCorrect":2,"countIncorrect":4,"showCheckIcon":false,"columns":3}}}</t>
    </r>
  </si>
  <si>
    <t>¿En cuáles de estas opciones hay la misma cantidad de euros?
M4-MyM-5a-20a
M4-MyM-5a-21
M4-MyM-5a-22*
M4-MyM-5a-23
M4-MyM-5a-25
M4-MyM-5a-28*
M4-MyM-5a-29
Que se vean 6</t>
  </si>
  <si>
    <t>&lt;p&gt;Hay que sumar el valor de las monedas y los billetes:&lt;/p&gt;&lt;p&gt;1 billete de 5 € + 1 moneda de 2 € + 2 monedas de 1 € = 9 €&lt;/p&gt;&lt;p&gt;1 billete de 5 € + 2 monedas de 2 € = 9 €&lt;/p&gt;</t>
  </si>
  <si>
    <t>{"id":"M4-MyM-5a-I-2","stimulus":"&lt;p&gt;¿En cuáles de estas opciones hay la misma cantidad de euros?&lt;/p&gt;","feedback":"&lt;p&gt;Hay que sumar el valor de las monedas y los billetes:&lt;/p&gt;&lt;p style=\"text-align: center\"&gt;1 billete de 5 € + 1 moneda de 2 € + 2 monedas de 1 € = 9 €&lt;/p&gt;&lt;p style=\"text-align: center\"&gt;1 billete de 5 € + 2 monedas de 2 € = 9 €&lt;/p&gt;","hint":"&lt;p&gt;Suma el valor de las monedas y los billetes.&lt;/p&gt;","seed":{"parameters":[],"calculated":[{"name":"A1","label":"&lt;div style=\"display:flex; justify-content:center;\"&gt;&lt;img src=\"https://blueberry-assets.oneclick.es/M4_MyM_5a_20a.png\" width=\"250\"&gt;&lt;/img&gt;","incorrect":true},{"name":"A2","label":"&lt;div style=\"display:flex; justify-content:center;\"&gt;&lt;img src=\"https://blueberry-assets.oneclick.es/M4_MyM_5a_21a.png\" width=\"250\"&gt;&lt;/img&gt;","incorrect":true},{"name":"A3","label":"&lt;div style=\"display:flex; justify-content:center;\"&gt;&lt;img src=\"https://blueberry-assets.oneclick.es/M4_MyM_5a_22a.png\" width=\"250\"&gt;&lt;/img&gt;"},{"name":"A4","label":"&lt;div style=\"display:flex; justify-content:center;\"&gt;&lt;img src=\"https://blueberry-assets.oneclick.es/M4_MyM_5a_23a.png\" width=\"250\"&gt;&lt;/img&gt;","incorrect":true},{"name":"A5","label":"&lt;div style=\"display:flex; justify-content:center;\"&gt;&lt;img src=\"https://blueberry-assets.oneclick.es/M4_MyM_5a_25a.png\" width=\"250\"&gt;&lt;/img&gt;","incorrect":true},{"name":"A6","label":"&lt;div style=\"display:flex; justify-content:center;\"&gt;&lt;img src=\"https://blueberry-assets.oneclick.es/M4_MyM_5a_26a.png\" width=\"250\"&gt;&lt;/img&gt;"},{"name":"A7","label":"&lt;div style=\"display:flex; justify-content:center;\"&gt;&lt;img src=\"https://blueberry-assets.oneclick.es/M4_MyM_5a_27a.png\" width=\"250\"&gt;&lt;/img&gt;","incorrect":true}],"uniques":true},"algorithm":{"name":"trueFalse","template":"Multiple choice – multiple response","params":{"countCorrect":2,"countIncorrect":4,"showCheckIcon":false,"columns":3}}}</t>
  </si>
  <si>
    <t>¿En cuáles de estas opciones hay la misma cantidad de euros?
M4-MyM-5a-20a
M4-MyM-5a-21
M4-MyM-5a-22
M4-MyM-5a-23*
M4-MyM-5a-26*
M4-MyM-5a-28
M4-MyM-5a-29
Que se vean 6</t>
  </si>
  <si>
    <t>&lt;p&gt;Hay que sumar el valor de las monedas y los billetes:&lt;/p&gt;&lt;p&gt;2 billetes de 5 € + 2 monedas de 50 cts. = 11 €&lt;/p&gt;&lt;p&gt;1 billete de 5 € + 3 monedas de 2 € = 11 €&lt;/p&gt;</t>
  </si>
  <si>
    <t>{"id":"M4-MyM-5a-I-3","stimulus":"&lt;p&gt;¿En cuáles de estas opciones hay la misma cantidad de euros?&lt;/p&gt;","feedback":"&lt;p&gt;Hay que sumar el valor de las monedas y los billetes:&lt;/p&gt;&lt;p style=\"text-align: center\"&gt;2 billetes de 5 € + 2 monedas de 50 cts. = 11 €&lt;/p&gt;&lt;p style=\"text-align: center\"&gt;1 billete de 5 € + 3 monedas de 2 € = 11 €&lt;/p&gt;","hint":"&lt;p&gt;Suma el valor de las monedas y los billetes.&lt;/p&gt;","seed":{"parameters":[],"calculated":[{"name":"A1","label":"&lt;div style=\"display:flex; justify-content:center;\"&gt;&lt;img src=\"https://blueberry-assets.oneclick.es/M4_MyM_5a_20a.png\" width=\"250\"&gt;&lt;/img&gt;&lt;/div&gt;","incorrect":true},{"name":"A2","label":"&lt;div style=\"display:flex; justify-content:center;\"&gt;&lt;img src=\"https://blueberry-assets.oneclick.es/M4_MyM_5a_21a.png\" width=\"250\"&gt;&lt;/img&gt;&lt;/div&gt;","incorrect":true},{"name":"A3","label":"&lt;div style=\"display:flex; justify-content:center;\"&gt;&lt;img src=\"https://blueberry-assets.oneclick.es/M4_MyM_5a_22a.png\" width=\"250\"&gt;&lt;/img&gt;&lt;/div&gt;","incorrect":true},{"name":"A4","label":"&lt;div style=\"display:flex; justify-content:center;\"&gt;&lt;img src=\"https://blueberry-assets.oneclick.es/M4_MyM_5a_23a.png\" width=\"250\"&gt;&lt;/img&gt;&lt;/div&gt;"},{"name":"A5","label":"&lt;div style=\"display:flex; justify-content:center;\"&gt;&lt;img src=\"https://blueberry-assets.oneclick.es/M4_MyM_5a_25a.png\" width=\"250\"&gt;&lt;/img&gt;&lt;/div&gt;","incorrect":true},{"name":"A6","label":"&lt;div style=\"display:flex; justify-content:center;\"&gt;&lt;img src=\"https://blueberry-assets.oneclick.es/M4_MyM_5a_26a.png\" width=\"250\"&gt;&lt;/img&gt;&lt;/div&gt;","incorrect":true},{"name":"A7","label":"&lt;div style=\"display:flex; justify-content:center;\"&gt;&lt;img src=\"https://blueberry-assets.oneclick.es/M4_MyM_5a_27a.png\" width=\"250\"&gt;&lt;/img&gt;&lt;/div&gt;"}],"uniques":true},"algorithm":{"name":"trueFalse","template":"Multiple choice – multiple response","params":{"countCorrect":2,"countIncorrect":4,"showCheckIcon":false,"columns":3}}}</t>
  </si>
  <si>
    <t>¿En cuáles de estas opciones hay la misma cantidad de euros?
M4-MyM-5a-20a
M4-MyM-5a-21
M4-MyM-5a-22
M4-MyM-5a-23*
M4-MyM-5a-27*
M4-MyM-5a-28
M4-MyM-5a-29
Que se vean 6</t>
  </si>
  <si>
    <t>&lt;p&gt;Hay que sumar el valor de las monedas y los billetes:&lt;/p&gt;&lt;p&gt;1 billete de 10 € + 1 billete de 5 € = 15 €&lt;/p&gt;&lt;p&gt;2 billetes de 5 € + 2 monedas de 2 € + 1 moneda de 1 € = 15 €&lt;/p&gt;</t>
  </si>
  <si>
    <t>{"id":"M4-MyM-5a-I-4","stimulus":"&lt;p&gt;¿En cuáles de estas opciones hay la misma cantidad de euros?&lt;/p&gt;","feedback":"&lt;p&gt;Hay que sumar el valor de las monedas y los billetes:&lt;/p&gt;&lt;p style=\"text-align: center\"&gt;1 billete de 10 € + 1 billete de 5 € = 15 €&lt;/p&gt;&lt;p style=\"text-align: center\"&gt;2 billetes de 5 € + 2 monedas de 2 € + 1 moneda de 1 € = 15 €&lt;/p&gt;","hint":"&lt;p&gt;Suma el valor de las monedas y los billetes.&lt;/p&gt;","seed":{"parameters":[],"calculated":[{"name":"A1","label":"&lt;img src=\"https://blueberry-assets.oneclick.es/M4_MyM_5a_20a.png\" width=\"250\"&gt;&lt;/img&gt;&lt;/div&gt;","incorrect":true},{"name":"A2","label":"&lt;div style=\"display:flex; justify-content:center;\"&gt;&lt;img src=\"https://blueberry-assets.oneclick.es/M4_MyM_5a_21a.png\" width=\"250\"&gt;&lt;/img&gt;&lt;/div&gt;","incorrect":true},{"name":"A3","label":"&lt;div style=\"display:flex; justify-content:center;\"&gt;&lt;img src=\"https://blueberry-assets.oneclick.es/M4_MyM_5a_22a.png\" width=\"250\"&gt;&lt;/img&gt;&lt;/div&gt;","incorrect":true},{"name":"A4","label":"&lt;div style=\"display:flex; justify-content:center;\"&gt;&lt;img src=\"https://blueberry-assets.oneclick.es/M4_MyM_5a_28a.png\" width=\"250\"&gt;&lt;/img&gt;&lt;/div&gt;"},{"name":"A5","label":"&lt;div style=\"display:flex; justify-content:center;\"&gt;&lt;img src=\"https://blueberry-assets.oneclick.es/M4_MyM_5a_24a.png\" width=\"250\"&gt;&lt;/img&gt;&lt;/div&gt;"},{"name":"A6","label":"&lt;div style=\"display:flex; justify-content:center;\"&gt;&lt;img src=\"https://blueberry-assets.oneclick.es/M4_MyM_5a_26a.png\" width=\"250\"&gt;&lt;/img&gt;&lt;/div&gt;","incorrect":true},{"name":"A7","label":"&lt;div style=\"display:flex; justify-content:center;\"&gt;&lt;img src=\"https://blueberry-assets.oneclick.es/M4_MyM_5a_27a.png\" width=\"250\"&gt;&lt;/img&gt;&lt;/div&gt;","incorrect":true}],"uniques":true},"algorithm":{"name":"trueFalse","template":"Multiple choice – multiple response","params":{"countCorrect":2,"countIncorrect":4,"showCheckIcon":false,"columns":3}}}</t>
  </si>
  <si>
    <t>¿Cuántos euros hay en total entre estos billetes?
{{T1}}
{{T2}}
{{T3}}</t>
  </si>
  <si>
    <t>Hay {{A1}} €.</t>
  </si>
  <si>
    <t>Q1 = list = 2, 3, 4
Q2 = list = 2, 3, 4
Q3 = list = 2, 3, 4
uniques: false</t>
  </si>
  <si>
    <t>T1 = 'M4-MyM-5a-7'.repeat({{Q1}})
T2 = 'M4-MyM-5a-8'.repeat({{Q2}})
T3 = 'M4-MyM-5a-9'.repeat({{Q3}})
A1 = {{Q1}}*5+{{Q2}}*10+{{Q3}}*20
T4 = {{Q1}}*5
T5 = {{Q2}}*10
T6 = {{Q3}}*20</t>
  </si>
  <si>
    <t>Suma el valor de los billetes.</t>
  </si>
  <si>
    <t>&lt;p&gt;Hay que sumar el valor de los billetes:&lt;/p&gt;&lt;p&gt;{{Q1}} billetes de 5 € = {{T4}} €&lt;/p&gt;&lt;p&gt;{{Q2}} billetes de 10 € = {{T5}} €&lt;/p&gt;&lt;p&gt;{{Q3}} billetes de 20 € = {{T6}} €&lt;/p&gt;&lt;p&gt;{{T4}} € + {{T5}} € + {{T6}} € = {{A1}} €&lt;/p&gt;</t>
  </si>
  <si>
    <t>{"id":"M4-MyM-5a-E-1","stimulus":"&lt;p&gt;¿Cuántos euros hay en total entre estos billetes?&lt;/p&gt;&lt;div style=\"display:flex\"&gt;{{T1}}&lt;/div&gt;&lt;div style=\"display:flex\"&gt;{{T2}}&lt;/div&gt;&lt;div style=\"display:flex\"&gt;{{T3}}&lt;/div&gt;","template":"&lt;p&gt;Hay {{response}} €.&lt;/p&gt;","feedback":"&lt;p&gt;Hay que sumar el valor de los billetes:&lt;/p&gt;&lt;p style=\"text-align: center\"&gt;{{Q1}} billetes de 5 € = {{T4}} €&lt;/p&gt;&lt;p style=\"text-align: center\"&gt;{{Q2}} billetes de 10 € = {{T5}} €&lt;/p&gt;&lt;p style=\"text-align: center\"&gt;{{Q3}} billetes de 20 € = {{T6}} €&lt;/p&gt;&lt;p style=\"text-align: center\"&gt;{{T4}} € + {{T5}} € + {{T6}} € = {{A1}} €&lt;/p&gt;","hint":"&lt;p&gt;Suma el valor de los billetes.&lt;/p&gt;","seed":{"parameters":[{"name":"Q1","list":[2,3,4]},{"name":"Q2","list":[2,3,4]},{"name":"Q3","list":[2,3,4]}],"calculated":[{"name":"T1","function":"'&lt;img src=\"https://blueberry-assets.oneclick.es/M4_MyM_5a_7.png\" width=\"150\"&gt;&lt;/img&gt;'.repeat({{Q1}})","temp":true},{"name":"T2","function":"'&lt;img src=\"https://blueberry-assets.oneclick.es/M4_MyM_5a_8.png\" width=\"150\"&gt;&lt;/img&gt;'.repeat({{Q2}})","temp":true},{"name":"T3","function":"'&lt;img src=\"https://blueberry-assets.oneclick.es/M4_MyM_5a_9.png\" width=\"150\"&gt;&lt;/img&gt;'.repeat({{Q3}})","temp":true},{"name":"A1","label":"{{function}}","function":"{{Q1}}*5+{{Q2}}*10+{{Q3}}*20"},{"name":"T4","function":"{{Q1}}*5","temp":true},{"name":"T5","function":"{{Q2}}*10","temp":true},{"name":"T6","function":"{{Q3}}*20","temp":true}],"uniques":false},"algorithm":{"name":"calculateOperation","params":{"method":"equivLiteral","keyboard":"NUMERICAL"}}}</t>
  </si>
  <si>
    <t>¿Cuántos euros hay en total entre estos billetes y monedas?
{{T1}}
{{T2}}
{{T3}}
{{T4}}</t>
  </si>
  <si>
    <t>Q1 = list = 2, 3, 4
Q2 = list = 2, 3, 4
Q3 = list = 2, 3, 4
Q4 = list = 2, 4
uniques: false</t>
  </si>
  <si>
    <t>T1 = 'M4-MyM-5a-7'.repeat({{Q1}})
T2 = 'M4-MyM-5a-19'.repeat({{Q2}})
T3 = 'M4-MyM-5a-20'.repeat({{Q3}})
T4 = 'M4-MyM-5a-6'.repeat({{Q4}})
A1 = {{Q1}}*5+{{Q2}}*2+{{Q3}}+{{Q4}}/2
T5 = {{Q1}}*5
T7 = {{Q3}}*2
T8 = {{Q3}}/2</t>
  </si>
  <si>
    <t>Hay que sumar el valor de los billetes y las monedas:&lt;/p&gt;&lt;p&gt;{{Q1}} billetes de 5 € = {{T5}} €&lt;/p&gt;&lt;p&gt;{{Q3}} monedas de 2 € = {{T7}} €&lt;/p&gt;&lt;p&gt;{{Q2}} monedas de 1 € = {{Q2}} €&lt;/p&gt;&lt;p&gt;{{Q4}} monedas de 50 cts. = {{T8}} €&lt;/p&gt;&lt;p&gt;{{T5}} € + {{T7}} € + {{Q2}} € + {{T8}} € = {{A1}} €</t>
  </si>
  <si>
    <t>{"id":"M4-MyM-5a-E-2","stimulus":"&lt;p&gt;¿Cuántos euros hay en total entre estos billetes y monedas?&lt;/p&gt;&lt;div style=\"display:flex\"&gt;{{T1}}&lt;/div&gt;&lt;div style=\"display:flex\"&gt;{{T2}}&lt;/div&gt;&lt;div style=\"display:flex\"&gt;{{T3}}&lt;/div&gt;&lt;div style=\"display:flex\"&gt;{{T4}}&lt;/div&gt;","template":"&lt;p&gt;Hay {{response}} €.&lt;/p&gt;","feedback":"&lt;p&gt;Hay que sumar el valor de los billetes y las monedas:&lt;/p&gt;&lt;p style=\"text-align: center\"&gt;{{Q1}} billetes de 5 € = {{T5}} €&lt;/p&gt;&lt;p style=\"text-align: center\"&gt;{{Q3}} monedas de 2 € = {{T7}} €&lt;/p&gt;&lt;p style=\"text-align: center\"&gt;{{Q2}} monedas de 1 € = {{Q2}} €&lt;/p&gt;&lt;p style=\"text-align: center\"&gt;{{Q4}} monedas de 50 cts. = {{T8}} €&lt;/p&gt;&lt;p&gt;{{T5}} € + {{T7}} € + {{Q2}} € + {{T8}} € = {{A1}} €&lt;/p&gt;","hint":"&lt;p&gt;Suma el valor de las monedas y los billetes.&lt;/p&gt;","seed":{"parameters":[{"name":"Q1","list":[2,3,4]},{"name":"Q2","list":[2,3,4]},{"name":"Q3","list":[2,3,4]},{"name":"Q4","list":[2,4]}],"calculated":[{"name":"T1","function":"'&lt;img src=\"https://blueberry-assets.oneclick.es/M4_MyM_5a_7.png\" width=\"150\"&gt;&lt;/img&gt;'.repeat({{Q1}})","temp":true},{"name":"T2","function":"'&lt;img src=\"https://blueberry-assets.oneclick.es/M4_MyM_5a_19.png\" width=\"100\"&gt;&lt;/img&gt;'.repeat({{Q2}})","temp":true},{"name":"T3","function":"'&lt;img src=\"https://blueberry-assets.oneclick.es/M4_MyM_5a_20.png\" width=\"100\"&gt;&lt;/img&gt;'.repeat({{Q3}})","temp":true},{"name":"T4","function":"'&lt;img src=\"https://blueberry-assets.oneclick.es/M4_MyM_5a_6.png\" width=\"100\"&gt;&lt;/img&gt;'.repeat({{Q4}})","temp":true},{"name":"A1","label":"{{function}}","function":"{{Q1}}*5+{{Q3}}*2+{{Q2}}+{{Q4}}/2"},{"name":"T5","function":"{{Q1}}*5","temp":true},{"name":"T7","function":"{{Q3}}*2","temp":true},{"name":"T8","function":"{{Q4}}/2","temp":true}],"uniques":false},"algorithm":{"name":"calculateOperation","params":{"method":"equivLiteral","keyboard":"NUMERICAL"}}}</t>
  </si>
  <si>
    <t>¿Cuántos céntimos hay en total entre estas monedas?
{{T1}}
{{T2}}
{{T3}}
{{T4}}</t>
  </si>
  <si>
    <t>Hay {{A1}} cts.</t>
  </si>
  <si>
    <t>Q1 = list = 2, 3, 4
Q2 = list = 1, 2, 3, 4
Q3 = list = 1, 2, 3, 4
Q4 = list = 1, 2, 3, 4
uniques: false</t>
  </si>
  <si>
    <t>T1 = 'M4-MyM-5a-1'.repeat({{Q1}})
T2 = 'M4-MyM-5a-2'.repeat({{Q2}})
T3 = 'M4-MyM-5a-3'.repeat({{Q3}})
T4 = 'M4-MyM-5a-4'.repeat({{Q4}})
A1 = {{Q1}}+{{Q2}}*2+{{Q3}}*5+{{Q4}}*10
T7 = {{Q2}}*2
T8 = {{Q3}}*5
T9 = {{Q4}}*10</t>
  </si>
  <si>
    <t>Suma el valor de las monedas.</t>
  </si>
  <si>
    <t>&lt;p&gt;Hay que sumar el valor de las monedas:&lt;/p&gt;&lt;p&gt;{{Q1}} de 1 cént = {{Q1}} cts.&lt;/p&gt;&lt;p&gt;{{Q2}} de 2 cts. = {{T7}} cts.&lt;/p&gt;&lt;p&gt;{{Q3}} de 5 cts. = {{T8}} cts.&lt;/p&gt;&lt;p&gt;{{Q4}} de 10 cts. = {{T9}} cts.&lt;/p&gt;&lt;p&gt;{{Q1}} cts. + {{T7}} cts. + {{T8}} cts. + {{T9}} cts. = {{A1}} cts.&lt;/p&gt;</t>
  </si>
  <si>
    <t>{"id":"M4-MyM-5a-E-3","stimulus":"&lt;p&gt;¿Cuántos céntimos hay en total entre estas monedas?&lt;/p&gt;&lt;div style=\"display:flex\"&gt;{{T1}}&lt;/div&gt;&lt;div style=\"display:flex\"&gt;{{T2}}&lt;/div&gt;&lt;div style=\"display:flex\"&gt;{{T3}}&lt;/div&gt;&lt;div style=\"display:flex\"&gt;{{T4}}&lt;/div&gt;","template":"&lt;p&gt;Hay {{response}} cts.&lt;/p&gt;","feedback":"&lt;p&gt;Hay que sumar el valor de las monedas:&lt;/p&gt;&lt;p style=\"text-align: center\"&gt;{{Q1}} de 1 cént = {{Q1}} cts.&lt;/p&gt;&lt;p style=\"text-align: center\"&gt;{{Q2}} de 2 cts. = {{T7}} cts.&lt;/p&gt;&lt;p style=\"text-align: center\"&gt;{{Q3}} de 5 cts. = {{T8}} cts.&lt;/p&gt;&lt;p style=\"text-align: center\"&gt;{{Q4}} de 10 cts. = {{T9}} cts.&lt;/p&gt;&lt;p style=\"text-align: center\"&gt;{{Q1}} cts. + {{T7}} cts. + {{T8}} cts. + {{T9}} cts. = {{A1}} cts.&lt;/p&gt;","hint":"&lt;p&gt;Suma el valor de las monedas.&lt;/p&gt;","seed":{"parameters":[{"name":"Q1","list":[2,3,4]},{"name":"Q2","list":[1,2,3,4]},{"name":"Q3","list":[1,2,3,4]},{"name":"Q4","list":[1,2,3,4]}],"calculated":[{"name":"T1","function":"'&lt;img src=\"https://blueberry-assets.oneclick.es/M4_MyM_5a_1.png\" width=\"150\"&gt;&lt;/img&gt;'.repeat({{Q1}})","temp":true},{"name":"T2","function":"'&lt;img src=\"https://blueberry-assets.oneclick.es/M4_MyM_5a_2.png\" width=\"150\"&gt;&lt;/img&gt;'.repeat({{Q2}})","temp":true},{"name":"T3","function":"'&lt;img src=\"https://blueberry-assets.oneclick.es/M4_MyM_5a_3.png\" width=\"150\"&gt;&lt;/img&gt;'.repeat({{Q3}})","temp":true},{"name":"T4","function":"'&lt;img src=\"https://blueberry-assets.oneclick.es/M4_MyM_5a_4.png\" width=\"150\"&gt;&lt;/img&gt;'.repeat({{Q4}})","temp":true},{"name":"A1","label":"{{function}}","function":"{{Q1}}+{{Q2}}*2+{{Q3}}*5+{{Q4}}*10"},{"name":"T7","function":"{{Q2}}*2","temp":true},{"name":"T8","function":"{{Q3}}*5","temp":true},{"name":"T9","function":"{{Q4}}*10","temp":true}],"uniques":false},"algorithm":{"name":"calculateOperation","params":{"method":"equivLiteral","keyboard":"NUMERICAL"}}}</t>
  </si>
  <si>
    <t>M4-MyM-5b</t>
  </si>
  <si>
    <t>Resuelve problemas relacionados con el dinero (sumas y restas)</t>
  </si>
  <si>
    <t>En un restaurante, le han cobrado a Belén {{T1}} € por {{Q5}} y {{T2}} € por {{Q6}}. ¿Cuánto le ha costado la comida?</t>
  </si>
  <si>
    <t>El precio total ha sido {{group1}} €.</t>
  </si>
  <si>
    <t>Q1= Mín = 500;Máx = 1000; Step= 5
Q2= Mín = 500;Máx = 1000; Step= 5
Q3= Mín = 500;Máx = 1000; Step= 5
Q4= Mín = 500;Máx = 1000; Step= 5
Q5 = unos macarrones, una ensalada, una sopa
Q6 = un filete de pollo, un filete de merluza, un guiso de verduras</t>
  </si>
  <si>
    <t>group = A1*, A2, A3
T1 = {{Q1}}/100
T2 = {{Q2}}/100
A1 = ({{Q1}}+{{Q2}})/100
A1 = ({{Q1}}+{{Q3}})/100
A1 = ({{Q1}}+{{Q4}})/100</t>
  </si>
  <si>
    <t>&lt;p&gt;Las sumas de euros y céntimos son iguales que las de números decimales.&lt;/p&gt;</t>
  </si>
  <si>
    <t>&lt;p&gt;Las sumas de euros y céntimos son iguales que las de números decimales.&lt;/p&gt;&lt;p&gt;{{T1}} + {{T2}} = {{A1}} €&lt;/p&gt;</t>
  </si>
  <si>
    <t>{"id":"M4-MyM-5b-I-1","stimulus":"&lt;p&gt;En un restaurante, le han cobrado a Belén {{T1}} € por {{Q5}} y {{T2}} € por {{Q6}}. ¿Cuánto le ha costado la comida?&lt;/p&gt;","template":"&lt;p&gt;El precio total ha sido {{response}} €.&lt;/p&gt;","hint":"&lt;p&gt;Las sumas de euros y céntimos son iguales que las de números decimales.&lt;/p&gt;","feedback":"&lt;p&gt;Las sumas de euros y céntimos son iguales que las de números decimales.&lt;/p&gt;&lt;p style=\"text-align: center\"&gt;{{T1}} + {{T2}} = {{A1}} €&lt;/p&gt;","seed":{"parameters":[{"name":"Q1","label":null,"min":500,"max":1000,"step":5},{"name":"Q2","label":null,"min":500,"max":1000,"step":5},{"name":"Q3","label":null,"min":500,"max":1000,"step":5},{"name":"Q4","label":null,"min":500,"max":1000,"step":5},{"name":"Q5","list":["unos macarrones","una ensalada","una sopa"]},{"name":"Q6","list":["un filete de pollo","un filete de merluza","un guiso de verduras"]}],"calculated":[{"name":"A1","label":"{{function}}","function":"({{Q1}}+{{Q2}})/100","group":1},{"name":"A2","label":"{{function}}","function":"({{Q1}}+{{Q3}})/100","group":1,"incorrect":true},{"name":"A3","label":"{{function}}","function":"({{Q1}}+{{Q4}})/100","group":1,"incorrect":true},{"name":"T1","function":"{{Q1}}/100","temp":true},{"name":"T2","function":"{{Q2}}/100","temp":true}],"uniques":true},"algorithm":{"name":"groupResponses","template":"Cloze with drop down"}}</t>
  </si>
  <si>
    <t>Para los regalos de cumpleaños de Antonio, sus padres han pagado {{T1}} € en {{Q5}} y {{T2}} € en {{Q6}}. ¿Cuánto se han gastado en total?</t>
  </si>
  <si>
    <t>Se han gastado {{group1}} €.</t>
  </si>
  <si>
    <t>Q1= Mín = 1000;Máx = 3000; Step= 5
Q2= Mín = 1000;Máx = 3000; Step= 5
Q3= Mín = 1000;Máx = 3000; Step= 5
Q4= Mín = 1000;Máx = 3000; Step= 5
Q5 = cómics, libros, juguetes, videojuegos, ropa
Q6 = cómics, libros, juguetes, videojuegos, ropa</t>
  </si>
  <si>
    <t>{"id":"M4-MyM-5b-I-2","stimulus":"&lt;p&gt;Para los regalos de cumpleaños de Antonio, sus padres han pagado {{T1}} € en {{Q5}} y {{T2}} € en {{Q6}}. ¿Cuánto se han gastado en total?&lt;/p&gt;","template":"&lt;p&gt;Se han gastado {{response}} €.&lt;/p&gt;","hint":"&lt;p&gt;Las sumas de euros y céntimos son iguales que las de números decimales.&lt;/p&gt;","feedback":"&lt;p&gt;Las sumas de euros y céntimos son iguales que las de números decimales.&lt;/p&gt;&lt;p style=\"text-align: center\"&gt;{{T1}} + {{T2}} = {{A1}} €&lt;/p&gt;","seed":{"parameters":[{"name":"Q1","label":null,"min":1000,"max":3000,"step":5},{"name":"Q2","label":null,"min":1000,"max":3000,"step":5},{"name":"Q3","label":null,"min":1000,"max":3000,"step":5},{"name":"Q4","label":null,"min":1000,"max":3000,"step":5},{"name":"Q5","list":["cómics","libros","juguetes","videojuegos","ropa"]},{"name":"Q6","list":["cómics","libros","juguetes","videojuegos","ropa"]}],"calculated":[{"name":"A1","label":"{{function}}","function":"({{Q1}}+{{Q2}})/100","group":1},{"name":"A2","label":"{{function}}","function":"({{Q1}}+{{Q3}})/100","group":1,"incorrect":true},{"name":"A3","label":"{{function}}","function":"({{Q1}}+{{Q4}})/100","group":1,"incorrect":true},{"name":"T1","function":"{{Q1}}/100","temp":true},{"name":"T2","function":"{{Q2}}/100","temp":true}],"uniques":true},"algorithm":{"name":"groupResponses","template":"Cloze with drop down"}}</t>
  </si>
  <si>
    <t>Jorge quiere comprar unos materiales de dibujo que cuestan {{T1}} €, pero solo tiene {{T2}} €. ¿Cuánto dinero le falta?</t>
  </si>
  <si>
    <t>Le faltan {{group1}} €.</t>
  </si>
  <si>
    <t>Q1= Mín = 1000;Máx = 2000; Step= 5
Q2= Mín = 1000;Máx = 2000; Step= 5
Q3= Mín = 1000;Máx = 2000; Step= 5
Q4= Mín = 1000;Máx = 2000; Step= 5</t>
  </si>
  <si>
    <t>group = A1*, A2, A3
T1 = ({{Q1}}+{{Q2}})/100
T2 = {{Q1}}/100
A1 = {{Q2}}/100
A1 = {{Q3}}/100
A1 = {{Q4}}/100</t>
  </si>
  <si>
    <t>&lt;p&gt;Las restas de euros y céntimos son iguales que las de números decimales.&lt;/p&gt;</t>
  </si>
  <si>
    <t>&lt;p&gt;Las restas de euros y céntimos son iguales que las de números decimales.&lt;/p&gt;&lt;p&gt;{{T1}} − {{T2}} = {{A1}} €&lt;/p&gt;</t>
  </si>
  <si>
    <t>{"id":"M4-MyM-5b-I-3","stimulus":"&lt;p&gt;Jorge quiere comprar unos materiales de dibujo que cuestan {{T1}} €, pero solo tiene {{T2}} €. ¿Cuánto dinero le falta?&lt;/p&gt;","template":"&lt;p&gt;Le faltan {{response}} €.&lt;/p&gt;","hint":"&lt;p&gt;Las restas de euros y céntimos son iguales que las de números decimales.&lt;/p&gt;","feedback":"&lt;p&gt;Las restas de euros y céntimos son iguales que las de números decimales.&lt;/p&gt;&lt;p style=\"text-align: center\"&gt;{{T1}} − {{T2}} = {{A1}} €&lt;/p&gt;","seed":{"parameters":[{"name":"Q1","label":null,"min":1000,"max":2000,"step":5},{"name":"Q2","label":null,"min":1000,"max":2000,"step":5},{"name":"Q3","label":null,"min":1000,"max":2000,"step":5},{"name":"Q4","label":null,"min":1000,"max":2000,"step":5}],"calculated":[{"name":"A1","label":"{{function}}","function":"{{Q2}}/100","group":1},{"name":"A2","label":"{{function}}","function":"{{Q3}}/100","group":1,"incorrect":true},{"name":"A3","label":"{{function}}","function":"{{Q4}}/100","group":1,"incorrect":true},{"name":"T1","function":"({{Q1}}+{{Q2}})/100","temp":true},{"name":"T2","function":"{{Q1}}/100","temp":true}],"uniques":true},"algorithm":{"name":"groupResponses","template":"Cloze with drop down"}}</t>
  </si>
  <si>
    <t>Ariadna se ha comprado {{Q3}} de {{T1}} € y {{Q4}} de {{T2}} €. ¿Cuál es el precio total de los dos productos?</t>
  </si>
  <si>
    <t>El precio es {{A1}} €.</t>
  </si>
  <si>
    <t>Q1= Mín = 2000;Máx = 4000; Step= 5
Q2= Mín = 2000;Máx = 4000; Step= 5
Q3 = unos zapatos, una falda, un jersey, unos pantalones, un abrigo
Q4 = unos zapatos, una falda, un jersey, unos pantalones, un abrigo</t>
  </si>
  <si>
    <t>T1 = {{Q1}}/100
T2 = {{Q2}}/100
A1 = ({{Q1}}+{{Q2}})/100</t>
  </si>
  <si>
    <t>{"id":"M4-MyM-5b-E-1","stimulus":"&lt;p&gt;Ariadna se ha comprado {{Q3}} de {{T1}} € y {{Q4}} de {{T2}} €. ¿Cuál es el precio total de los dos productos?&lt;/p&gt;","template":"&lt;p&gt;El precio es {{response}} €.&lt;/p&gt;","hint":"&lt;p&gt;Las sumas de euros y céntimos son iguales que las de números decimales.&lt;/p&gt;","feedback":"&lt;p&gt;Las sumas de euros y céntimos son iguales que las de números decimales.&lt;/p&gt;&lt;p style=\"text-align: center\"&gt;{{T1}} + {{T2}} = {{A1}} €&lt;/p&gt;","seed":{"parameters":[{"name":"Q1","label":null,"min":2000,"max":4000,"step":5},{"name":"Q2","label":null,"min":2000,"max":4000,"step":5},{"name":"Q3","list":["unos zapatos","una falda","un jersey","unos pantalones","un abrigo"]},{"name":"Q4","list":["unos zapatos","una falda","un jersey","unos pantalones","un abrigo"]}],"calculated":[{"name":"A1","label":"{{function}}","function":"({{Q1}}+{{Q2}})/100"},{"name":"T1","function":"{{Q1}}/100","temp":true},{"name":"T2","function":"{{Q2}}/100","temp":true}],"uniques":true},"algorithm":{"name":"calculateOperation","params":{"method":"equivLiteral","keyboard":"INTERMEDIATE"}}}</t>
  </si>
  <si>
    <t>Antes de ir al mercado a hacer la compra, Pedro tenía en la cartera {{T1}} €, mientras que cuando ha vuelto a casa le quedaban {{T2}} €. ¿Cuánto dinero ha gastado en el mercado?</t>
  </si>
  <si>
    <t>Ha gastado {{A1}} €.</t>
  </si>
  <si>
    <t>Q1= Mín = 2000;Máx = 5000; Step= 5
Q2= Mín = 2000;Máx = 5000; Step= 5</t>
  </si>
  <si>
    <t>T1 = ({{Q1}}+{{Q2}})/100
T2 = {{Q1}}/100
A1 = {{Q2}}/100</t>
  </si>
  <si>
    <t>{"id":"M4-MyM-5b-E-2","stimulus":"&lt;p&gt;Antes de ir al mercado a hacer la compra, Pedro tenía en la cartera {{T1}} €, mientras que cuando ha vuelto a casa le quedaban {{T2}} €. ¿Cuánto dinero ha gastado en el mercado?&lt;/p&gt;","template":"&lt;p&gt;Ha gastado {{response}} €.&lt;/p&gt;","hint":"&lt;p&gt;Las restas de euros y céntimos son iguales que las de números decimales.&lt;/p&gt;","feedback":"&lt;p&gt;Las restas de euros y céntimos son iguales que las de números decimales.&lt;/p&gt;&lt;p style=\"text-align: center\"&gt;{{T1}} − {{T2}} = {{A1}} €&lt;/p&gt;","seed":{"parameters":[{"name":"Q1","label":null,"min":2000,"max":5000,"step":5},{"name":"Q2","label":null,"min":2000,"max":5000,"step":5}],"calculated":[{"name":"A1","label":"{{function}}","function":"{{Q2}}/100"},{"name":"T1","function":"({{Q1}}+{{Q2}})/100","temp":true},{"name":"T2","function":"{{Q1}}/100","temp":true}],"uniques":true},"algorithm":{"name":"calculateOperation","params":{"method":"equivLiteral","keyboard":"INTERMEDIATE"}}}</t>
  </si>
  <si>
    <t>Leticia y Mónica le han prestado {{T2}} € a Javier para que se compre {{Q3}}. Si Leticia le ha dejado {{T2}} €, ¿cuánto le ha dado Mónica?</t>
  </si>
  <si>
    <t>Mónica le ha dado {{A1}} €.</t>
  </si>
  <si>
    <t>Q1= Mín = 1000;Máx = 2000; Step= 5
Q2= Mín = 1000;Máx = 2000; Step= 5
Q3 = una colección de discos, un videojuego, un mueble, ropa deportiva</t>
  </si>
  <si>
    <t>{"id":"M4-MyM-5b-E-3","stimulus":"&lt;p&gt;Leticia y Mónica le han prestado {{T2}} € a Javier para que se compre {{Q3}}. Si Leticia le ha dejado {{T2}} €, ¿cuánto le ha dado Mónica?&lt;/p&gt;","template":"&lt;p&gt;Mónica le ha dado {{response}} €.&lt;/p&gt;","hint":"&lt;p&gt;Las restas de euros y céntimos son iguales que las de números decimales.&lt;/p&gt;","feedback":"&lt;p&gt;Las restas de euros y céntimos son iguales que las de números decimales.&lt;/p&gt;&lt;p style=\"text-align: center\"&gt;{{T1}} − {{T2}} = {{A1}} €&lt;/p&gt;","seed":{"parameters":[{"name":"Q1","label":null,"min":1000,"max":2000,"step":5},{"name":"Q2","label":null,"min":1000,"max":2000,"step":5},{"name":"Q3","list":["una colección de discos","un videojuego","un mueble","ropa deportiva"]}],"calculated":[{"name":"A1","label":"{{function}}","function":"{{Q2}}/100"},{"name":"T1","function":"({{Q1}}+{{Q2}})/100","temp":true},{"name":"T2","function":"{{Q1}}/100","temp":true}],"uniques":true},"algorithm":{"name":"calculateOperation","params":{"method":"equivLiteral","keyboard":"INTERMEDIATE"}}}</t>
  </si>
  <si>
    <t>M4-MyM-10a</t>
  </si>
  <si>
    <t>Resolver problemas sobre compraventa y formas de pago, utilizar términos como el cambio y el descuento, haciendo hincapié en el consumo ético</t>
  </si>
  <si>
    <t>A Matías le han hecho un descuento de {{T2}} € en la compra porque solo se lleva productos ecológicos. Si la compra le iba a costar {{T1}} €, ¿cuánto ha pagado al final?
{{T3}} €*
{{T4}} €
{{T5}} €</t>
  </si>
  <si>
    <t>Q1 = Min = 200; Max = 500; Step = 5
Q2 = Min = 1000; Max = 3000; Step = 25
Q3 = Min = 1000; Max = 3000; Step = 25
Q4 = Min = 1000; Max = 3000; Step = 25</t>
  </si>
  <si>
    <t>T1 = ({{Q1}}+{{Q2}})/100
T2 = {{Q1}}/100
T3 = {{Q2}}/100
T4 = {{Q3}}/100
T5 = {{Q4}}/100</t>
  </si>
  <si>
    <t>&lt;p&gt;Las restas de euros y céntimos son iguales que las de números decimales.&lt;/p&gt;&lt;p&gt;{{T1}} − {{T2}} = {{T3}} €&lt;/p&gt;</t>
  </si>
  <si>
    <t>{
    "id": "M4-MyM-10a-I-1",
    "stimulus": "&lt;p&gt;A Matías le han hecho un descuento de {{T2}} € en la compra porque solo se lleva productos ecológicos. Si la compra le iba a costar {{T1}} €, ¿cuánto ha pagado al final?&lt;/p&gt;",
    "hint": "&lt;p&gt;Las restas de euros y céntimos son iguales que las de números decimales.&lt;/p&gt;",
    "feedback": "&lt;p&gt;Las restas de euros y céntimos son iguales que las de números decimales.&lt;/p&gt;&lt;p style=\"text-align: center\"&gt;{{T1}} − {{T2}} = {{T3}} €&lt;/p&gt;",
    "seed": {
        "parameters": [
            {
                "name": "Q1",
                "label": null,
                "min": 200,
                "max": 500,
                "step": 5
            },
            {
                "name": "Q2",
                "label": null,
                "min": 1000,
                "max": 3000,
                "step": 25
            },
            {
                "name": "Q3",
                "label": null,
                "min": 1000,
                "max": 3000,
                "step": 25
            },
            {
                "name": "Q4",
                "label": null,
                "min": 1000,
                "max": 3000,
                "step": 25
            }
        ],
        "calculated": [
            {
                "name": "T1",
                "function": "({{Q1}}+{{Q2}})/100",
                "temp": true
            },
            {
                "name": "T2",
                "function": "{{Q1}}/100",
                "temp": true
            },
            {
                "name": "T3",
                "function": "{{Q2}}/100",
                "temp": true
            },
            {
                "name": "T4",
                "function": "{{Q3}}/100",
                "temp": true
            },
            {
                "name": "T5",
                "function": "{{Q4}}/100",
                "temp": true
            },
            {
                "name": "A1",
                "label": "{{T3}} €"
            },
            {
                "name": "A2",
                "label": "{{T4}} €",
                "incorrect": true
            },
            {
                "name": "A3",
                "label": "{{T5}} €",
                "incorrect": true
            }
        ],
        "uniques": true
    },
    "algorithm": {
        "name": "trueFalse",
        "template": "Multiple choice – standard",
        "params": {
            "countCorrect": 1,
            "countIncorrect": 2,
            "showCheckIcon": false,
            "columns": 3
        }
    }
}</t>
  </si>
  <si>
    <t>Cuando su ordenador se rompió, el padre de Héctor prefirió llevarlo a reparar en lugar de comprar uno nuevo. Pagó {{T2}} € porque el precio de la reparación fue de {{T1}} €. ¿Cuánto le dieron de cambio?
{{T3}} €*
{{T4}} €
{{T5}} €</t>
  </si>
  <si>
    <t>Q1 = Min = 1050; Max = 4950; Step = 100
Q2 = Min = 1050; Max = 4950; Step = 100
Q3 = Min = 1050; Max = 4950; Step = 100</t>
  </si>
  <si>
    <t>T1 = {{Q1}}/100
T2 = math.ceil({{Q1}}/1000)*10
T3 = {{T2}}-{{T1}}
T4 = {{T2}}-{{Q2}}/100
T5 = {{T2}}-{{Q3}}/100</t>
  </si>
  <si>
    <t>&lt;p&gt;Las restas de euros y céntimos son iguales que las de números decimales.&lt;/p&gt;&lt;p&gt;{{T2}} − {{T1}} = {{T3}} €&lt;/p&gt;</t>
  </si>
  <si>
    <t>{"id":"M4-MyM-10a-I-2","stimulus":"&lt;p&gt;Cuando su ordenador se rompió, el padre de Héctor prefirió llevarlo a reparar en lugar de comprar uno nuevo. Pagó {{T2}} € porque el precio de la reparación fue de {{T1}} €. ¿Cuánto le dieron de cambio?&lt;/p&gt;","hint":"&lt;p&gt;Las restas de euros y céntimos son iguales que las de números decimales.&lt;/p&gt;","feedback":"&lt;p&gt;Las restas de euros y céntimos son iguales que las de números decimales.&lt;/p&gt;&lt;p style=\"text-align: center\"&gt;{{T2}} − {{T1}} = {{T3}} €&lt;/p&gt;","seed":{"parameters":[{"name":"Q1","label":null,"min":1050,"max":4950,"step":100},{"name":"Q2","label":null,"min":1050,"max":4950,"step":100},{"name":"Q3","label":null,"min":1050,"max":4950,"step":100}],"calculated":[{"name":"T1","function":"{{Q1}}/100","temp":true},{"name":"T2","function":"math.ceil({{Q1}}/1000)*10","temp":true},{"name":"T3","function":"{{T2}}-{{T1}}","temp":true},{"name":"T4","function":"{{T2}}-{{Q2}}/1000","temp":true},{"name":"T5","function":"{{T2}}-{{Q3}}/100","temp":true},{"name":"A1","label":"{{T3}} €"},{"name":"A2","label":"{{T4}} €","incorrect":true},{"name":"A3","label":"{{T5}} €","incorrect":true}],"uniques":true},"algorithm":{"name":"trueFalse","template":"Multiple choice – standard","params":{"countCorrect":1,"countIncorrect":2,"showCheckIcon":false,
            "columns": 3
        }
    }
}</t>
  </si>
  <si>
    <t>En la tienda le han dicho a Fran y a Guadalupe que pueden pagar {{Q10}} de segunda mano que desean en {{Q1}} plazos. Si su precio es de {{T1}} €, ¿de cuánto sería cada plazo?
{{T2}} €*
{{T3}} €
{{T4}} €</t>
  </si>
  <si>
    <t>Q1 = Min = 10; Max = 36; Step = 1
Q2 = Min = 1000; Max = 5000; Step = 5
Q3 = Min = 1000; Max = 5000; Step = 5
Q4 = Min = 1000; Max = 5000; Step = 5
Q10 = la nevera, la secadora, la lavadora, el sofá</t>
  </si>
  <si>
    <t>T1 = {{Q1}}*{{Q2}}/100
T2 = {{Q2}}/100
T3 = {{Q3}}/100
T4 = {{Q4}}/100</t>
  </si>
  <si>
    <t>&lt;p&gt;Las divisiones de euros y céntimos son iguales que las de números decimales.&lt;/p&gt;</t>
  </si>
  <si>
    <t>&lt;p&gt;Las divisiones de euros y céntimos son iguales que las de números decimales.&lt;/p&gt;&lt;p&gt;{{T1}} : {{Q2}} = {{T2}} €&lt;/p&gt;</t>
  </si>
  <si>
    <t>{"id":"M4-MyM-10a-I-3","stimulus":"&lt;p&gt;En la tienda le han dicho a Fran y a Guadalupe que pueden pagar {{Q10}} de segunda mano que desean en {{Q1}} plazos. Si su precio es de {{T1}} €, ¿de cuánto sería cada plazo?&lt;/p&gt;","hint":"&lt;p&gt;Las divisiones de euros y céntimos son iguales que las de números decimales.&lt;/p&gt;","feedback":"&lt;p&gt;Las divisiones de euros y céntimos son iguales que las de números decimales.&lt;/p&gt;&lt;p style=\"text-align: center\"&gt;{{T1}} : {{Q1}} = {{T2}} €&lt;/p&gt;","seed":{"parameters":[{"name":"Q1","label":null,"min":10,"max":36,"step":1},{"name":"Q2","label":null,"min":1000,"max":5000,"step":5},{"name":"Q3","label":null,"min":1000,"max":5000,"step":5},{"name":"Q4","label":null,"min":1000,"max":5000,"step":5},{"name":"Q10","list":["la nevera","la secadora","la lavadora","el sofá"]}],"calculated":[{"name":"T1","function":"{{Q1}}*{{Q2}}/100","temp":true},{"name":"T2","function":"{{Q2}}/100","temp":true},{"name":"T3","function":"{{Q3}}/100","temp":true},{"name":"T4","function":"{{Q4}}/100","temp":true},{"name":"A1","label":"{{T2}} €"},{"name":"A2","label":"{{T3}} €","incorrect":true},{"name":"A3","label":"{{T4}} €","incorrect":true}],"uniques":true},"algorithm":{"name":"trueFalse","template":"Multiple choice – standard","params":{"countCorrect":1,"countIncorrect":2,"showCheckIcon":false,
            "columns": 3
        }
    }
}</t>
  </si>
  <si>
    <t>A José María le han hecho un descuento de {{T2}} € por comprar unos juguetes de madera para sus hijos. Si los juguetes cuestan {{T1}} €, ¿cuánto va a pagar Jose María?</t>
  </si>
  <si>
    <t>Va a pagar {{A1}} €.</t>
  </si>
  <si>
    <t>Q1 = Min = 200; Max = 500; Step = 5
Q2 = Min = 1000; Max = 3000; Step = 25</t>
  </si>
  <si>
    <t>{"id":"M4-MyM-10a-E-1","stimulus":"&lt;p&gt;A José María le han hecho un descuento de {{T2}} € por comprar unos juguetes de madera para sus hijos. Si los juguetes cuestan {{T1}} €, ¿cuánto va a pagar Jose María?&lt;/p&gt;","template":"&lt;p&gt;Va a pagar {{response}} €.&lt;/p&gt;","hint":"&lt;p&gt;Las restas de euros y céntimos son iguales que las de números decimales.&lt;/p&gt;","feedback":"&lt;p&gt;Las restas de euros y céntimos son iguales que las de números decimales.&lt;/p&gt;&lt;p style=\"text-align: center\"&gt;{{T1}} − {{T2}} = {{A1}} €&lt;/p&gt;","seed":{"parameters":[{"name":"Q1","label":null,"min":200,"max":500,"step":5},{"name":"Q2","label":null,"min":1000,"max":3000,"step":25}],"calculated":[{"name":"A1","label":"{{function}}","function":"{{Q2}}/100"},{"name":"T1","function":"({{Q1}}+{{Q2}})/100","temp":true},{"name":"T2","function":"{{Q1}}/100","temp":true}],"uniques":true},"algorithm":{"name":"calculateOperation","params":{"method":"equivLiteral","keyboard":"INTERMEDIATE"}}}</t>
  </si>
  <si>
    <t>Ana ha ido a la tienda a comprar fruta de proximidad. Por una compra de {{T1}} € ha pagado con {{T2}} €. ¿Cuánto cambio le han dado?</t>
  </si>
  <si>
    <t>Le han devuelto {{A1}} €.</t>
  </si>
  <si>
    <t>Q1 = Min = 1050; Max = 2950; Step = 100
Q2 = Min = 1050; Max = 2950; Step = 100
Q3 = Min = 1050; Max = 2950; Step = 100</t>
  </si>
  <si>
    <t>T1 = {{Q1}}/100
T2 = math.ceil({{Q1}}/1000)*10
A1 = {{T2}}-{{T1}}</t>
  </si>
  <si>
    <t>&lt;p&gt;Las restas de euros y céntimos son iguales que las de números decimales.&lt;/p&gt;&lt;p&gt;{{T2}} − {{T1}} = {{A1}} €&lt;/p&gt;</t>
  </si>
  <si>
    <t>{"id":"M4-MyM-10a-E-2","stimulus":"&lt;p&gt;Ana ha ido a la tienda a comprar fruta de proximidad. Por una compra de {{T1}} € ha pagado con {{T2}} €. ¿Cuánto cambio le han dado?&lt;/p&gt;","template":"&lt;p&gt;Le han devuelto {{response}} €.&lt;/p&gt;","hint":"&lt;p&gt;Las restas de euros y céntimos son iguales que las de números decimales.&lt;/p&gt;","feedback":"&lt;p&gt;Las restas de euros y céntimos son iguales que las de números decimales.&lt;/p&gt;&lt;p style=\"text-align: center\"&gt;{{T2}} − {{T1}} = {{A1}} €&lt;/p&gt;","seed":{"parameters":[{"name":"Q1","label":null,"min":1050,"max":2950,"step":100},{"name":"Q2","label":null,"min":1050,"max":2950,"step":100},{"name":"Q3","label":null,"min":1050,"max":2950,"step":100}],"calculated":[{"name":"A1","label":"{{function}}","function":"{{T2}}-{{T1}}"},{"name":"T1","function":"{{Q1}}/100","temp":true},{"name":"T2","function":"math.ceil({{Q1}}/1000)*10","temp":true}],"uniques":true},"algorithm":{"name":"calculateOperation","params":{"method":"equivLiteral","keyboard":"INTERMEDIATE"}}}</t>
  </si>
  <si>
    <t>Pablo y Vicente quieren comprar {{Q10}}, pero lo van a pagar en {{Q1}} plazos de {{T1}} € cada uno. ¿Cuál es su precio total?</t>
  </si>
  <si>
    <t>El precio total es de {{A1}} €.</t>
  </si>
  <si>
    <t>Q1 = Min = 10; Max = 36; Step = 1
Q2 = Min = 1000; Max = 5000; Step = 5
Q10 = una televisión, una cámara de fotos, un ordenador, un teléfono móvil</t>
  </si>
  <si>
    <t>T1 = {{Q2}}/100
A1 = {{Q1}}*{{Q2}}/100</t>
  </si>
  <si>
    <t>&lt;p&gt;Las multiplicaciones de euros y céntimos son iguales que las de números decimales.&lt;/p&gt;</t>
  </si>
  <si>
    <t>&lt;p&gt;Las multiplicaciones de euros y céntimos son iguales que las de números decimales.&lt;/p&gt;&lt;p&gt;{{Q1}} × {{T1}} = {{A1}} €&lt;/p&gt;</t>
  </si>
  <si>
    <t>{"id":"M4-MyM-10a-E-3","stimulus":"&lt;p&gt;Pablo y Vicente quieren comprar {{Q10}}, pero lo van a pagar en {{Q1}} plazos de {{T1}} € cada uno. ¿Cuál es su precio total?&lt;/p&gt;","template":"&lt;p&gt;El precio total es de {{response}} €.&lt;/p&gt;","hint":"&lt;p&gt;Las multiplicaciones de euros y céntimos son iguales que las de números decimales.&lt;/p&gt;","feedback":"&lt;p&gt;Las multiplicaciones de euros y céntimos son iguales que las de números decimales.&lt;/p&gt;&lt;p style=\"text-align: center\"&gt;{{Q1}} × {{T1}} = {{A1}} €&lt;/p&gt;","seed":{"parameters":[{"name":"Q1","label":null,"min":10,"max":36,"step":1},{"name":"Q2","label":null,"min":1000,"max":5000,"step":5},{"name":"Q10","list":["una televisión","una cámara de fotos","un ordenador","un teléfono móvil"]}],"calculated":[{"name":"A1","label":"{{function}}","function":"{{Q1}}*{{Q2}}/100"},{"name":"T1","function":"{{Q2}}/100","temp":true}],"uniques":true},"algorithm":{"name":"calculateOperation","params":{"method":"equivLiteral","keyboard":"INTERMEDIATE"}}}</t>
  </si>
  <si>
    <t>M4-MyM-22a</t>
  </si>
  <si>
    <t>Elige la unidad más adecuada para la expresión de una medida de tiempo (h, min y s)</t>
  </si>
  <si>
    <t>&lt;p&gt;Arrastra cada uno de estos sucesos a la unidad de tiempo que mejor expresa su duración.&lt;/p&gt;</t>
  </si>
  <si>
    <t>Match list</t>
  </si>
  <si>
    <t>Q1 = List = Leer una novela completa., Ir al colegio un día., Ver un partido de fútbol., Dormir una noche.
Q2 = List = Escuchar una canción., Darse una ducha., Subir las escaleras hasta un 5.º piso., Poner la mesa.
Q3 = List = Hacer una voltereta., Dar un sorbo a un vaso., Pronunciar una palabra., Cambiar de canal en la televisión.</t>
  </si>
  <si>
    <t>A1={{Q1}}#Horas
A2={{Q2}}#Minutos
A3={{Q3}}#Segundos</t>
  </si>
  <si>
    <t>&lt;p&gt;Un &lt;b&gt;segundo&lt;/b&gt; lo marca el tic-tac del segundero de un reloj.&lt;/p&gt;&lt;p&gt;Un &lt;b&gt;minuto&lt;/b&gt; lo marca una vuelta completa del segundero.&lt;/p&gt;&lt;p&gt;Una &lt;b&gt;hora&lt;/b&gt; la marca una vuelta completa del minutero.&lt;/p&gt;</t>
  </si>
  <si>
    <t>{"id":"M4-MyM-22a-I-1","stimulus":"&lt;p&gt;Arrastra cada uno de estos sucesos a la unidad de tiempo que mejor expresa su duración.&lt;/p&gt;","hint":"&lt;p&gt;Un &lt;b&gt;segundo&lt;/b&gt; lo marca el tictac del segundero de un reloj.&lt;/p&gt;&lt;p&gt;Un &lt;b&gt;minuto&lt;/b&gt; lo marca una vuelta completa del segundero.&lt;/p&gt;&lt;p&gt;Una &lt;b&gt;hora&lt;/b&gt; la marca una vuelta completa del minutero.&lt;/p&gt;","feedback":"&lt;p&gt;Un &lt;b&gt;segundo&lt;/b&gt; lo marca el tictac del segundero de un reloj.&lt;/p&gt;&lt;p&gt;Un &lt;b&gt;minuto&lt;/b&gt; lo marca una vuelta completa del segundero.&lt;/p&gt;&lt;p&gt;Una &lt;b&gt;hora&lt;/b&gt; la marca una vuelta completa del minutero.&lt;/p&gt;","seed":{"parameters":[{"name":"Q1","label":null,"list":["Ver una película.","Ir al colegio un día.","Jugar un partido de fútbol.","Dormir una noche."]},{"name":"Q2","label":null,"list":["Escuchar una canción.","Darse una ducha.","Subir las escaleras hasta un 5.º piso.","Poner la mesa."]},{"name":"Q3","label":null,"list":["Hacer una voltereta.","Dar un sorbo a un vaso.","Pronunciar una palabra.","Cambiar de canal en la televisión."]}],"calculated":[{"name":"A1","label":"{{Q1}}","function":"Horas","incorrect":true},{"name":"A2","label":"{{Q2}}","function":"Minutos","incorrect":true},{"name":"A3","label":"{{Q3}}","function":"Segundos","incorrect":true}],"uniques":true},"algorithm":{"name":"linkOperationResult","template":"Match list","params":{"invert":true}}}</t>
  </si>
  <si>
    <t>A1={{Q2}}#Minutos
A2={{Q1}}#Horas
A3={{Q3}}#Segundos</t>
  </si>
  <si>
    <t>{"id":"M4-MyM-22a-I-2","stimulus":"&lt;p&gt;Arrastra cada uno de estos sucesos a la unidad de tiempo que mejor expresa su duración.&lt;/p&gt;","hint":"&lt;p&gt;Un &lt;b&gt;segundo&lt;/b&gt; lo marca el tictac del segundero de un reloj.&lt;/p&gt;&lt;p&gt;Un &lt;b&gt;minuto&lt;/b&gt; lo marca una vuelta completa del segundero.&lt;/p&gt;&lt;p&gt;Una &lt;b&gt;hora&lt;/b&gt; la marca una vuelta completa del minutero.&lt;/p&gt;","feedback":"&lt;p&gt;Un &lt;b&gt;segundo&lt;/b&gt; lo marca el tictac del segundero de un reloj.&lt;/p&gt;&lt;p&gt;Un &lt;b&gt;minuto&lt;/b&gt; lo marca una vuelta completa del segundero.&lt;/p&gt;&lt;p&gt;Una &lt;b&gt;hora&lt;/b&gt; la marca una vuelta completa del minutero.&lt;/p&gt;","seed":{"parameters":[{"name":"Q1","label":null,"list":["Ver una película.","Ir al colegio un día.","Jugar un partido de fútbol.","Dormir una noche."]},{"name":"Q2","label":null,"list":["Escuchar una canción.","Darse una ducha.","Subir las escaleras hasta un 5.º piso.","Poner la mesa."]},{"name":"Q3","label":null,"list":["Hacer una voltereta.","Dar un sorbo a un vaso.","Pronunciar una palabra.","Cambiar de canal en la televisión."]}],"calculated":[{"name":"A1","label":"{{Q2}}","function":"Minutos","incorrect":true},{"name":"A2","label":"{{Q1}}","function":"Horas","incorrect":true},{"name":"A3","label":"{{Q3}}","function":"Segundos","incorrect":true}],"uniques":true},"algorithm":{"name":"linkOperationResult","template":"Match list","params":{"invert":true}}}</t>
  </si>
  <si>
    <t>Selecciona el suceso cuya duración es mejor medir en horas.
Leer una novela completa.*
Ir al colegio un día.*
Ver un partido de fútbol.*
Dormir una noche.*
Escuchar una canción.
Darse una ducha.
Subir las escaleras hasta un 5.º piso.
Poner la mesa.
Hacer una voltereta.
Dar un sorbo a un vaso.
Pronunciar una palabra.
Cambiar de canal en la televisión.
Se ven 4</t>
  </si>
  <si>
    <t>{"id":"M4-MyM-22a-E-1","stimulus":"&lt;p&gt;Selecciona el suceso cuya duración es mejor medir en horas.&lt;/p&gt;","hint":"&lt;p&gt;Un &lt;b&gt;segundo&lt;/b&gt; lo marca el tictac del segundero de un reloj.&lt;/p&gt;&lt;p&gt;Un &lt;b&gt;minuto&lt;/b&gt; lo marca una vuelta completa del segundero.&lt;/p&gt;&lt;p&gt;Una &lt;b&gt;hora&lt;/b&gt; la marca una vuelta completa del minutero.&lt;/p&gt;","feedback":"&lt;p&gt;Un &lt;b&gt;segundo&lt;/b&gt; lo marca el tictac del segundero de un reloj.&lt;/p&gt;&lt;p&gt;Un &lt;b&gt;minuto&lt;/b&gt; lo marca una vuelta completa del segundero.&lt;/p&gt;&lt;p&gt;Una &lt;b&gt;hora&lt;/b&gt; la marca una vuelta completa del minutero.&lt;/p&gt;","seed":{"parameters":[],"calculated":[{"name":"A1","label":"Leer una novela completa."},{"name":"A2","label":"Ir al colegio un día."},{"name":"A3","label":"Ver un partido de fútbol."},{"name":"A4","label":"Dormir una noche."},{"name":"A5","label":"Escuchar una canción.","incorrect":true},{"name":"A6","label":"Darse una ducha.","incorrect":true},{"name":"A7","label":"Subir las escaleras hasta un 5.º piso.","incorrect":true},{"name":"A8","label":"Poner la mesa.","incorrect":true},{"name":"A9","label":"Hacer una voltereta.","incorrect":true},{"name":"A10","label":"Dar un sorbo a un vaso.","incorrect":true},{"name":"A11","label":"Pronunciar una palabra.","incorrect":true},{"name":"A12","label":"Cambiar de canal en la televisión.","incorrect":true}],"uniques":true},"algorithm":{"name":"trueFalse","template":"Multiple choice – standard","params":{"countCorrect":1,"countIncorrect":2,"showCheckIcon":true}}}</t>
  </si>
  <si>
    <t>Selecciona el suceso cuya duración es mejor medir en minutos.
Leer una novela completa.
Ir al colegio un día.
Ver un partido de fútbol.
Dormir una noche.
Escuchar una canción.*
Darse una ducha.*
Subir las escaleras hasta un 5.º piso.*
Poner la mesa.*
Hacer una voltereta.
Dar un sorbo a un vaso.
Pronunciar una palabra.
Cambiar de canal en la televisión.
Se ven 4</t>
  </si>
  <si>
    <t>{"id":"M4-MyM-22a-E-2","stimulus":"&lt;p&gt;Selecciona el suceso cuya duración es mejor medir en minutos.&lt;/p&gt;","hint":"&lt;p&gt;Un &lt;b&gt;segundo&lt;/b&gt; lo marca el tictac del segundero de un reloj.&lt;/p&gt;&lt;p&gt;Un &lt;b&gt;minuto&lt;/b&gt; lo marca una vuelta completa del segundero.&lt;/p&gt;&lt;p&gt;Una &lt;b&gt;hora&lt;/b&gt; la marca una vuelta completa del minutero.&lt;/p&gt;","feedback":"&lt;p&gt;Un &lt;b&gt;segundo&lt;/b&gt; lo marca el tictac del segundero de un reloj.&lt;/p&gt;&lt;p&gt;Un &lt;b&gt;minuto&lt;/b&gt; lo marca una vuelta completa del segundero.&lt;/p&gt;&lt;p&gt;Una &lt;b&gt;hora&lt;/b&gt; la marca una vuelta completa del minutero.&lt;/p&gt;","seed":{"parameters":[],"calculated":[{"name":"A1","label":"Leer una novela completa.","incorrect":true},{"name":"A2","label":"Ir al colegio un día.","incorrect":true},{"name":"A3","label":"Ver un partido de fútbol.","incorrect":true},{"name":"A4","label":"Dormir una noche.","incorrect":true},{"name":"A5","label":"Escuchar una canción."},{"name":"A6","label":"Darse una ducha."},{"name":"A7","label":"Subir las escaleras hasta un 5.º piso."},{"name":"A8","label":"Poner la mesa."},{"name":"A9","label":"Hacer una voltereta.","incorrect":true},{"name":"A10","label":"Dar un sorbo a un vaso.","incorrect":true},{"name":"A11","label":"Pronunciar una palabra.","incorrect":true},{"name":"A12","label":"Cambiar de canal en la televisión.","incorrect":true}],"uniques":true},"algorithm":{"name":"trueFalse","template":"Multiple choice – standard","params":{"countCorrect":1,"countIncorrect":2,"showCheckIcon":true}}}</t>
  </si>
  <si>
    <t>Selecciona el suceso cuya duración es mejor medir en segundos.
Leer una novela completa.
Ir al colegio un día.
Ver un partido de fútbol.
Dormir una noche.
Escuchar una canción.
Darse una ducha.
Subir las escaleras hasta un 5.º piso.
Poner la mesa.
Hacer una voltereta.*
Dar un sorbo a un vaso.*
Pronunciar una palabra.*
Cambiar de canal en la televisión.*
Se ven 4</t>
  </si>
  <si>
    <t>{"id":"M4-MyM-22a-E-3","stimulus":"&lt;p&gt;Selecciona el suceso cuya duración es mejor medir en segundos.&lt;/p&gt;","hint":"&lt;p&gt;Un &lt;b&gt;segundo&lt;/b&gt; lo marca el tictac del segundero de un reloj.&lt;/p&gt;&lt;p&gt;Un &lt;b&gt;minuto&lt;/b&gt; lo marca una vuelta completa del segundero.&lt;/p&gt;&lt;p&gt;Una &lt;b&gt;hora&lt;/b&gt; la marca una vuelta completa del minutero.&lt;/p&gt;","feedback":"&lt;p&gt;Un &lt;b&gt;segundo&lt;/b&gt; lo marca el tictac del segundero de un reloj.&lt;/p&gt;&lt;p&gt;Un &lt;b&gt;minuto&lt;/b&gt; lo marca una vuelta completa del segundero.&lt;/p&gt;&lt;p&gt;Una &lt;b&gt;hora&lt;/b&gt; la marca una vuelta completa del minutero.&lt;/p&gt;","seed":{"parameters":[],"calculated":[{"name":"A1","label":"Leer una novela completa.","incorrect":true},{"name":"A2","label":"Ir al colegio un día.","incorrect":true},{"name":"A3","label":"Ver un partido de fútbol.","incorrect":true},{"name":"A4","label":"Dormir una noche.","incorrect":true},{"name":"A5","label":"Escuchar una canción.","incorrect":true},{"name":"A6","label":"Darse una ducha.","incorrect":true},{"name":"A7","label":"Subir las escaleras hasta un 5.º piso.","incorrect":true},{"name":"A8","label":"Poner la mesa.","incorrect":true},{"name":"A9","label":"Hacer una voltereta."},{"name":"A10","label":"Dar un sorbo a un vaso."},{"name":"A11","label":"Pronunciar una palabra."},{"name":"A12","label":"Cambiar de canal en la televisión."}],"uniques":true},"algorithm":{"name":"trueFalse","template":"Multiple choice – standard","params":{"countCorrect":1,"countIncorrect":2,"showCheckIcon":true}}}</t>
  </si>
  <si>
    <t>M4-MyM-6a</t>
  </si>
  <si>
    <t>Expresa la hora que marca un reloj analógico y digital (minutos)</t>
  </si>
  <si>
    <t>Cambia los números del reloj para que marque las {{T11}} {{T12}}.</t>
  </si>
  <si>
    <t>Clock</t>
  </si>
  <si>
    <t>Q1 = Min = 2; Max = 11; Step = 1
Q1 = Min = 0; Max = 55; Step = 5</t>
  </si>
  <si>
    <t>T11 = if ({{Q2}} &lt; 31) {Lemonlib.numToWords({{Q1}}, 'es')} else Lemonlib.numToWords({{Q1}}+1, 'es')
T12 = if ({{Q2}} == 15) {'y cuarto' } else if ({{Q2}} == 30) {'y media'} else if ({{Q2}} == 0) {'en punto'} else if ({{Q2}} == 45) {'menos cuarto'} else if ({{Q2}}&lt;30) {'y '+Lemonlib.numToWords({{Q2}}, 'es')} else 'menos '+Lemonlib.numToWords(60-{{Q2}}, 'es')</t>
  </si>
  <si>
    <t>&lt;p&gt;En los relojes digitales, el número antes de los dos puntos marca la hora y el de después marca los minutos.&lt;/p&gt;</t>
  </si>
  <si>
    <t>{"id":"M4-MyM-6a-I-1","stimulus":"&lt;p&gt;Cambia los números del reloj para que marque las {{T11}} {{T12}}.&lt;/p&gt;","feedback":"&lt;p&gt;En los relojes digitales, el número antes de los dos puntos marca la hora y el de después marca los minutos.&lt;/p&gt;","hint":"&lt;p&gt;En los relojes digitales, el número antes de los dos puntos marca la hora y el de después marca los minutos.&lt;/p&gt;","seed":{"parameters":[{"name":"Q1","label":null,"min":2,"max":11,"step":1},{"name":"Q2","label":null,"min":0,"max":55,"step":5}],"calculated":[{"name":"T11","label":"{{function}}","function":"if ({{Q2}} &lt; 31) {Lemonlib.numToWords({{Q1}}, 'es')} else Lemonlib.numToWords({{Q1}}+1, 'es')","temp":"true"},{"name":"T12","label":"{{function}}","function":"if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'es')","temp":"true"},{"name":"A1","function":"{{Q1}}"},{"name":"A2","function":"{{Q2}}"},{"name":"A1LABEL","label":"{{function}}","function":"Lemonlib.toTimeString({{Q1}},{{Q2}})","temp":true}],"uniques":true},"algorithm":{"name":"clock","params":{"type":"digital"}}}</t>
  </si>
  <si>
    <t>Mueve las agujas del reloj para que marque las {{T11}} {{T12}}.</t>
  </si>
  <si>
    <t>&lt;p&gt;En los relojes analógicos, la manecilla corta señala la hora y la larga señala los minutos.&lt;/p&gt;</t>
  </si>
  <si>
    <t>{"id":"M4-MyM-6a-I-2","stimulus":"&lt;p&gt;Mueve las agujas del reloj para que marque las {{T11}} {{T12}}.&lt;/p&gt;","feedback":"&lt;p&gt;En los relojes analógicos, la manecilla corta señala la hora y la larga señala los minutos.&lt;/p&gt;","hint":"&lt;p&gt;En los relojes analógicos, la manecilla corta señala la hora y la larga señala los minutos.&lt;/p&gt;","seed":{"parameters":[{"name":"Q1","label":null,"min":2,"max":11,"step":1},{"name":"Q2","label":null,"min":0,"max":55,"step":5}],"calculated":[{"name":"T11","label":"{{function}}","function":"if ({{Q2}} &lt; 31) {Lemonlib.numToWords({{Q1}}, 'es')} else Lemonlib.numToWords({{Q1}}+1, 'es')","temp":"true"},{"name":"T12","label":"{{function}}","function":"if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'es')","temp":"true"},{"name":"A1","function":"{{Q1}}"},{"name":"A2","function":"{{Q2}}"},{"name":"A1LABEL","label":"{{function}}","function":"Lemonlib.toTimeString({{Q1}},{{Q2}})","temp":true}],"uniques":true},"algorithm":{"name":"clock","params":{"type":"analog"}}}</t>
  </si>
  <si>
    <t>¿Cuál de estas horas son las {{T11}} {{T12}}?
{{T1}}:{{Q2}}
{{T2}}:{{Q4}}
{{T3}}:{{Q6}}</t>
  </si>
  <si>
    <t>Q1 = Min = 2; Max = 11; Step = 1
Q1 = Min = 10; Max = 55; Step = 5
Q3 = Min = 2; Max = 11; Step = 1
Q4 = Min = 10; Max = 55; Step = 5
Q5 = Min = 2; Max = 11; Step = 1
Q6 = Min = 10; Max = 55; Step = 5</t>
  </si>
  <si>
    <t>T1 = {{Q1}}+12
T2 = {{Q3}}+12
T3 = {{Q5}}+12
T11 = if ({{Q2}} &lt; 31) {Lemonlib.numToWords({{Q1}}, 'es')} else Lemonlib.numToWords({{Q1}}+1, 'es')
T12 = if ({{Q2}} == 15) {'y cuarto' } else if ({{Q2}} == 30) {'y media'} else if ({{Q2}} == 0) {'en punto'} else if ({{Q2}} == 45) {'menos cuarto'} else if ({{Q2}}&lt;30) {'y '+Lemonlib.numToWords({{Q2}}, 'es')} else 'menos '+Lemonlib.numToWords(60-{{Q2}}, 'es')</t>
  </si>
  <si>
    <t>&lt;p&gt;En los relojes digitales, el número antes de los dos puntos marca la hora y el de después marca los minutos.&lt;/p&gt;&lt;p&gt;Después de las 12 del mediodía, hay que restar 12 a la hora cuando aparece en forma digital.&lt;/p&gt;</t>
  </si>
  <si>
    <t>{
    "id": "M4-MyM-6a-E-1",
    "stimulus": "&lt;p&gt;¿Cuál de estas horas son las {{T11}} {{T12}}?&lt;/p&gt;",
    "hint": "&lt;p&gt;En los relojes digitales, el número antes de los dos puntos marca la hora y el de después marca los minutos.&lt;/p&gt;",
    "feedback": "&lt;p&gt;En los relojes digitales, el número antes de los dos puntos marca la hora y el de después marca los minutos.&lt;/p&gt;&lt;p&gt;Después de las 12 del mediodía, hay que restar 12 a la hora cuando aparece en forma digital.&lt;/p&gt;",
    "seed": {
        "parameters": [
            {
                "name": "Q1",
                "label": null,
                "min": 2,
                "max": 11,
                "step": 1
            },
            {
                "name": "Q2",
                "label": null,
                "min": 10,
                "max": 55,
                "step": 5
            },
            {
                "name": "Q3",
                "label": null,
                "min": 2,
                "max": 11,
                "step": 1
            },
            {
                "name": "Q4",
                "label": null,
                "min": 10,
                "max": 55,
                "step": 5
            },
            {
                "name": "Q5",
                "label": null,
                "min": 2,
                "max": 11,
                "step": 1
            },
            {
                "name": "Q6",
                "label": null,
                "min": 10,
                "max": 55,
                "step": 5
            }
        ],
        "calculated": [
            {
                "name": "T11",
                "label": "{{function}}",
                "function": "if ({{Q2}} &lt; 31) {Lemonlib.numToWords({{Q1}}, 'es')} else Lemonlib.numToWords({{Q1}}+1, 'es')",
                "temp": "true"
            },
            {
                "name": "T12",
                "label": "{{function}}",
                "function": "if ({{Q2}} == 15) {'y cuarto' } else if ({{Q2}} == 30) {'y media'} else if ({{Q2}} == 0) {'en punto'} else if ({{Q2}} == 45) {'menos cuarto'} else if ({{Q2}}&lt;30) {'y '+Lemonlib.numToWords({{Q2}}, 'es')} else 'menos '+Lemonlib.numToWords(60-{{Q2}}, 'es')",
                "temp": "true"
            },
            {
                "name": "T1",
                "function": "{{Q1}}+12",
                "temp": true
            },
            {
                "name": "T2",
                "function": "{{Q2}}+12",
                "temp": true
            },
            {
                "name": "T3",
                "function": "{{Q3}}+12",
                "temp": true
            },
            {
                "name": "A1",
                "label": "{{T1}}:{{Q2}}"
            },
            {
                "name": "A2",
                "label": "{{T2}}:{{Q4}}",
                "incorrect": true
            },
            {
                "name": "A3",
                "label": "{{T3}}:{{Q6}}",
                "incorrect": true
            }
        ],
        "uniques": true
    },
    "algorithm": {
        "name": "trueFalse",
        "template": "Multiple choice – standard",
        "params": {
            "countCorrect": 1,
            "countIncorrect": 2,
            "showCheckIcon": false,
            "columns": 3
        }
    }
}</t>
  </si>
  <si>
    <t>M4-MyM-6b</t>
  </si>
  <si>
    <t>Establece las equivalencias entre las diferentes unidades de tiempo</t>
  </si>
  <si>
    <t>Elige la equivalencia correcta.</t>
  </si>
  <si>
    <t>{{Q1}} minutos = {{A1}} segundos</t>
  </si>
  <si>
    <t>Q1= Min = 2; Max = 50; Step = 1
Q2= Min = 1; Max = 50; Step = 1
Q3= Min = 1; Max = 50; Step = 1</t>
  </si>
  <si>
    <t>group = {{A1}}*, {{A2}}, {{A3}}
A1 = {{Q1}}*60
A2 = {{Q2}}*60
A3 = {{Q3}}*60</t>
  </si>
  <si>
    <t>&lt;p&gt;Estas son las equivalencias entre las unidades de tiempo:&lt;/p&gt;
Imagen: M4-MyM-6b-1</t>
  </si>
  <si>
    <t>&lt;p&gt;Estas son las equivalencias entre las unidades de tiempo:&lt;/p&gt;
Imagen: M4-MyM-6b-1
&lt;p&gt;En este caso:&lt;/p&gt;&lt;p&gt;{{Q1}} × 60 = {{A1}} segundos&lt;/p&gt;</t>
  </si>
  <si>
    <t>{"id":"M4-MyM-6b-I-1","stimulus":"&lt;p&gt;Elige la equivalencia correcta.&lt;/p&gt;","template":"&lt;p style=\"text-align: center\"&gt;{{Q1}} minutos = {{response}} segundos&lt;/p&gt;","hint":"&lt;p&gt;Estas son las equivalencias entre las unidades de tiempo:&lt;/p&gt;&lt;div style=\"display:flex; justify-content:center;\"&gt;&lt;img src=\"https://blueberry-assets.oneclick.es/M4_MyM_6b_1.svg\" width=\"450\"&gt;&lt;/div&gt;","feedback":"&lt;p&gt;Estas son las equivalencias entre las unidades de tiempo:&lt;/p&gt;&lt;div style=\"display:flex; justify-content:center;\"&gt;&lt;img src=\"https://blueberry-assets.oneclick.es/M4_MyM_6b_1.svg\" width=\"450\"&gt;&lt;/div&gt;&lt;p&gt;En este caso:&lt;/p&gt;&lt;p style=\"text-align: center\"&gt;{{Q1}} × 60 = {{A1}} segundos&lt;/p&gt;","seed":{"parameters":[{"name":"Q1","label":null,"min":2,"max":50,"step":1},{"name":"Q2","label":null,"min":1,"max":50,"step":1},{"name":"Q3","label":null,"min":1,"max":50,"step":1}],"calculated":[{"name":"A1","label":"{{function}}","function":"{{Q1}}*60","group":1},{"name":"A2","label":"{{function}}","function":"{{Q2}}*60","group":1,"incorrect":true},{"name":"A3","label":"{{function}}","function":"{{Q3}}*60","group":1,"incorrect":true}],"uniques":true},"algorithm":{"name":"groupResponses","template":"Cloze with drop down"}}</t>
  </si>
  <si>
    <t>{{T1}} segundos = {{A1}} minutos</t>
  </si>
  <si>
    <t>T1 = {{Q1}}*60
group = {{Q1}}*, {{Q2}}, {{Q3}}</t>
  </si>
  <si>
    <t>&lt;p&gt;Estas son las equivalencias entre las unidades de tiempo:&lt;/p&gt;
Imagen: M4-MyM-6b-1</t>
  </si>
  <si>
    <t>&lt;p&gt;Estas son las equivalencias entre las unidades de tiempo:&lt;/p&gt;
Imagen: M4-MyM-6b-1
&lt;p&gt;En este caso:&lt;/p&gt;&lt;p&gt;{{T1}} : 60 = {{Q1}} minutos&lt;/p&gt;</t>
  </si>
  <si>
    <t>{"id":"M4-MyM-6b-I-2","stimulus":"&lt;p&gt;Elige la equivalencia correcta.&lt;/p&gt;","template":"&lt;p style=\"text-align: center\"&gt;{{T1}} segundos = {{response}} minutos&lt;/p&gt;","hint":"&lt;p&gt;Estas son las equivalencias entre las unidades de tiempo:&lt;/p&gt;&lt;div style=\"display:flex; justify-content:center;\"&gt;&lt;img src=\"https://blueberry-assets.oneclick.es/M4_MyM_6b_1.svg\" width=\"450\"&gt;&lt;/div&gt;","feedback":"&lt;p&gt;Estas son las equivalencias entre las unidades de tiempo:&lt;/p&gt;&lt;div style=\"display:flex; justify-content:center;\"&gt;&lt;img src=\"https://blueberry-assets.oneclick.es/M4_MyM_6b_1.svg\" width=\"450\"&gt;&lt;/div&gt;&lt;p&gt;En este caso:&lt;/p&gt;&lt;p style=\"text-align: center\"&gt;{{T1}} : 60 = {{Q1}} minutos&lt;/p&gt;","seed":{"parameters":[{"name":"Q1","label":null,"min":2,"max":50,"step":1},{"name":"Q2","label":null,"min":1,"max":50,"step":1},{"name":"Q3","label":null,"min":1,"max":50,"step":1}],"calculated":[{"name":"T1","function":"{{Q1}}*60","temp":true},{"name":"A1","label":"{{function}}","function":"{{Q1}}","group":1},{"name":"A2","label":"{{function}}","function":"{{Q2}}","group":1,"incorrect":true},{"name":"A3","label":"{{function}}","function":"{{Q3}}","group":1,"incorrect":true}],"uniques":true},"algorithm":{"name":"groupResponses","template":"Cloze with drop down"}}</t>
  </si>
  <si>
    <t>{{Q1}} horas = {{A1}} minutos</t>
  </si>
  <si>
    <t>Q1= Min = 2; Max = 10; Step = 1
Q2= Min = 1; Max = 10; Step = 1
Q3= Min = 1; Max = 10; Step = 1</t>
  </si>
  <si>
    <t>&lt;p&gt;Estas son las equivalencias entre las unidades de tiempo:&lt;/p&gt;
Imagen: M4-MyM-6b-1
&lt;p&gt;En este caso:&lt;/p&gt;&lt;p&gt;{{Q1}} × 60 = {{A1}} minutos&lt;/p&gt;</t>
  </si>
  <si>
    <t>{"id":"M4-MyM-6b-I-3","stimulus":"&lt;p&gt;Elige la equivalencia correcta.&lt;/p&gt;","template":"&lt;p style=\"text-align: center\"&gt;{{Q1}} horas = {{response}} minutos&lt;/p&gt;","hint":"&lt;p&gt;Estas son las equivalencias entre las unidades de tiempo:&lt;/p&gt;&lt;div style=\"display:flex; justify-content:center;\"&gt;&lt;img src=\"https://blueberry-assets.oneclick.es/M4_MyM_6b_1.svg\" width=\"450\"&gt;&lt;/div&gt;","feedback":"&lt;p&gt;Estas son las equivalencias entre las unidades de tiempo:&lt;/p&gt;&lt;div style=\"display:flex; justify-content:center;\"&gt;&lt;img src=\"https://blueberry-assets.oneclick.es/M4_MyM_6b_1.svg\" width=\"450\"&gt;&lt;/div&gt;&lt;p&gt;En este caso:&lt;/p&gt;&lt;p style=\"text-align: center\"&gt;{{Q1}} × 60 = {{A1}} minutos&lt;/p&gt;","seed":{"parameters":[{"name":"Q1","label":null,"min":2,"max":10,"step":1},{"name":"Q2","label":null,"min":1,"max":10,"step":1},{"name":"Q3","label":null,"min":1,"max":10,"step":1}],"calculated":[{"name":"A1","label":"{{function}}","function":"{{Q1}}*60","group":1},{"name":"A2","label":"{{function}}","function":"{{Q2}}*60","group":1,"incorrect":true},{"name":"A3","label":"{{function}}","function":"{{Q3}}*60","group":1,"incorrect":true}],"uniques":true},"algorithm":{"name":"groupResponses","template":"Cloze with drop down"}}</t>
  </si>
  <si>
    <t xml:space="preserve">Completa la siguiente igualdad. </t>
  </si>
  <si>
    <t>{{T1}} minutos = {{A1}} horas</t>
  </si>
  <si>
    <t>Q1= List= 2, 3, 4, 5</t>
  </si>
  <si>
    <t>T1 = {{Q1}}*60
A1 = {{Q1}}</t>
  </si>
  <si>
    <t>&lt;p&gt;Estas son las equivalencias entre las unidades de tiempo:&lt;/p&gt;
Imagen: M4-MyM-6b-1
&lt;p&gt;En este caso:&lt;/p&gt;&lt;p&gt;{{T1}} : 60 = {{Q1}} horas&lt;/p&gt;</t>
  </si>
  <si>
    <t>{"id":"M4-MyM-6b-E-1","stimulus":"&lt;p&gt;Completa la siguiente igualdad.&lt;/p&gt;","template":"&lt;p style=\"text-align: center\"&gt;{{T1}} minutos = {{response}} horas&lt;/p&gt;","hint":"&lt;p&gt;Estas son las equivalencias entre las unidades de tiempo:&lt;/p&gt;&lt;div style=\"display:flex; justify-content:center;\"&gt;&lt;img src=\"https://blueberry-assets.oneclick.es/M4_MyM_6b_1.svg\" width=\"450\"&gt;&lt;/div&gt;","feedback":"&lt;p&gt;Estas son las equivalencias entre las unidades de tiempo:&lt;/p&gt;&lt;div style=\"display:flex; justify-content:center;\"&gt;&lt;img src=\"https://blueberry-assets.oneclick.es/M4_MyM_6b_1.svg\" width=\"450\"&gt;&lt;/div&gt;&lt;p&gt;En este caso:&lt;/p&gt;&lt;p style=\"text-align: center\"&gt;{{T1}} : 60 = {{Q1}} horas&lt;/p&gt;","seed":{"parameters":[{"name":"Q1","list":["2","3","4","5"]}],"calculated":[{"name":"T1","function":"{{Q1}}*60","temp":true},{"name":"A1","function":"{{Q1}}"}],"uniques":true},"algorithm":{"name":"calculateOperation","params":{"method":"equivLiteral","keyboard":"NUMERICAL"}}}</t>
  </si>
  <si>
    <t>A1 = {{Q1}}*60</t>
  </si>
  <si>
    <t>{"id":"M4-MyM-6b-E-2","stimulus":"&lt;p&gt;Completa la siguiente igualdad.&lt;/p&gt;","template":"&lt;p style=\"text-align: center\"&gt;{{Q1}} horas = {{response}} minutos&lt;/p&gt;","hint":"&lt;p&gt;Estas son las equivalencias entre las unidades de tiempo:&lt;/p&gt;&lt;div style=\"display:flex; justify-content:center;\"&gt;&lt;img src=\"https://blueberry-assets.oneclick.es/M4_MyM_6b_1.svg\" width=\"450\"&gt;&lt;/div&gt;","feedback":"&lt;p&gt;Estas son las equivalencias entre las unidades de tiempo:&lt;/p&gt;&lt;div style=\"display:flex; justify-content:center;\"&gt;&lt;img src=\"https://blueberry-assets.oneclick.es/M4_MyM_6b_1.svg\" width=\"450\"&gt;&lt;/div&gt;&lt;p&gt;En este caso:&lt;/p&gt;&lt;p style=\"text-align: center\"&gt;{{Q1}} × 60 = {{A1}} minutos&lt;/p&gt;","seed":{"parameters":[{"name":"Q1","list":["2","3","4","5"]}],"calculated":[{"name":"A1","function":"{{Q1}}*60"}],"uniques":true},"algorithm":{"name":"calculateOperation","params":{"method":"equivLiteral","keyboard":"NUMERICAL"}}}</t>
  </si>
  <si>
    <t>{{Q1}} horas y {{Q2}} minutos = {{A1}} minutos</t>
  </si>
  <si>
    <t>Q1= List= 2, 3, 4, 5
Q2= List= 10, 20, 30, 40, 50</t>
  </si>
  <si>
    <t>T1 = {{Q1}}*60
A1 = {{Q1}}*60+{{Q2}}</t>
  </si>
  <si>
    <t>&lt;p&gt;Estas son las equivalencias entre las unidades de tiempo:&lt;/p&gt;
Imagen: M4-MyM-6b-1
&lt;p&gt;En este caso:&lt;/p&gt;&lt;p&gt;{{Q1}} × 60 = {{T1}} minutos&lt;/p&gt;&lt;p&gt;{{Q2}} + {{T1}} = {{A1}} minutos&lt;/p&gt;</t>
  </si>
  <si>
    <t>{"id":"M4-MyM-6b-E-3","stimulus":"&lt;p&gt;Completa la siguiente igualdad.&lt;/p&gt;","template":"&lt;p style=\"text-align: center\"&gt;{{Q1}} horas y {{Q2}} minutos = {{response}} minutos&lt;/p&gt;","hint":"&lt;p&gt;Estas son las equivalencias entre las unidades de tiempo:&lt;/p&gt;&lt;div style=\"display:flex; justify-content:center;\"&gt;&lt;img src=\"https://blueberry-assets.oneclick.es/M4_MyM_6b_1.svg\" width=\"450\"&gt;&lt;/div&gt;","feedback":"&lt;p&gt;Estas son las equivalencias entre las unidades de tiempo:&lt;/p&gt;&lt;div style=\"display:flex; justify-content:center;\"&gt;&lt;img src=\"https://blueberry-assets.oneclick.es/M4_MyM_6b_1.svg\" width=\"450\"&gt;&lt;/div&gt;&lt;p&gt;En este caso:&lt;/p&gt;&lt;p style=\"text-align: center\"&gt;{{Q1}} × 60 = {{T1}} minutos&lt;/p&gt;&lt;p&gt;{{Q2}} + {{T1}} = {{A1}} minutos&lt;/p&gt;","seed":{"parameters":[{"name":"Q1","list":["2","3","4","5"]},{"name":"Q2","list":["10","20","30","40","50"]}],"calculated":[{"name":"T1","function":"{{Q1}}*60","temp":true},{"name":"A1","function":"{{Q1}}*60+{{Q2}}"}],"uniques":true},"algorithm":{"name":"calculateOperation","params":{"method":"equivLiteral","keyboard":"NUMERICAL"}}}</t>
  </si>
  <si>
    <t>Clara ha esperado {{T1}} segundos a que saliese su hermana del colegio. ¿A cuántos minutos equivalen?</t>
  </si>
  <si>
    <t>{{T1}} segundos son {{A1}} minutos.</t>
  </si>
  <si>
    <t>Q1= Min = 2; Max = 15; Step= 1</t>
  </si>
  <si>
    <t>{"id":"M4-MyM-6b-A-1","stimulus":"&lt;p&gt;Clara ha esperado {{T1}} segundos a que saliese su hermana del colegio. ¿A cuántos minutos equivalen?&lt;/p&gt;","template":"&lt;p&gt;{{T1}} segundos son {{response}} minutos.&lt;/p&gt;","hint":"&lt;p&gt;Estas son las equivalencias entre las unidades de tiempo:&lt;/p&gt;&lt;div style=\"display:flex; justify-content:center;\"&gt;&lt;img src=\"https://blueberry-assets.oneclick.es/M4_MyM_6b_1.svg\" width=\"450\"&gt;&lt;/div&gt;","feedback":"&lt;p&gt;Estas son las equivalencias entre las unidades de tiempo:&lt;/p&gt;&lt;div style=\"display:flex; justify-content:center;\"&gt;&lt;img src=\"https://blueberry-assets.oneclick.es/M4_MyM_6b_1.svg\" width=\"450\"&gt;&lt;/div&gt;&lt;p&gt;En este caso:&lt;/p&gt;&lt;p&gt;{{T1}} : 60 = {{Q1}} minutos&lt;/p&gt;","seed":{"parameters":[{"name":"Q1","label":null,"min":2,"max":15,"step":1}],"calculated":[{"name":"T1","function":"{{Q1}}*60","temp":true},{"name":"A1","function":"{{Q1}}"}],"uniques":true},"algorithm":{"name":"calculateOperation","params":{"method":"equivLiteral","keyboard":"NUMERICAL"}}}</t>
  </si>
  <si>
    <t>Trinidad ha preparado la comida para sus sobrinos en {{Q1}} minutos. ¿A cuántos segundos equivalen?</t>
  </si>
  <si>
    <t>{{Q1}} minutos son {{A1}} segundos.</t>
  </si>
  <si>
    <t>Q1= Min = 20; Max = 40; Step = 1</t>
  </si>
  <si>
    <t>{"id":"M4-MyM-6b-A-2","stimulus":"&lt;p&gt;Trinidad ha preparado la comida para sus sobrinos en {{Q1}} minutos. ¿A cuántos segundos equivalen?&lt;/p&gt;","template":"&lt;p&gt;{{Q1}} minutos son {{response}} segundos.&lt;/p&gt;","hint":"&lt;p&gt;Estas son las equivalencias entre las unidades de tiempo:&lt;/p&gt;&lt;div style=\"display:flex; justify-content:center;\"&gt;&lt;img src=\"https://blueberry-assets.oneclick.es/M4_MyM_6b_1.svg\" width=\"450\"&gt;&lt;/div&gt;","feedback":"&lt;p&gt;Estas son las equivalencias entre las unidades de tiempo:&lt;/p&gt;&lt;div style=\"display:flex; justify-content:center;\"&gt;&lt;img src=\"https://blueberry-assets.oneclick.es/M4_MyM_6b_1.svg\" width=\"450\"&gt;&lt;/div&gt;&lt;p&gt;En este caso:&lt;/p&gt;&lt;p&gt;{{Q1}} × 60 = {{A1}} segundos&lt;/p&gt;","seed":{"parameters":[{"name":"Q1","label":null,"min":20,"max":40,"step":1}],"calculated":[{"name":"A1","function":"{{Q1}}*60"}],"uniques":true},"algorithm":{"name":"calculateOperation","params":{"method":"equivLiteral","keyboard":"NUMERICAL"}}}</t>
  </si>
  <si>
    <t>El viaje en autobús que ha hecho Blanca para ir al pueblo ha durado {{Q1}} horas. ¿Cuántos minutos son?</t>
  </si>
  <si>
    <t>{{Q1}} horas son {{A1}} minutos.</t>
  </si>
  <si>
    <t>Q1= Min = 2; Max = 10; Step = 1</t>
  </si>
  <si>
    <t>{"id":"M4-MyM-6b-A-3","stimulus":"&lt;p&gt;El viaje en autobús que ha hecho Blanca para ir al pueblo ha durado {{Q1}} horas. ¿Cuántos minutos son?&lt;/p&gt;","template":"&lt;p&gt;{{Q1}} horas son {{response}} minutos.&lt;/p&gt;","hint":"&lt;p&gt;Estas son las equivalencias entre las unidades de tiempo:&lt;/p&gt;&lt;div style=\"display:flex; justify-content:center;\"&gt;&lt;img src=\"https://blueberry-assets.oneclick.es/M4_MyM_6b_1.svg\" width=\"450\"&gt;&lt;/div&gt;","feedback":"&lt;p&gt;Estas son las equivalencias entre las unidades de tiempo:&lt;/p&gt;&lt;div style=\"display:flex; justify-content:center;\"&gt;&lt;img src=\"https://blueberry-assets.oneclick.es/M4_MyM_6b_1.svg\" width=\"450\"&gt;&lt;/div&gt;&lt;p&gt;En este caso:&lt;/p&gt;&lt;p&gt;{{Q1}} × 60 = {{A1}} minutos&lt;/p&gt;","seed":{"parameters":[{"name":"Q1","label":null,"min":2,"max":10,"step":1}],"calculated":[{"name":"A1","function":"{{Q1}}*60"}],"uniques":true},"algorithm":{"name":"calculateOperation","params":{"method":"equivLiteral","keyboard":"NUMERICAL"}}}</t>
  </si>
  <si>
    <t>M4-MyM-6c</t>
  </si>
  <si>
    <t>Suma y resta con medidas de tiempo</t>
  </si>
  <si>
    <t>Lorena ha empezado a hacer actividades de Matemáticas a las {{Q1}}:{{Q2}}. Si ha parado a las {{T1}}:{{T2}}, ¿cuántos minutos ha estado con las actividades?</t>
  </si>
  <si>
    <t>Ha practicado durante {{A1}} minutos.</t>
  </si>
  <si>
    <t>Q1 = List = 17, 18, 19, 20
Q2 = Min = 40; Max = 55; Step = 5
Q3 = Min = 30; Max = 50; Step = 5
Q4 = Min = 25; Max = 50; Step = 5
Q5 = Min = 25; Max = 50; Step = 5</t>
  </si>
  <si>
    <t>T1 = {{Q1}}+1
T2 = {{Q2}}+{{Q3}}-60
T3 = {{Q2}}-60
A1 = {{Q3}}
A2 = {{Q4}}
A3 = {{Q5}}</t>
  </si>
  <si>
    <t>&lt;p&gt;Una hora tiene un máximo de 60 minutos.&lt;/p&gt;</t>
  </si>
  <si>
    <t>&lt;p&gt;Cuando el minutero llega a 60 minutos, hay que sumar 1 hora más y contar los minutos desde cero.&lt;/p&gt;&lt;p&gt;Entre las {{Q1}}:{{Q2}} y las {{T1}}:00 han pasado {{T3}} minutos.&lt;/p&gt;&lt;p&gt;Y entre las {{T1}}:00 y las {{T1}}:{{T2}} han pasado {{T2}} minutos.&lt;/p&gt;&lt;p&gt;{{T3}} + {{T2}} = {{Q3}} minutos&lt;/p&gt;</t>
  </si>
  <si>
    <t>{
    "id": "M4-MyM-6c-I-1",
    "stimulus": "&lt;p&gt;Lorena ha empezado a hacer actividades de Matemáticas a las {{Q1}}:{{Q2}}. Si ha parado a las {{T1}}:{{T2}}, ¿cuántos minutos ha estado con las actividades?&lt;/p&gt;",
    "template": "&lt;p&gt;Ha practicado durante {{response}} minutos.&lt;/p&gt;",
    "hint": "&lt;p&gt;Una hora tiene un máximo de 60 minutos.&lt;/p&gt;",
    "feedback": "&lt;p&gt;Cuando el minutero llega a 60 minutos, hay que sumar 1 hora más y contar los minutos desde cero.&lt;/p&gt;&lt;p&gt;Entre las {{Q1}}:{{Q2}} y las {{T1}}:00 han pasado {{T3}} minutos.&lt;/p&gt;&lt;p&gt;Y entre las {{T1}}:00 y las {{T1}}:{{T2}} han pasado {{T2}} minutos.&lt;/p&gt;&lt;p style=\"text-align: center\"&gt;{{T3}} + {{T2}} = {{Q3}} minutos&lt;/p&gt;",
    "seed": {
        "parameters": [
            {
                "name": "Q1",
                "list": [
                    "17",
                    "18",
                    "19",
                    "20"
                ]
            },
            {
                "name": "Q2",
                "label": null,
                "min": 40,
                "max": 55,
                "step": 5
            },
            {
                "name": "Q3",
                "label": null,
                "min": 30,
                "max": 50,
                "step": 5
            },
            {
                "name": "Q4",
                "label": null,
                "min": 25,
                "max": 50,
                "step": 5
            },
            {
                "name": "Q5",
                "label": null,
                "min": 25,
                "max": 50,
                "step": 5
            }
        ],
        "calculated": [
            {
                "name": "T1",
                "function": "{{Q1}}+1",
                "temp": true
            },
            {
                "name": "T2",
                "function": "{{Q2}}+{{Q3}}-60",
                "temp": true
            },
            {
                "name": "T3",
                "function": "60-{{Q2}}",
                "temp": true
            },
            {
                "name": "A1",
                "label": "{{Q3}}"
            },
            {
                "name": "A2",
                "label": "{{Q4}}",
                "incorrect": true
            },
            {
                "name": "A3",
                "label": "{{Q5}}",
                "incorrect": true
            }
        ],
        "uniques": true
    },
    "algorithm": {
        "name": "calculateOperation",
        "template": "Cloze with drag &amp; drop",
        "params": {
            "keyboard": "INTERMEDIATE"
        }
    }
}</t>
  </si>
  <si>
    <t>Ángel se subió a su coche a las {{Q1}}:{{Q2}} para ir de viaje a otra ciudad. Si el viaje ha durado {{Q3}} minutos, ¿a qué hora ha llegado a su destino?</t>
  </si>
  <si>
    <t>Ha llegado a las {{A1}}.</t>
  </si>
  <si>
    <t>Q1 = Min = 8; Max = 17; Step = 1
Q2 = Min = 30; Max = 55; Step = 5
Q3 = Min = 30; Max = 55; Step = 5
Q4 = Min = 30; Max = 55; Step = 5
Q5 = Min = 30; Max = 55; Step = 5</t>
  </si>
  <si>
    <t>T1 = {{Q1}}+1
T2 = {{Q2}}+{{Q3}}-60
T3 = {{Q2}}+{{Q4}}-60
T4 = {{Q2}}+{{Q5}}-60
T5 = {{Q2}}-60
A1 = "{{T1}}:{{T2}}"
A2 = "{{T1}}:{{T3}}"
A3 = "{{T1}}:{{T4}}"</t>
  </si>
  <si>
    <t>&lt;p&gt;Cuando el minutero llega a 60 minutos, hay que sumar 1 hora más y contar los minutos desde cero.&lt;/p&gt;&lt;p&gt;Entre las {{Q1}}:{{Q2}} y las {{T1}}:00 han pasado {{T5}} minutos.&lt;/p&gt;&lt;p&gt;Como quedan {{T2}} minutos de los {{Q3}} minutos del viaje, significa que ha llegado a las {{T1}}:{{T2}}.&lt;/p&gt;</t>
  </si>
  <si>
    <t>{"id":"M4-MyM-6c-I-2","stimulus":"&lt;p&gt;Ángel se subió a su coche a las {{Q1}}:{{Q2}} para ir de viaje a otra ciudad. Si el viaje ha durado {{Q3}} minutos, ¿a qué hora ha llegado a su destino?&lt;/p&gt;","template":"&lt;p&gt;Ha llegado a las {{response}}.&lt;/p&gt;","hint":"&lt;p&gt;Una hora tiene un máximo de 60 minutos.&lt;/p&gt;","feedback":"&lt;p&gt;Cuando el minutero llega a 60 minutos, hay que sumar 1 hora más y contar los minutos desde cero.&lt;/p&gt;&lt;p&gt;Entre las {{Q1}}:{{Q2}} y las {{T1}}:00 han pasado {{T5}} minutos.&lt;/p&gt;&lt;p&gt;Como quedan {{T2}} minutos de los {{Q3}} minutos del viaje, significa que ha llegado a las {{T1}}:{{T2}}.&lt;/p&gt;","seed":{"parameters":[{"name":"Q1","label":null,"min":8,"max":17,"step":1},{"name":"Q2","label":null,"min":35,"max":55,"step":5},{"name":"Q3","label":null,"min":35,"max":55,"step":5},{"name":"Q4","label":null,"min":40,"max":55,"step":5},{"name":"Q5","label":null,"min":40,"max":55,"step":5}],"calculated":[{"name":"T1","function":"{{Q1}}+1","temp":true},{"name":"T2","function":"{{Q2}}+{{Q3}}-60","temp":true},{"name":"T3","function":"{{Q2}}+{{Q4}}-60","temp":true},{"name":"T4","function":"{{Q2}}+{{Q5}}-60","temp":true},{"name":"T5","function":"60-{{Q2}}","temp":true},{"name":"A1","label":"{{T1}}:{{T2}}"},{"name":"A2","label":"{{T1}}:{{T3}}","incorrect":true},{"name":"A3","label":"{{T1}}:{{T4}}","incorrect":true}],"uniques":true},"algorithm":{"name":"calculateOperation","template":"Cloze with drag &amp; drop","params":{"keyboard":"INTERMEDIATE"}}}</t>
  </si>
  <si>
    <t>Erica ha dejado un bizcocho en el horno durante {{Q3}} minutos y lo ha sacado a las {{T1}}:{{T2}}. ¿A qué hora lo ha metido?</t>
  </si>
  <si>
    <t>Ha metido el bizcocho en el horno a las {{A1}}.</t>
  </si>
  <si>
    <t>T1 = {{Q1}}+1
T2 = {{Q2}}+{{Q3}}-60
T3 = {{Q2}}-60
A1 = "{{Q1}}:{{Q3}}"
A2 = "{{Q1}}:{{Q4}}"
A3 = "{{Q1}}:{{Q5}}"</t>
  </si>
  <si>
    <t>&lt;p&gt;Cuando el minutero llega a 60 minutos, hay que sumar 1 hora más y contar los minutos desde cero.&lt;/p&gt;&lt;p&gt;Entre las {{T1}}:{{T2}} y las {{T1}}:00 han pasado {{T2}} minutos.&lt;/p&gt;&lt;p&gt;Como quedan {{T3}} minutos de los {{Q3}} minutos del horneado, significa que ha metido el bizcocho a las {{Q1}}:{{Q2}}.&lt;/p&gt;</t>
  </si>
  <si>
    <t>{"id":"M4-MyM-6c-I-3","stimulus":"&lt;p&gt;Erica ha dejado un bizcocho en el horno durante {{Q3}} minutos y lo ha sacado a las {{T1}}:{{T2}}. ¿A qué hora lo ha metido?&lt;/p&gt;","template":"&lt;p&gt;Ha metido el bizcocho en el horno a las {{response}}.&lt;/p&gt;","hint":"&lt;p&gt;Una hora tiene un máximo de 60 minutos.&lt;/p&gt;","feedback":"&lt;p&gt;Cuando el minutero llega a 60 minutos, hay que sumar 1 hora más y contar los minutos desde cero.&lt;/p&gt;&lt;p&gt;Entre las {{T1}}:{{T2}} y las {{T1}}:00 han pasado {{T2}} minutos.&lt;/p&gt;&lt;p&gt;Como quedan {{T3}} minutos de los {{Q3}} minutos del horneado, significa que ha metido el bizcocho a las {{Q1}}:{{Q2}}.&lt;/p&gt;","seed":{"parameters":[{"name":"Q1","label":null,"min":8,"max":17,"step":1},{"name":"Q2","label":null,"min":30,"max":55,"step":5},{"name":"Q3","label":null,"min":30,"max":55,"step":5},{"name":"Q4","label":null,"min":30,"max":55,"step":5},{"name":"Q5","label":null,"min":30,"max":55,"step":5}],"calculated":[{"name":"T1","function":"{{Q1}}+1","temp":true},{"name":"T2","function":"{{Q2}}+{{Q3}}-60","temp":true},{"name":"T3","function":"60-{{Q2}}","temp":true},{"name":"A1","label":"{{Q1}}:{{Q2}}"},{"name":"A2","label":"{{Q1}}:{{Q4}}","incorrect":true},{"name":"A3","label":"{{Q1}}:{{Q5}}","incorrect":true}],"uniques":true},"algorithm":{"name":"calculateOperation","template":"Cloze with drag &amp; drop","params":{"keyboard":"INTERMEDIATE"}}}</t>
  </si>
  <si>
    <t>El grupo de música de Dani empezó a ensayar a las {{Q1}}:{{Q2}} y terminó {{Q3}} minutos más tarde. Mueve las agujas del reloj para marcar la hora a la que terminaron.</t>
  </si>
  <si>
    <t>¿Reloj analógico?
Q1 = Min = 8; Max = 17; Step = 1
Q2 = Min = 40; Max = 55; Step = 5
Q3 = Min = 25; Max = 50; Step = 5</t>
  </si>
  <si>
    <t>T1 = {{Q1}}+1
T2 = {{Q2}}-60
T3 = {{Q2}}+{{Q3}}-60
A1 = {{Q1}}+1
A2 = {{Q2}}+{{Q3}}-60</t>
  </si>
  <si>
    <t>&lt;p&gt;Cuando la aguja del minutero llega a 60 minutos, hay que sumar 1 hora más y contar los minutos desde cero.&lt;/p&gt;&lt;p&gt;Entre las {{Q1}}:{{Q2}} y las {{T1}}:00 han pasado {{T2}} minutos.&lt;/p&gt;&lt;p&gt;Como quedan {{T3}} minutos de los {{Q3}} minutos del ensayo, significa que terminaron a las {{T1}}:{{T3}}.&lt;/p&gt;</t>
  </si>
  <si>
    <t>{"id":"M4-MyM-6c-E-1","stimulus":"&lt;p&gt;El grupo de música de Dani empezó a ensayar a las {{Q1}}:{{Q2}} y terminó {{Q3}} minutos más tarde. Mueve las agujas del reloj para marcar la hora a la que terminaron.&lt;/p&gt;","feedback":"&lt;p&gt;Cuando la aguja del minutero llega a 60 minutos, hay que sumar 1 hora más y contar los minutos desde cero.&lt;/p&gt;&lt;p&gt;Entre las {{Q1}}:{{Q2}} y las {{T1}}:00 han pasado {{T2}} minutos.&lt;/p&gt;&lt;p&gt;Como quedan {{T3}} minutos de los {{Q3}} minutos del ensayo, significa que terminaron a las {{T1}}:{{T3}}.&lt;/p&gt;","hint":"&lt;p&gt;Una hora tiene un máximo de 60 minutos.&lt;/p&gt;","seed":{"parameters":[{"name":"Q1","label":null,"min":8,"max":17,"step":1},{"name":"Q2","label":null,"min":40,"max":55,"step":1},{"name":"Q3","label":null,"min":25,"max":50,"step":5}],"calculated":[{"name":"T1","function":"{{Q1}}+1","temp":true},{"name":"T2","function":"60-{{Q2}}","temp":true},{"name":"T3","function":"{{Q2}}+{{Q3}}-60","temp":true},{"name":"A1","function":"{{Q1}}+1"},{"name":"A1","function":"{{Q2}}+{{Q3}}-60"},{"name":"A1LABEL","label":"{{function}}","function":"Lemonlib.toTimeString({{A1}},{{A2}})","temp":true}],"uniques":false},"algorithm":{"name":"clock","params":{"type":"analog"}}}</t>
  </si>
  <si>
    <t>Alejandra miró el reloj después de estar leyendo durante {{Q3}} minutos. Si en el reloj eran las {{T1}}:{{T2}}, ¿a qué hora empezó a leer? Marca esa hora en este reloj.</t>
  </si>
  <si>
    <t>¿reloj digital?
Q1 = Min = 8; Max = 17; Step = 1
Q2 = Min = 40; Max = 55; Step = 5
Q3 = Min = 25; Max = 50; Step = 5</t>
  </si>
  <si>
    <t>T1 = {{Q1}}+1
T2 = {{Q2}}+{{Q3}}-60
T3 = {{Q2}}-60
A1 = {{Q1}}
A2 = {{Q2}}</t>
  </si>
  <si>
    <t>&lt;p&gt;Cuando la aguja del minutero llega a 60 minutos, hay que sumar 1 hora más y contar los minutos desde cero.&lt;/p&gt;&lt;p&gt;Entre las {{T1}}:{{T2}} y las {{T1}}:00 han pasado {{T2}} minutos.&lt;/p&gt;&lt;p&gt;Como quedan {{T3}} minutos de los {{Q3}} minutos de lectura, significa que empezó a leer a las {{Q1}}:{{Q2}}.&lt;/p&gt;</t>
  </si>
  <si>
    <t>{"id":"M4-MyM-6c-E-2","stimulus":"&lt;p&gt;Alejandra miró el reloj después de estar leyendo durante {{Q3}} minutos. Si en el reloj eran las {{T1}}:{{T2}}, ¿a qué hora empezó a leer? Marca esa hora en este reloj.&lt;/p&gt;","feedback":"&lt;p&gt;Cuando la aguja del minutero llega a 60 minutos, hay que sumar 1 hora más y contar los minutos desde cero.&lt;/p&gt;&lt;p&gt;Entre las {{T1}}:{{T2}} y las {{T1}}:00 han pasado {{T2}} minutos.&lt;/p&gt;&lt;p&gt;Como quedan {{T3}} minutos de los {{Q3}} minutos de lectura, significa que empezó a leer a las {{Q1}}:{{Q2}}.&lt;/p&gt;","hint":"&lt;p&gt;Una hora tiene un máximo de 60 minutos.&lt;/p&gt;","seed":{"parameters":[{"name":"Q1","label":null,"min":8,"max":17,"step":1},{"name":"Q2","label":null,"min":40,"max":55,"step":1},{"name":"Q3","label":null,"min":25,"max":50,"step":5}],"calculated":[{"name":"T1","function":"{{Q1}}+1","temp":true},{"name":"T3","function":"60-{{Q2}}","temp":true},{"name":"T2","function":"{{Q2}}+{{Q3}}-60","temp":true},{"name":"A1","function":"{{Q1}}"},{"name":"A2","function":"{{Q2}}"},{"name":"A1LABEL","label":"{{function}}","function":"Lemonlib.toTimeString({{Q1}},{{Q2}})","temp":true}],"uniques":false},"algorithm":{"name":"clock","params":{"type":"digital"}}}</t>
  </si>
  <si>
    <t>Enrique estuvo viendo a su hermano jugar a un videojuego desde las {{Q1}}:{{Q2}}. Si terminaron {{Q3}} minutos después, ¿a qué hora apagaron la consola? Marca la hora en este reloj.</t>
  </si>
  <si>
    <t>&lt;p&gt;Cuando la aguja del minutero llega a 60 minutos, hay que sumar 1 hora más y contar los minutos desde cero.&lt;/p&gt;&lt;p&gt;Entre las {{Q1}}:{{Q2}} y las {{T1}}:00 han pasado {{T2}} minutos.&lt;/p&gt;&lt;p&gt;Como quedan {{T3}} minutos de los {{Q3}} minutos de juego, significa que terminaron a las {{T1}}:{{T3}}.&lt;/p&gt;</t>
  </si>
  <si>
    <t>{"id":"M4-MyM-6c-E-3","stimulus":"&lt;p&gt;Enrique estuvo viendo a su hermano jugar a un videojuego desde las {{Q1}}:{{Q2}}. Si terminaron {{Q3}} minutos después, ¿a qué hora apagaron la consola? Marca la hora en este reloj.&lt;/p&gt;","feedback":"&lt;p&gt;Cuando la aguja del minutero llega a 60 minutos, hay que sumar 1 hora más y contar los minutos desde cero.&lt;/p&gt;&lt;p&gt;Entre las {{Q1}}:{{Q2}} y las {{T1}}:00 han pasado {{T2}} minutos.&lt;/p&gt;&lt;p&gt;Como quedan {{T3}} minutos de los {{Q3}} minutos de juego, significa que terminaron a las {{T1}}:{{T3}}.&lt;/p&gt;","hint":"&lt;p&gt;Una hora tiene un máximo de 60 minutos.&lt;/p&gt;","seed":{"parameters":[{"name":"Q1","label":null,"min":8,"max":17,"step":1},{"name":"Q2","label":null,"min":40,"max":55,"step":1},{"name":"Q3","label":null,"min":25,"max":50,"step":5}],"calculated":[{"name":"T1","function":"{{Q1}}+1","temp":true},{"name":"T2","function":"60-{{Q2}}","temp":true},{"name":"T3","function":"{{Q2}}+{{Q3}}-60","temp":true},{"name":"A1","function":"{{Q1}}+1"},{"name":"A2","function":"{{Q2}}+{{Q3}}-60"},{"name":"A1LABEL","label":"{{function}}","function":"Lemonlib.toTimeString({{A1}},{{A2}})","temp":true}],"uniques":false},"algorithm":{"name":"clock","params":{"type":"analog"}}}</t>
  </si>
  <si>
    <t>M4-MyM-7a</t>
  </si>
  <si>
    <t>Reconoce medidas de tiempo mayores que el día (años, meses, semanas, días, lustro, década, siglo, trimestre, semestre)</t>
  </si>
  <si>
    <t>Une las situaciones con la unidad de tiempo que corresponde.
{{Q1}} - días
{{Q2}} - semanas
{{Q3}} - meses
{{Q4}} - décadas
{{Q5}} - siglo</t>
  </si>
  <si>
    <t>Q1= List = Una semana dura 7 … ., El mes de agosto tiene 31 ... ., El mes de enero tiene 31 ... .
Q2= List = Dos ... tienen 14 días., Un mes tiene 4 … ., Un año tiene 52 ... .
Q3= List = Un año tiene 12 … ., Un bebé dice sus primeras palabras cuando tiene unos 9 … ., La primavera dura tres ... .
Q4= List = Veinte años son dos … ., Medio siglo son cinco ... .
Q5= List = Cien años es un … .</t>
  </si>
  <si>
    <t>&lt;p&gt;Algunas medidas de tiempo son:&lt;/p&gt;&lt;p&gt;1 década = 10 años&lt;/p&gt;&lt;p&gt;1 siglo = 100 años&lt;/p&gt;</t>
  </si>
  <si>
    <t>{"id":"M4-MyM-7a-I-1","stimulus":"&lt;p&gt;Arrastra las unidades de tiempo con las situaciones que le correspondan.&lt;/p&gt;","hint":"&lt;p&gt;Algunas medidas de tiempo son:&lt;/p&gt;&lt;p style=\"text-align: center\"&gt;1 década = 10 años&lt;/p&gt;&lt;p style=\"text-align: center\"&gt;1 siglo = 100 años&lt;/p&gt;","feedback":"&lt;p&gt;Algunas medidas de tiempo son:&lt;/p&gt;&lt;p style=\"text-align: center\"&gt;1 década = 10 años&lt;/p&gt;&lt;p style=\"text-align: center\"&gt;1 siglo = 100 años&lt;/p&gt;","seed":{"parameters":[{"name":"Q1","label":null,"list":["Una semana dura 7 ... .","El mes de agosto tiene 31 ... .","El mes de enero tiene 31 ... ."]},{"name":"Q2","label":null,"list":["Dos ... tienen 14 días.","Un mes tiene 4 ... .","Un año tiene 52 ... ."]},{"name":"Q3","label":null,"list":["Un año tiene 12 ... .","Un bebé dice sus primeras palabras cuando tiene unos 9 … .","La primavera dura tres ... ."]},{"name":"Q4","label":null,"list":["Veinte años son dos ... .","Medio siglo son cinco ... ."]},{"name":"Q5","label":null,"list":["Cien años es un ... ."]}],"calculated":[{"name":"A1","label":"días","function":"{{Q1}}"},{"name":"A2","label":"semanas","function":"{{Q2}}"},{"name":"A3","label":"meses","function":"{{Q3}}"},{"name":"A4","label":"décadas","function":"{{Q4}}"},{"name":"A5","label":"siglo","function":"{{Q5}}"}],"uniques":true},"algorithm":{"name":"linkOperationResult","params":{"invert":false},"template":"Match list"}}</t>
  </si>
  <si>
    <t>Escribe la unidad de medida de tiempo más adecuada para completar estas oraciones.</t>
  </si>
  <si>
    <t>&lt;p&gt;Cada {{A5}} hay exámenes en el colegio.&lt;/p&gt;&lt;p&gt;La Tierra tarda 12 {{A1}} en dar una vuelta alrededor del Sol.&lt;/p&gt;&lt;p&gt;El coche de Adrián tiene 15 años, es decir, tiene 3 {{A3}}.&lt;/p&gt;</t>
  </si>
  <si>
    <t>A5 = trimestre 
A1 = meses
A3 = lustros</t>
  </si>
  <si>
    <t>&lt;p&gt;Algunas medidas de tiempo son:&lt;/p&gt;&lt;p&gt;1 trimestre = 3 meses&lt;/p&gt;&lt;p&gt;1 semestre = 6 meses&lt;/p&gt;&lt;p&gt;1 lustro = 5 años&lt;/p&gt;&lt;p&gt;1 década = 10 años&lt;/p&gt;&lt;p&gt;1 siglo = 100 años&lt;/p&gt;</t>
  </si>
  <si>
    <t>{"id":"M4-MyM-7a-E-1","stimulus":"&lt;p&gt;Escribe la unidad de medida de tiempo más adecuada para completar estas oraciones.&lt;/p&gt;","template":"&lt;p&gt;Cada {{response}} hay exámenes en el colegio.&lt;/p&gt;&lt;p&gt;La Tierra tarda 12 {{response}} en dar una vuelta alrededor del Sol.&lt;/p&gt;&lt;p&gt;El coche de Adrián tiene 15 años, es decir, tiene 3 {{response}}.&lt;/p&gt;","hint":"&lt;p&gt;Algunas medidas de tiempo son:&lt;/p&gt;&lt;p style=\"text-align: center\"&gt;1 trimestre = 3 meses&lt;/p&gt;&lt;p style=\"text-align: center\"&gt;1 semestre = 6 meses&lt;/p&gt;&lt;p style=\"text-align: center\"&gt;1 lustro = 5 años&lt;/p&gt;&lt;p style=\"text-align: center\"&gt;1 década = 10 años&lt;/p&gt;&lt;p style=\"text-align: center\"&gt;1 siglo = 100 años&lt;/p&gt;","feedback":"&lt;p&gt;Algunas medidas de tiempo son:&lt;/p&gt;&lt;p style=\"text-align: center\"&gt;1 trimestre = 3 meses&lt;/p&gt;&lt;p style=\"text-align: center\"&gt;1 semestre = 6 meses&lt;/p&gt;&lt;p style=\"text-align: center\"&gt;1 lustro = 5 años&lt;/p&gt;&lt;p style=\"text-align: center\"&gt;1 década = 10 años&lt;/p&gt;&lt;p style=\"text-align: center\"&gt;1 siglo = 100 años&lt;/p&gt;","seed":{"parameters":[],"calculated":[{"name":"A1","label":"trimestre"},{"name":"A2","label":"meses"},{"name":"A3","label":"lustros"}],"uniques":true},"algorithm":{"name":"calculateOperation","template":"Cloze with text"}}</t>
  </si>
  <si>
    <t>&lt;p&gt;El otoño dura tres {{A1}}.&lt;/p&gt;&lt;p&gt;Un año dura doce {{A2}}.&lt;/p&gt;&lt;p&gt;El lavavajillas de Jorge tiene 25 años, es decir, tiene 5 {{A3}}.&lt;/p&gt;</t>
  </si>
  <si>
    <t>A1 = meses
A2 = meses
A3 = lustros</t>
  </si>
  <si>
    <t>{"id":"M4-MyM-7a-E-2","stimulus":"&lt;p&gt;Escribe la unidad de medida de tiempo más adecuada para completar estas oraciones.&lt;/p&gt;","template":"&lt;p&gt;El otoño dura tres {{response}}.&lt;/p&gt;&lt;p&gt;Un año dura doce {{response}}.&lt;/p&gt;&lt;p&gt;El lavavajillas de Jorge tiene 25 años, es decir, tiene 5 {{response}}.&lt;/p&gt;","hint":"&lt;p&gt;Algunas medidas de tiempo son:&lt;/p&gt;&lt;p style=\"text-align: center\"&gt;1 trimestre = 3 meses&lt;/p&gt;&lt;p style=\"text-align: center\"&gt;1 semestre = 6 meses&lt;/p&gt;&lt;p style=\"text-align: center\"&gt;1 lustro = 5 años&lt;/p&gt;&lt;p style=\"text-align: center\"&gt;1 década = 10 años&lt;/p&gt;&lt;p style=\"text-align: center\"&gt;1 siglo = 100 años&lt;/p&gt;","feedback":"&lt;p&gt;Algunas medidas de tiempo son:&lt;/p&gt;&lt;p style=\"text-align: center\"&gt;1 trimestre = 3 meses&lt;/p&gt;&lt;p style=\"text-align: center\"&gt;1 semestre = 6 meses&lt;/p&gt;&lt;p style=\"text-align: center\"&gt;1 lustro = 5 años&lt;/p&gt;&lt;p style=\"text-align: center\"&gt;1 década = 10 años&lt;/p&gt;&lt;p style=\"text-align: center\"&gt;1 siglo = 100 años&lt;/p&gt;","seed":{"parameters":[],"calculated":[{"name":"A1","label":"meses"},{"name":"A2","label":"meses"},{"name":"A3","label":"lustros"}],"uniques":true},"algorithm":{"name":"calculateOperation","template":"Cloze with text"}}</t>
  </si>
  <si>
    <t>&lt;p&gt;El verano dura tres {{A1}}.&lt;/p&gt;&lt;p&gt;Una semana tiene siete {{A2}}.&lt;/p&gt;&lt;p&gt;Un siglo tiene cien {{A3}}.&lt;/p&gt;</t>
  </si>
  <si>
    <t>A1 = meses
A2 = días
A3 = años</t>
  </si>
  <si>
    <t>{"id":"M4-MyM-7a-E-3","stimulus":"&lt;p&gt;Escribe la unidad de medida de tiempo más adecuada para completar estas oraciones.&lt;/p&gt;","template":"&lt;p&gt;El verano dura tres {{response}}.&lt;/p&gt;&lt;p&gt;Una semana tiene siete {{response}}.&lt;/p&gt;&lt;p&gt;Un siglo tiene cien {{response}}.&lt;/p&gt;","hint":"&lt;p&gt;Algunas medidas de tiempo son:&lt;/p&gt;&lt;p style=\"text-align: center\"&gt;1 trimestre = 3 meses&lt;/p&gt;&lt;p style=\"text-align: center\"&gt;1 semestre = 6 meses&lt;/p&gt;&lt;p style=\"text-align: center\"&gt;1 lustro = 5 años&lt;/p&gt;&lt;p style=\"text-align: center\"&gt;1 década = 10 años&lt;/p&gt;&lt;p style=\"text-align: center\"&gt;1 siglo = 100 años&lt;/p&gt;","feedback":"&lt;p&gt;Algunas medidas de tiempo son:&lt;/p&gt;&lt;p style=\"text-align: center\"&gt;1 trimestre = 3 meses&lt;/p&gt;&lt;p style=\"text-align: center\"&gt;1 semestre = 6 meses&lt;/p&gt;&lt;p style=\"text-align: center\"&gt;1 lustro = 5 años&lt;/p&gt;&lt;p style=\"text-align: center\"&gt;1 década = 10 años&lt;/p&gt;&lt;p style=\"text-align: center\"&gt;1 siglo = 100 años&lt;/p&gt;","seed":{"parameters":[],"calculated":[{"name":"A1","label":"meses"},{"name":"A2","label":"días"},{"name":"A3","label":"años"}],"uniques":true},"algorithm":{"name":"calculateOperation","template":"Cloze with text"}}</t>
  </si>
  <si>
    <t>M4-MyM-7b</t>
  </si>
  <si>
    <t>Establece equivalencias entre años, meses, semanas, días, lustro, década, siglo, trimestre, semestre</t>
  </si>
  <si>
    <t>Indica cuál de las siguientes equivalencias es correcta.
{{Q1}} años = {{T1}} días*
{{Q2}} semanas = {{T2}} días*
{{Q3}} trimestres = {{T3}} meses*
{{Q4}} lustros = {{T4}} años*
{{Q5}} años = {{T5}} días
{{Q6}} años = {{T6}} días
{{Q7}} semanas = {{T7}} días
{{Q8}} semanas = {{T8}} días
{{Q9}} trimestres = {{T9}} meses
{{Q10}} trimestres = {{T10}} meses
{{Q11}} lustros = {{T11}} años
{{Q12}} lustros = {{T12}} años
(Se muestran 3)</t>
  </si>
  <si>
    <t>Q1= List = 2, 3, 4
Q2= List = 2, 3, 4, 5, 6, 7
Q3= List = 2, 3, 4
Q4= List = 5, 6, 7, 8, 9, 10
Q5= List = 2, 3, 4
Q6= List = 2, 3, 4
Q7= List = 2, 3, 4, 5, 6, 7
Q8= List = 2, 3, 4, 5, 6, 7
Q9= List = 2, 3, 4
Q10= List = 2, 3, 4
Q11= List = 5, 6, 7, 8, 9, 10
Q12= List = 5, 6, 7, 8, 9, 10
Uniques = false</t>
  </si>
  <si>
    <t>T1={{Q1}}*365
T2={{Q2}}*7
T3={{Q3}}*3
T4={{Q4}}*5
T5={{Q1}}*360
T6={{Q1}}*300
T7={{Q2}}*10
T8={{Q2}}*5
T9={{Q3}}*4
T10={{Q3}}*5
T11={{Q4}}*10
T12={{Q4}}*2</t>
  </si>
  <si>
    <t>&lt;p&gt;Algunas medidas de tiempo son:&lt;/p&gt;&lt;p&gt;1 trimestre = 3 meses&lt;/p&gt;&lt;p&gt;1 semestre = 6 meses&lt;/p&gt;&lt;p&gt;1 lustro = 5 años&lt;/p&gt;&lt;p&gt;1 década = 10 años&lt;/p&gt;&lt;p&gt;1 siglo = 100 años&lt;/p&gt;
A5 = {{Q5}} años son {{T13}} días.
A6 = {{Q6}} años son {{T14}} días.
A7 = {{Q7}} semanas son {{T15}} días.
A8 = {{Q8}} semanas son {{T16}} días.
A9 = {{Q9}} trimestres son {{T17}} meses.
A10 = {{Q10}} trimestres son {{T18}} meses.
A11 = {{Q11}} lustros son {{T19}} años.
A12 = {{Q12}} lustros son {{T20}} años.</t>
  </si>
  <si>
    <t>T13 = {{Q5}}*365
T14 = {{Q6}}*365
T15  = {{Q7}}*7
T16  = {{Q8}}*7
T17 = {{Q9}}*3
T18 = {{Q10}}*3
T19 = {{Q11}}*5
T20 = {{Q12}}*5</t>
  </si>
  <si>
    <t>{"id":"M4-MyM-7b-I-1","stimulus":"&lt;p&gt;Indica cuál de las siguientes equivalencias es correcta.&lt;/p&gt;","hint":"&lt;p&gt;Algunas medidas de tiempo son:&lt;/p&gt;&lt;p style=\"text-align: center\"&gt;1 trimestre = 3 meses&lt;/p&gt;&lt;p style=\"text-align: center\"&gt;1 semestre = 6 meses&lt;/p&gt;&lt;p style=\"text-align: center\"&gt;1 lustro = 5 años&lt;/p&gt;&lt;p style=\"text-align: center\"&gt;1 década = 10 años&lt;/p&gt;&lt;p style=\"text-align: center\"&gt;1 siglo = 100 años&lt;/p&gt;","feedback":"&lt;p&gt;Algunas medidas de tiempo son:&lt;/p&gt;&lt;p style=\"text-align: center\"&gt;1 trimestre = 3 meses&lt;/p&gt;&lt;p style=\"text-align: center\"&gt;1 semestre = 6 meses&lt;/p&gt;&lt;p style=\"text-align: center\"&gt;1 lustro = 5 años&lt;/p&gt;&lt;p style=\"text-align: center\"&gt;1 década = 10 años&lt;/p&gt;&lt;p style=\"text-align: center\"&gt;1 siglo = 100 años&lt;/p&gt;","seed":{"parameters":[{"name":"Q1","label":null,"list":[2,3,4]},{"name":"Q2","label":null,"list":[2,3,4,5,6,7]},{"name":"Q3","label":null,"list":[2,3,4]},{"name":"Q4","label":null,"list":[5,6,7,8,9,10]},{"name":"Q5","label":null,"list":[2,3,4]},{"name":"Q6","label":null,"list":[2,3,4]},{"name":"Q7","label":null,"list":[2,3,4,5,6,7]},{"name":"Q8","label":null,"list":[2,3,4,5,6,7]},{"name":"Q9","label":null,"list":[2,3,4]},{"name":"Q10","label":null,"list":[2,3,4]},{"name":"Q11","label":null,"list":[5,6,7,8,9,10]},{"name":"Q12","label":null,"list":[5,6,7,8,9,10]}],"calculated":[{"name":"T1","label":"{{function}}","function":"{{Q1}}*365","temp":true},{"name":"T2","label":"{{function}}","function":"{{Q2}}*7","temp":true},{"name":"T3","label":"{{function}}","function":"{{Q3}}*3","temp":true},{"name":"T4","label":"{{function}}","function":"{{Q4}}*5","temp":true},{"name":"T5","label":"{{function}}","function":"{{Q5}}*360","temp":true},{"name":"T6","label":"{{function}}","function":"{{Q6}}*300","temp":true},{"name":"T7","label":"{{function}}","function":"{{Q7}}*10","temp":true},{"name":"T8","label":"{{function}}","function":"{{Q8}}*5","temp":true},{"name":"T9","label":"{{function}}","function":"{{Q9}}*4","temp":true},{"name":"T10","label":"{{function}}","function":"{{Q10}}*5","temp":true},{"name":"T11","label":"{{function}}","function":"{{Q11}}*10","temp":true},{"name":"T12","label":"{{function}}","function":"{{Q12}}*2","temp":true},{"name":"T13","label":"{{function}}","function":"{{Q5}}*365","temp":true},{"name":"T14","label":"{{function}}","function":"{{Q6}}*365","temp":true},{"name":"T15","label":"{{function}}","function":"{{Q7}}*7","temp":true},{"name":"T16","label":"{{function}}","function":"{{Q8}}*7","temp":true},{"name":"T17","label":"{{function}}","function":"{{Q9}}*3","temp":true},{"name":"T18","label":"{{function}}","function":"{{Q10}}*3","temp":true},{"name":"T19","label":"{{function}}","function":"{{Q11}}*5","temp":true},{"name":"T20","label":"{{function}}","function":"{{Q12}}*5","temp":true},{"name":"A1","label":"{{function}}","function":"{{Q1}} años = {{T1}} días"},{"name":"A2","label":"{{function}}","function":"{{Q2}} semanas = {{T2}} días"},{"name":"A3","label":"{{function}}","function":"{{Q3}} trimestres = {{T3}} meses"},{"name":"A4","label":"{{function}}","function":"{{Q4}} lustros = {{T4}} años"},{"name":"A5","label":"{{function}}","function":"{{Q5}} años = {{T5}} días","incorrect":true,"feedback":"{{Q5}} años son {{T13}} días."},{"name":"A6","label":"{{function}}","function":"{{Q6}} años = {{T6}} días","incorrect":true,"feedback":"{{Q6}} años son {{T14}} días."},{"name":"A7","label":"{{function}}","function":"{{Q7}} semanas son {{T7}} días.","incorrect":true,"feedback":"{{Q7}} semanas son {{T15}} días."},{"name":"A8","label":"{{function}}","function":"{{Q8}} semanas = {{T8}} días","incorrect":true,"feedback":"{{Q8}} semanas son {{T16}} días."},{"name":"A9","label":"{{function}}","function":"{{Q9}} trimestres = {{T9}} meses","incorrect":true,"feedback":"{{Q9}} trimestres son {{T17}} meses."},{"name":"A10","label":"{{function}}","function":"{{Q10}} trimestres = {{T10}} meses","incorrect":true,"feedback":"{{Q10}} trimestres son {{T18}} meses."},{"name":"A11","label":"{{function}}","function":"{{Q11}} lustros = {{T11}} años","incorrect":true,"feedback":"{{Q11}} lustros son {{T19}} años."},{"name":"A12","label":"{{function}}","function":"{{Q12}} lustros = {{T12}} años","incorrect":true,"feedback":"{{Q12}} lustros son {{T20}} años."}],"uniques":true},"algorithm":{"name":"trueFalse","template":"Multiple choice – standard","params":{"countCorrect":1,"countIncorrect":2,"showCheckIcon":true}}}</t>
  </si>
  <si>
    <t>Completa las siguientes igualdades.</t>
  </si>
  <si>
    <t>{{Q1}} años = {{A1}} días 
{{T1}} días = {{A2}} semanas</t>
  </si>
  <si>
    <t>Q1= List = 2, 3, 4
Q2= List = 2, 3, 4, 5, 6, 7</t>
  </si>
  <si>
    <t>T1 = {{Q2}}*7
A1={{Q1}}*365
A2={{Q2}}</t>
  </si>
  <si>
    <t>&lt;p&gt;Algunas medidas de tiempo son:&lt;/p&gt;&lt;p&gt;1 trimestre = 3 meses&lt;/p&gt;&lt;p&gt;1 semestre = 6 meses&lt;/p&gt;&lt;p&gt;1 lustro = 5 años&lt;/p&gt;&lt;p&gt;1 década = 10 años&lt;/p&gt;&lt;p&gt;1 siglo = 100 años&lt;/p&gt;
A1 = &lt;p&gt;{{Q1}} años son {{A1}} días.&lt;/p&gt;&lt;p&gt;{{Q1}} × 365 = {{A1}} días&lt;/p&gt;
A2 = &lt;p&gt;{{T1}} días son {{Q2}} semanas.&lt;/p&gt;&lt;p&gt;{{T1}} : 7 = {{Q2}} semanas&lt;/p&gt;</t>
  </si>
  <si>
    <t>{"id":"M4-MyM-7b-E-1","stimulus":"&lt;p&gt;Completa las siguientes igualdades.&lt;/p&gt;","template":"&lt;p style=\"text-align: center\"&gt;{{Q1}} años = {{response}} días&lt;/p&gt;&lt;p style=\"text-align: center\"&gt;{{T1}} días = {{response}} semanas&lt;/p&gt;","hint":"&lt;p&gt;Algunas medidas de tiempo son:&lt;/p&gt;&lt;p style=\"text-align: center\"&gt;1 trimestre = 3 meses&lt;/p&gt;&lt;p style=\"text-align: center\"&gt;1 semestre = 6 meses&lt;/p&gt;&lt;p style=\"text-align: center\"&gt;1 lustro = 5 años&lt;/p&gt;&lt;p style=\"text-align: center\"&gt;1 década = 10 años&lt;/p&gt;&lt;p style=\"text-align: center\"&gt;1 siglo = 100 años&lt;/p&gt;","feedback":"&lt;p&gt;Algunas medidas de tiempo son:&lt;/p&gt;&lt;p style=\"text-align: center\"&gt;1 trimestre = 3 meses&lt;/p&gt;&lt;p style=\"text-align: center\"&gt;1 semestre = 6 meses&lt;/p&gt;&lt;p style=\"text-align: center\"&gt;1 lustro = 5 años&lt;/p&gt;&lt;p style=\"text-align: center\"&gt;1 década = 10 años&lt;/p&gt;&lt;p style=\"text-align: center\"&gt;1 siglo = 100 años&lt;/p&gt;","seed":{"parameters":[{"name":"Q1","label":null,"list":[2,3,4]},{"name":"Q2","label":null,"list":[2,3,4,5,6,7]}],"calculated":[{"name":"T1","label":"{{function}}","function":"{{Q2}}*7","temp":true},{"name":"A1","label":"{{function}}","function":"{{Q1}}*365","feedback":"&lt;p style=\"text-align: center\"&gt;{{Q1}} años son {{function}} días.&lt;/p&gt;&lt;p style=\"text-align: center\"&gt;{{Q1}} × 365 = {{function}} días&lt;/p&gt;"},{"name":"A2","label":"{{function}}","function":"{{Q2}}","feedback":"&lt;p style=\"text-align: center\"&gt;{{T1}} días son {{Q2}} semanas.&lt;/p&gt;&lt;p style=\"text-align: center\"&gt;{{T1}} : 7 = {{Q2}} semanas&lt;/p&gt;"}],"uniques":true},"algorithm":{"name":"calculateOperation","params":{"method":"equivLiteral","keyboard":"NUMERICAL"}}}</t>
  </si>
  <si>
    <t>{{T1}} meses = {{A1}} trimestres
{{T2}} años = {{A2}} lustros</t>
  </si>
  <si>
    <t>Q1= List = 2, 3, 4
Q2= List = 2, 3, 4, 5, 6, 7, 8, 9, 10</t>
  </si>
  <si>
    <t>T1 = {{Q1}}*3
T2 = {{Q2}}*5
A3={{Q1}}
A4={{Q2}}</t>
  </si>
  <si>
    <t>&lt;p&gt;Algunas medidas de tiempo son:&lt;/p&gt;&lt;p&gt;1 trimestre = 3 meses&lt;/p&gt;&lt;p&gt;1 semestre = 6 meses&lt;/p&gt;&lt;p&gt;1 lustro = 5 años&lt;/p&gt;&lt;p&gt;1 década = 10 años&lt;/p&gt;&lt;p&gt;1 siglo = 100 años&lt;/p&gt;
A1 = &lt;p&gt;{{T1}} meses son {{Q1}} trimestres.&lt;/p&gt;&lt;p&gt;{{T1}} : 3 = {{Q1}} trimestres&lt;/p&gt;
A2 = &lt;p&gt;{{T2}} años son {{Q2}} lustros.&lt;/p&gt;&lt;p&gt;{{T2}} : 5 = {{Q2}} lustros&lt;/p&gt;</t>
  </si>
  <si>
    <t>{"id":"M4-MyM-7b-E-2","stimulus":"&lt;p&gt;Completa las siguientes igualdades.&lt;/p&gt;","template":"&lt;p style=\"text-align: center\"&gt;{{T1}} meses = {{response}} trimestres&lt;/p&gt;&lt;p style=\"text-align: center\"&gt;{{T2}} años = {{response}} lustros&lt;/p&gt;","hint":"&lt;p&gt;Algunas medidas de tiempo son:&lt;/p&gt;&lt;p style=\"text-align: center\"&gt;1 trimestre = 3 meses&lt;/p&gt;&lt;p style=\"text-align: center\"&gt;1 semestre = 6 meses&lt;/p&gt;&lt;p style=\"text-align: center\"&gt;1 lustro = 5 años&lt;/p&gt;&lt;p style=\"text-align: center\"&gt;1 década = 10 años&lt;/p&gt;&lt;p style=\"text-align: center\"&gt;1 siglo = 100 años&lt;/p&gt;","feedback":"&lt;p&gt;Algunas medidas de tiempo son:&lt;/p&gt;&lt;p style=\"text-align: center\"&gt;1 trimestre = 3 meses&lt;/p&gt;&lt;p style=\"text-align: center\"&gt;1 semestre = 6 meses&lt;/p&gt;&lt;p style=\"text-align: center\"&gt;1 lustro = 5 años&lt;/p&gt;&lt;p style=\"text-align: center\"&gt;1 década = 10 años&lt;/p&gt;&lt;p style=\"text-align: center\"&gt;1 siglo = 100 años&lt;/p&gt;","seed":{"parameters":[{"name":"Q1","label":null,"list":[2,3,4]},{"name":"Q2","label":null,"list":[2,3,4,5,6,7,8,9,10]}],"calculated":[{"name":"T1","label":"{{function}}","function":"{{Q1}}*3","temp":true},{"name":"T2","label":"{{function}}","function":"{{Q2}}*5","temp":true},{"name":"A1","label":"{{function}}","function":"{{Q1}}","feedback":"&lt;p style=\"text-align: center\"&gt;{{T1}} meses son {{Q1}} trimestres.&lt;/p&gt;&lt;p style=\"text-align: center\"&gt;{{T1}} : 3 = {{Q1}} trimestres&lt;/p&gt;"},{"name":"A2","label":"{{function}}","function":"{{Q2}}","feedback":"&lt;p style=\"text-align: center\"&gt;{{T2}} años son {{Q2}} lustros.&lt;/p&gt;&lt;p style=\"text-align: center\"&gt;{{T2}} : 5 = {{Q2}} lustros&lt;/p&gt;"}],"uniques":true},"algorithm":{"name":"calculateOperation","params":{"method":"equivLiteral","keyboard":"NUMERICAL"}}}</t>
  </si>
  <si>
    <t>{{T1}} años = {{A1}} décadas
{{Q2}} semanas = {{A2}} días</t>
  </si>
  <si>
    <t>Q1= List = 2, 3, 4, 5, 6, 7, 8, 9, 10
Q2= List = 2, 3, 4, 5, 6, 7</t>
  </si>
  <si>
    <t>T1 = {{Q1}}*10
A1={{Q1}}
A2={{Q2}}*7</t>
  </si>
  <si>
    <t>&lt;p&gt;Algunas medidas de tiempo son:&lt;/p&gt;&lt;p&gt;1 trimestre = 3 meses&lt;/p&gt;&lt;p&gt;1 semestre = 6 meses&lt;/p&gt;&lt;p&gt;1 lustro = 5 años&lt;/p&gt;&lt;p&gt;1 década = 10 años&lt;/p&gt;&lt;p&gt;1 siglo = 100 años&lt;/p&gt;
A1 = &lt;p&gt;{{T1}} años son {{Q1}} décadas.&lt;/p&gt;&lt;p&gt;{{T1}} : 10 = {{Q1}} décadas&lt;/p&gt;
A2 = &lt;p&gt;{{Q2}} semanas son {{A2}} días.&lt;/p&gt;&lt;p&gt;{{Q2}} × 7 = {{A2}} días&lt;/p&gt;</t>
  </si>
  <si>
    <t>{"id":"M4-MyM-7b-E-3","stimulus":"&lt;p&gt;Completa las siguientes igualdades.&lt;/p&gt;","template":"&lt;p style=\"text-align: center\"&gt;{{T1}} años = {{response}} décadas&lt;/p&gt;&lt;p style=\"text-align: center\"&gt;{{Q2}} semanas = {{response}} días&lt;/p&gt;","hint":"&lt;p&gt;Algunas medidas de tiempo son:&lt;/p&gt;&lt;p style=\"text-align: center\"&gt;1 trimestre = 3 meses&lt;/p&gt;&lt;p style=\"text-align: center\"&gt;1 semestre = 6 meses&lt;/p&gt;&lt;p style=\"text-align: center\"&gt;1 lustro = 5 años&lt;/p&gt;&lt;p style=\"text-align: center\"&gt;1 década = 10 años&lt;/p&gt;&lt;p style=\"text-align: center\"&gt;1 siglo = 100 años&lt;/p&gt;","feedback":"&lt;p&gt;Algunas medidas de tiempo son:&lt;/p&gt;&lt;p style=\"text-align: center\"&gt;1 trimestre = 3 meses&lt;/p&gt;&lt;p style=\"text-align: center\"&gt;1 semestre = 6 meses&lt;/p&gt;&lt;p style=\"text-align: center\"&gt;1 lustro = 5 años&lt;/p&gt;&lt;p style=\"text-align: center\"&gt;1 década = 10 años&lt;/p&gt;&lt;p style=\"text-align: center\"&gt;1 siglo = 100 años&lt;/p&gt;","seed":{"parameters":[{"name":"Q1","label":null,"list":[2,3,4,5,6,7,8,9,10]},{"name":"Q2","label":null,"list":[2,3,4,5,6,7]}],"calculated":[{"name":"T1","label":"{{function}}","function":"{{Q1}}*10","temp":true},{"name":"A1","label":"{{function}}","function":"{{Q1}}","feedback":"&lt;p style=\"text-align: center\"&gt;{{T1}} años son {{Q1}} décadas.&lt;/p&gt;&lt;p style=\"text-align: center\"&gt;{{T1}} : 10 = {{Q1}} décadas&lt;/p&gt;"},{"name":"A2","label":"{{function}}","function":"{{Q2}}*7","feedback":"&lt;p style=\"text-align: center\"&gt;{{Q2}} semanas son {{function}} días.&lt;/p&gt;&lt;p style=\"text-align: center\"&gt;{{Q2}} × 7 = {{function}} días&lt;/p&gt;"}],"uniques":true},"algorithm":{"name":"calculateOperation","params":{"method":"equivLiteral","keyboard":"NUMERICAL"}}}</t>
  </si>
  <si>
    <t>Un árbol ha tardado {{Q1}} decadas en alcanzar los 20 m de altura. ¿A cuántos años equivalen?</t>
  </si>
  <si>
    <t>{{Q1}} décadas son {{A1}} años.</t>
  </si>
  <si>
    <t xml:space="preserve">Q1= Min= 5; Max= 8; Step= 1 </t>
  </si>
  <si>
    <t>A1={{Q1}}*10</t>
  </si>
  <si>
    <t>&lt;p&gt;1 lustro = 5 años&lt;/p&gt;&lt;p&gt;1 década = 10 años&lt;/p&gt;&lt;p&gt;1 siglo = 100 años&lt;/p&gt;&lt;p&gt;1 trimestre = 3 meses&lt;/p&gt;&lt;p&gt;1 semestre = 6 meses&lt;/p&gt;</t>
  </si>
  <si>
    <t>{"id":"M4-MyM-7b-A-1","stimulus":"&lt;p&gt;Un árbol ha tardado {{Q1}} décadas en alcanzar los 20 m de altura. ¿A cuántos años equivalen?&lt;/p&gt;","template":"{{Q1}} décadas son {{response}} años.","hint":"&lt;p style=\"text-align: center\"&gt;1 lustro = 5 años&lt;/p&gt;&lt;p style=\"text-align: center\"&gt;1 década = 10 años&lt;/p&gt;&lt;p style=\"text-align: center\"&gt;1 siglo = 100 años&lt;/p&gt;&lt;p style=\"text-align: center\"&gt;1 trimestre = 3 meses&lt;/p&gt;&lt;p style=\"text-align: center\"&gt;1 semestre = 6 meses&lt;/p&gt;","feedback":"&lt;p style=\"text-align: center\"&gt;1 lustro = 5 años&lt;/p&gt;&lt;p style=\"text-align: center\"&gt;1 década = 10 años&lt;/p&gt;&lt;p style=\"text-align: center\"&gt;1 siglo = 100 años&lt;/p&gt;&lt;p style=\"text-align: center\"&gt;1 trimestre = 3 meses&lt;/p&gt;&lt;p style=\"text-align: center\"&gt;1 semestre = 6 meses&lt;/p&gt;","seed":{"parameters":[{"name":"Q1","label":null,"min":5,"max":8,"step":1}],"calculated":[{"name":"A1","function":"{{Q1}}*10"}],"uniques":true},"algorithm":{"name":"calculateOperation","params":{"method":"equivLiteral","keyboard":"NUMERICAL"}}}</t>
  </si>
  <si>
    <t>Pedro ha trabajado durante {{Q1}} lustros como {{Q2}}. ¿A cuántos años equivalen?</t>
  </si>
  <si>
    <t>{{Q1}} lustros son {{A1}} años.</t>
  </si>
  <si>
    <t>Q1= Min= 2; Max = 7; Step= 1
Q2 = List = fontanero, oficinista, músico, enfermero, científico</t>
  </si>
  <si>
    <t>A1={{Q1}}*5</t>
  </si>
  <si>
    <t>&lt;p&gt;Recuerda:&lt;/p&gt;&lt;p&gt;1 lustro = 5 años&lt;/p&gt;&lt;p&gt;1 década = 10 años&lt;/p&gt;&lt;p&gt;1 siglo = 100 años&lt;/p&gt;&lt;p&gt;1 trimestre = 3 meses&lt;/p&gt;&lt;p&gt;1 semestre = 6 meses&lt;/p&gt;</t>
  </si>
  <si>
    <t>{"id":"M4-MyM-7b-A-2","stimulus":"&lt;p&gt;Pedro ha trabajado durante {{Q1}} lustros como {{Q2}}. ¿A cuántos años equivalen?&lt;/p&gt;","template":"{{Q1}} lustros son {{response}} años.","hint":"&lt;p style=\"text-align: center\"&gt;1 lustro = 5 años&lt;/p&gt;&lt;p style=\"text-align: center\"&gt;1 década = 10 años&lt;/p&gt;&lt;p style=\"text-align: center\"&gt;1 siglo = 100 años&lt;/p&gt;&lt;p style=\"text-align: center\"&gt;1 trimestre = 3 meses&lt;/p&gt;&lt;p style=\"text-align: center\"&gt;1 semestre = 6 meses&lt;/p&gt;","feedback":"&lt;p style=\"text-align: center\"&gt;1 lustro = 5 años&lt;/p&gt;&lt;p style=\"text-align: center\"&gt;1 década = 10 años&lt;/p&gt;&lt;p style=\"text-align: center\"&gt;1 siglo = 100 años&lt;/p&gt;&lt;p style=\"text-align: center\"&gt;1 trimestre = 3 meses&lt;/p&gt;&lt;p style=\"text-align: center\"&gt;1 semestre = 6 meses&lt;/p&gt;","seed":{"parameters":[{"name":"Q1","label":null,"min":5,"max":8,"step":1},{"name":"Q2","list":["fontanero","oficinista","músico","enfermero","científico"]}],"calculated":[{"name":"A1","function":"{{Q1}}*5"}],"uniques":true},"algorithm":{"name":"calculateOperation","params":{"method":"equivLiteral","keyboard":"NUMERICAL"}}}</t>
  </si>
  <si>
    <t>El padre de Alicia tuvo que estar {{Q1}} trimestres en el hospital. ¿Cuántos meses fueron?</t>
  </si>
  <si>
    <t>{{Q1}} trimestres son {{A1}} meses.</t>
  </si>
  <si>
    <t>Q1= List = 2, 3, 4</t>
  </si>
  <si>
    <t>A1={{Q1}}*3</t>
  </si>
  <si>
    <t>{"id":"M4-MyM-7b-A-3","stimulus":"&lt;p&gt;El padre de Alicia tuvo que estar {{Q1}} trimestres en el hospital. ¿Cuántos meses fueron?&lt;/p&gt;","template":"{{Q1}} trimestres son {{response}} meses.","hint":"&lt;p style=\"text-align: center\"&gt;1 lustro = 5 años&lt;/p&gt;&lt;p style=\"text-align: center\"&gt;1 década = 10 años&lt;/p&gt;&lt;p style=\"text-align: center\"&gt;1 siglo = 100 años&lt;/p&gt;&lt;p style=\"text-align: center\"&gt;1 trimestre = 3 meses&lt;/p&gt;&lt;p style=\"text-align: center\"&gt;1 semestre = 6 meses&lt;/p&gt;","feedback":"&lt;p style=\"text-align: center\"&gt;1 lustro = 5 años&lt;/p&gt;&lt;p style=\"text-align: center\"&gt;1 década = 10 años&lt;/p&gt;&lt;p style=\"text-align: center\"&gt;1 siglo = 100 años&lt;/p&gt;&lt;p style=\"text-align: center\"&gt;1 trimestre = 3 meses&lt;/p&gt;&lt;p style=\"text-align: center\"&gt;1 semestre = 6 meses&lt;/p&gt;","seed":{"parameters":[{"name":"Q1","list":["2","3","4"]}],"calculated":[{"name":"A1","function":"{{Q1}}*3"}],"uniques":true},"algorithm":{"name":"calculateOperation","params":{"method":"equivLiteral","keyboard":"NUMERICAL"}}}</t>
  </si>
  <si>
    <t>M4-MyM-8a</t>
  </si>
  <si>
    <t>Utilizar el grado Celsius como unidad de medida en comparaciones de temperaturas o en problemas relacionados con el calentamiento global</t>
  </si>
  <si>
    <t>Tres termómetros marcan las siguientes temperaturas. Selecciona la temperatura más baja.
{{T1}} °C*
{{T2}} °C
{{T3}} °C</t>
  </si>
  <si>
    <t>Q1= Min =200; Max = 370; Step= 1
Q2= Min = 200; Max = 370; Step= 1
Q3= Min = 200; Max = 370; Step= 1</t>
  </si>
  <si>
    <t>T1 = math.min({{Q1}}, {{Q2}}, {{Q3}})/10
T2 = math.max({{Q1}}, {{Q2}}, {{Q3}})/10
T3 = ({{Q1}}+{{Q2}}+{{Q3}}-math.min({{Q1}}, {{Q2}}, {{Q3}})-math.max({{Q1}}, {{Q2}}, {{Q3}}))/10</t>
  </si>
  <si>
    <t>&lt;p&gt;Compara los valores cifra a cifra empezando por la izquierda.&lt;/p&gt;</t>
  </si>
  <si>
    <t>{"id":"M4-MyM-8a-I-1","stimulus":"&lt;p&gt;Tres termómetros marcan las siguientes temperaturas. Selecciona la temperatura más baja.&lt;/p&gt;","hint":"&lt;p&gt;Compara los valores cifra a cifra empezando por la izquierda.&lt;/p&gt;","feedback":"&lt;p&gt;Compara los valores cifra a cifra empezando por la izquierda.&lt;/p&gt;","seed":{"parameters":[{"name":"Q1","label":null,"min":200,"max":370,"step":1},{"name":"Q2","label":null,"min":200,"max":370,"step":1},{"name":"Q3","label":null,"min":200,"max":370,"step":1}],"calculated":[{"name":"T1","function":"math.min({{Q1}}, {{Q2}}, {{Q3}})/10","temp":true},{"name":"T2","function":"math.max({{Q1}}, {{Q2}}, {{Q3}})/10","temp":true},{"name":"T3","function":"({{Q1}}+{{Q2}}+{{Q3}}-math.min({{Q1}}, {{Q2}}, {{Q3}})-math.max({{Q1}}, {{Q2}}, {{Q3}}))/10","temp":true},{"name":"A1","label":"{{function}}","function":"{{T1}} °C"},{"name":"A2","label":"{{function}}","function":"{{T2}} °C","incorrect":true},{"name":"A3","label":"{{function}}","function":"{{T3}} °C","incorrect":true}],"uniques":true},"algorithm":{"name":"trueFalse","template":"Multiple choice – standard","params":{"countCorrect":1,"countIncorrect":2,"showCheckIcon":false,
            "columns": 3
        }
    }
}</t>
  </si>
  <si>
    <t>Tres termómetros marcan las siguientes temperaturas. Selecciona la temperatura más alta.
{{T1}} °C*
{{T2}} °C
{{T3}} °C</t>
  </si>
  <si>
    <t>T1 = math.max({{Q1}}, {{Q2}}, {{Q3}})/10
T2 = math.min({{Q1}}, {{Q2}}, {{Q3}})/10
T3 = ({{Q1}}+{{Q2}}+{{Q3}}-math.min({{Q1}}, {{Q2}}, {{Q3}})-math.max({{Q1}}, {{Q2}}, {{Q3}}))/10</t>
  </si>
  <si>
    <t>{"id":"M4-MyM-8a-I-2","stimulus":"&lt;p&gt;Tres termómetros marcan las siguientes temperaturas. Selecciona la temperatura más alta.&lt;/p&gt;","hint":"&lt;p&gt;Compara los valores cifra a cifra empezando por la izquierda.&lt;/p&gt;","feedback":"&lt;p&gt;Compara los valores cifra a cifra empezando por la izquierda.&lt;/p&gt;","seed":{"parameters":[{"name":"Q1","label":null,"min":200,"max":370,"step":1},{"name":"Q2","label":null,"min":200,"max":370,"step":1},{"name":"Q3","label":null,"min":200,"max":370,"step":1}],"calculated":[{"name":"T1","function":"math.max({{Q1}}, {{Q2}}, {{Q3}})/10","temp":true},{"name":"T2","function":"math.min({{Q1}}, {{Q2}}, {{Q3}})/10","temp":true},{"name":"T3","function":"({{Q1}}+{{Q2}}+{{Q3}}-math.min({{Q1}}, {{Q2}}, {{Q3}})-math.max({{Q1}}, {{Q2}}, {{Q3}}))/10","temp":true},{"name":"A1","label":"{{function}}","function":"{{T1}} °C"},{"name":"A2","label":"{{function}}","function":"{{T2}} °C","incorrect":true},{"name":"A3","label":"{{function}}","function":"{{T3}} °C","incorrect":true}],"uniques":true},"algorithm":{"name":"trueFalse","template":"Multiple choice – standard","params":{"countCorrect":1,"countIncorrect":2,"showCheckIcon":false,
            "columns": 3
        }
    }
}</t>
  </si>
  <si>
    <t>Unas científicas preciden que el año que viene será {{T1}} °C más caluroso en la ciudad en la que vive Saúl debido al calentamiento global. Si el verano pasado la temperatura máxima fue de {{T2}} °C, ¿qué temperatura máxima habrá el próximo verano?</t>
  </si>
  <si>
    <t>La temperatura máxima será de {{A1}} °C.</t>
  </si>
  <si>
    <t>Q1= Min = 5; Max = 20; Step= 1
Q2= Min = 400; Max = 460; Step= 1</t>
  </si>
  <si>
    <t>T1 = {{Q1}}/10
T2 = {{Q2}}/10
A1 = {{T1}}+{{T2}}</t>
  </si>
  <si>
    <t>&lt;p&gt;Suma los grados Celsius.&lt;/p&gt;</t>
  </si>
  <si>
    <t>&lt;p&gt;Para calcular el aumento de temperatura, hay que sumar las dos cantidades:&lt;/p&gt;&lt;p&gt;{{T1}} + {{T2}} = {{A1}} °C&lt;/p&gt;</t>
  </si>
  <si>
    <t>{"id":"M4-MyM-8a-E-1","stimulus":"&lt;p&gt;Unas científicas predicen que el año que viene será {{T1}} °C más caluroso en la ciudad en la que vive Saúl debido al calentamiento global. Si el verano pasado la temperatura máxima fue de {{T2}} °C, ¿qué temperatura máxima habrá el próximo verano?&lt;/p&gt;","template":"&lt;p&gt;La temperatura máxima será de {{response}} °C.&lt;/p&gt;","hint":"&lt;p&gt;Suma los grados Celsius.&lt;/p&gt;","feedback":"&lt;p&gt;Para calcular el aumento de temperatura, hay que sumar las dos cantidades:&lt;/p&gt;&lt;p style=\"text-align: center\"&gt;{{T1}} + {{T2}} = {{A1}} °C&lt;/p&gt;","seed":{"parameters":[{"name":"Q1","label":null,"min":5,"max":20,"step":1},{"name":"Q2","label":null,"min":400,"max":460,"step":1}],"calculated":[{"name":"T1","function":"Lemonlib.round({{Q1}}/10, 1)","temp":true},{"name":"T2","function":"Lemonlib.round({{Q2}}/10, 1)","temp":true},{"name":"A1","function":"Lemonlib.round({{T1}}+{{T2}}, 1)"}],"uniques":true},"algorithm":{"name":"calculateOperation","params":{"method":"equivLiteral","keyboard":"INTERMEDIATE"}}}</t>
  </si>
  <si>
    <t>El año pasado, la temperatura máxima fue de {{T1}} °C en la ciudad de Marina. Este año, la temperatura máxima ha sido de {{T2}} °C. ¿Cuánto ha subido la temperatura entre un año y otro?</t>
  </si>
  <si>
    <t>La temperatura ha subido {{A1}} °C.</t>
  </si>
  <si>
    <t>A1 = {{Q1}}/10
T2 = {{Q1}}/10+{{Q2}}/10
T1 = {{Q2}}/10</t>
  </si>
  <si>
    <t>&lt;p&gt;Resta los grados Celsius.&lt;/p&gt;</t>
  </si>
  <si>
    <t>&lt;p&gt;Para calcular la diferencia de temperatura, hay que restar las dos cantidades:&lt;/p&gt;&lt;p&gt;{{T1}} − {{T2}} = {{A1}} °C&lt;/p&gt;</t>
  </si>
  <si>
    <t>{"id":"M4-MyM-8a-E-2","stimulus":"&lt;p&gt;El año pasado, la temperatura máxima fue de {{T1}} °C en la ciudad de Marina. Este año, la temperatura máxima ha sido de {{T2}} °C. ¿Cuánto ha subido la temperatura entre un año y otro?&lt;/p&gt;","template":"&lt;p&gt;La temperatura ha subido {{response}} °C.&lt;/p&gt;","hint":"&lt;p&gt;Resta los grados Celsius.&lt;/p&gt;","feedback":"&lt;p&gt;Para calcular la diferencia de temperatura, hay que restar las dos cantidades:&lt;/p&gt;&lt;p style=\"text-align: center\"&gt;{{T2}} − {{T1}} = {{A1}} °C&lt;/p&gt;","seed":{"parameters":[{"name":"Q1","label":null,"min":5,"max":20,"step":1},{"name":"Q2","label":null,"min":400,"max":460,"step":1}],"calculated":[{"name":"A1","function":"Lemonlib.round({{Q1}}/10, 1)"},{"name":"T2","function":"Lemonlib.round({{Q1}}/10+{{Q2}}/10, 1)","temp":true},{"name":"T1","function":"Lemonlib.round({{Q2}}/10, 1)","temp":true}],"uniques":true},"algorithm":{"name":"calculateOperation","params":{"method":"equivLiteral","keyboard":"INTERMEDIATE"}}}</t>
  </si>
  <si>
    <t>Debido a la acción del ser humano sobre el clima terrestre, la temperatura media del planeta subió {{T3}} °C entre los años {{T1}} y {{T2}}. Si en {{T1}} la temperatura media fue de {{T4}} °C, ¿cuál fue la temperatura media en {{T2}}?</t>
  </si>
  <si>
    <t>La temperatura media fue de {{A1}} °C.</t>
  </si>
  <si>
    <t>Q1= Min = 20; Max = 50; Step= 1
Q2= Min = 5; Max = 15; Step= 1</t>
  </si>
  <si>
    <t>T1 = 2020-{{Q1}}
T2 = {{T1}}+{{Q2}}
T3 = (50-{{Q1}})*0.02
T4 = {{Q2}}*0.02
A1 = (50-{{Q1}}+{{Q2}})*0.02</t>
  </si>
  <si>
    <t>&lt;p&gt;Para calcular el aumento de temperatura, hay que sumar las dos cantidades:&lt;/p&gt;&lt;p&gt;{{T4}} + {{T3}} = {{A1}} °C&lt;/p&gt;</t>
  </si>
  <si>
    <t>{"id":"M4-MyM-8a-E-3","stimulus":"&lt;p&gt;Debido a la acción del ser humano sobre el clima terrestre, la temperatura media del planeta subió {{T3}} °C entre los años {{T1}} y {{T2}}. Si en {{T1}} la temperatura media fue de {{T4}} °C, ¿cuál fue la temperatura media en {{T2}}?&lt;/p&gt;","template":"&lt;p&gt;La temperatura media fue de {{response}} °C.&lt;/p&gt;","hint":"&lt;p&gt;Suma los grados Celsius.&lt;/p&gt;","feedback":"&lt;p&gt;Para calcular el aumento de temperatura, hay que sumar las dos cantidades:&lt;/p&gt;&lt;p style=\"text-align: center\"&gt;{{T4}} + {{T3}} = {{A1}} °C&lt;/p&gt;","seed":{"parameters":[{"name":"Q1","label":null,"min":20,"max":50,"step":1},{"name":"Q2","label":null,"min":13,"max":18,"step":1}],"calculated":[{"name":"A1","function":"Lemonlib.round((50-{{Q1}}+{{Q2}})*0.02+{{Q2}}, 2)"},{"name":"T1","function":"2020-{{Q1}}","temp":true},{"name":"T2","function":"{{T1}}+{{Q2}}","temp":true},{"name":"T3","function":"Lemonlib.round((50-{{Q1}})*0.02, 2)","temp":true},{"name":"T4","function":"Lemonlib.round({{Q2}}*0.02+{{Q2}}, 2)","temp":true}],"uniques":true},"algorithm":{"name":"calculateOperation","params":{"method":"equivLiteral","keyboard":"INTERMEDIATE"}}}</t>
  </si>
  <si>
    <t>Debido a la acción del ser humano sobre el clima terrestre, la temperatura media del planeta fue de {{T3}} °C en el año {{T1}} y de {{T4}} °C en el año {{T2}}. ¿Cuánto aumentó la la temperatura entre un año y otro?</t>
  </si>
  <si>
    <t>La temperatura media subió {{A1}} °C.</t>
  </si>
  <si>
    <t>T1 = 2020-{{Q1}}
T2 = {{T1}}+{{Q2}}
T3 = (50-{{Q1}})*0.02
T4 = (50-{{Q1}}+{{Q2}})*0.02
A1 = {{Q2}}*0.02</t>
  </si>
  <si>
    <t>&lt;p&gt;Para calcular el aumento de temperatura, hay que restar las dos cantidades:&lt;/p&gt;&lt;p&gt;{{T4}} − {{T3}} = {{A1}} °C&lt;/p&gt;</t>
  </si>
  <si>
    <t>{"id":"M4-MyM-8a-E-4","stimulus":"&lt;p&gt;Debido a la acción del ser humano sobre el clima terrestre, la temperatura media del planeta fue de {{T3}} °C en el año {{T1}} y de {{T4}} °C en el año {{T2}}. ¿Cuánto aumentó la la temperatura entre un año y otro?&lt;/p&gt;","template":"&lt;p&gt;La temperatura media subió {{response}} °C.&lt;/p&gt;","hint":"&lt;p&gt;Resta los grados Celsius.&lt;/p&gt;","feedback":"&lt;p&gt;Para calcular el aumento de temperatura, hay que restar las dos cantidades:&lt;/p&gt;&lt;p style=\"text-align: center\"&gt;{{T4}} − {{T3}} = {{A1}} °C&lt;/p&gt;","seed":{"parameters":[{"name":"Q1","label":null,"min":20,"max":50,"step":1},{"name":"Q2","label":null,"min":13,"max":18,"step":1}],"calculated":[{"name":"A1","function":"Lemonlib.round({{Q2}}*0.02, 2)"},{"name":"T1","function":"2020-{{Q1}}","temp":true},{"name":"T2","function":"{{T1}}+{{Q2}}","temp":true},{"name":"T3","function":"Lemonlib.round((50-{{Q1}})*0.02+{{Q2}}, 2)","temp":true},{"name":"T4","function":"Lemonlib.round((50-{{Q1}}+{{Q2}})*0.02+{{Q2}}, 2)","temp":true}],"uniques":true},"algorithm":{"name":"calculateOperation","params":{"method":"equivLiteral","keyboard":"INTERMEDIATE"}}}</t>
  </si>
  <si>
    <t>M4-MyM-9a</t>
  </si>
  <si>
    <t>Registra temperaturas máximas y mínimas diarias y elabora gráficos de columnas o tablas de datos</t>
  </si>
  <si>
    <t>Este gráfico de barras representa las temperaturas máximas por día que ha señalado la caldera de Lucía. Indica si las afirmaciones son correctas o no. 
Gráfica: 
Serie °C máximos": {{Q1}}, {{Q2}}, {{Q3}}, {{Q4}}, {{Q5}} 
Eje X: "Lunes", "Martes", "Miércoles", "Jueves", "Viernes" 
La temperatura máxima que se registró el miércoles fue de {{Q3}} °C.* 
La temperatura máxima que se registró el jueves fue de {{Q4}} °C.* 
La temperatura máxima que se registró el lunes fue de {{Q5}} °C. 
La temperatura máxima que se registró el martes fue de {{Q1}} °C. 
La temperatura máxima que se registró el viernes fue de {{Q2}} °C.
 (Se ven 3 opciones, 1 correcta)</t>
  </si>
  <si>
    <t>Q1-Q5 = Min= 40; Max= 70; Step= 5</t>
  </si>
  <si>
    <t>&lt;p&gt;La altura que alcanza cada barra representa la temperatura máxima.&lt;/p&gt;</t>
  </si>
  <si>
    <t>{"id":"M4-MyM-9a-I-1","stimulus":"&lt;p&gt;Este gráfico de barras representa las temperaturas máximas por día que ha señalado la caldera de Lucía. Indica si las afirmaciones son correctas o no.&lt;/p&gt;&lt;div style=\"display:flex; justify-content:center;\"&gt;&lt;div class=\"fr-chart ct-chart ct-minor-seventh\" data-chart='{\"type\": \"bar\", \"series\": [{\"name\": \"ºC máximos\", \"data\": [{{Q1}},{{Q2}},{{Q3}},{{Q4}},{{Q5}}]}], \"labels\":[\"Lunes\",\"Martes\",\"Miercoles\",\"Jueves\",\"Viernes\"]}'&gt;&lt;/div&gt;&lt;/div&gt;","hint":"&lt;p&gt;La altura que alcanza cada barra representa la temperatura máxima.&lt;/p&gt;","feedback":"&lt;p&gt;La altura que alcanza cada barra representa la temperatura máxima.&lt;/p&gt;","seed":{"parameters":[{"name":"Q1","label":"","min":40,"max":70,"step":5},{"name":"Q2","label":"","min":40,"max":70,"step":5},{"name":"Q3","label":"","min":40,"max":70,"step":5},{"name":"Q4","label":"","min":40,"max":70,"step":5},{"name":"Q5","label":"","min":40,"max":70,"step":5}],"calculated":[{"name":"A1","label":"La temperatura máxima que se registró el miércoles fue de {{Q3}} °C."},{"name":"A2","label":"La temperatura máxima que se registró el jueves fue de {{Q4}} °C."},{"name":"A3","label":"La temperatura máxima que se registró el lunes fue de {{Q5}} °C.","incorrect":true},{"name":"A4","label":"La temperatura máxima que se registró el martes fue de {{Q1}} °C.","incorrect":true},{"name":"A5","label":"La temperatura máxima que se registró el viernes fue de {{Q2}} °C.","incorrect":true}],"uniques":true},"algorithm":{"name":"trueFalse","template":"Choice matrix – inline","params":{"countCorrect":1,"countIncorrect":2,"options":["Verdadero","Falso"]}}}</t>
  </si>
  <si>
    <t>Zoe ha creado este gráfico de barras para representar las temperaturas mínimas que ha marcado entre diario la nevera de un comercio. Indica si las afirmaciones son correctas o no. 
Gráfica: Serie "°C mínimos": {{Q1}}, {{Q2}}, {{Q3}}, {{Q4}}, {{Q5}} 
Eje X: "Lunes", "Martes", "Miércoles", "Jueves", "Viernes" 
La temperatura mínima que se registró el viernes fue de {{Q5}} °C.* 
La temperatura mínima que se registró el jueves fue de {{Q4}} °C.* 
La temperatura mínima que se registró el lunes fue de {{Q5}} °C. 
La temperatura mínima que se registró el martes fue de {{Q1}} °C. 
La temperatura mínima que se registró el miércoles fue de {{Q2}} °C. 
(Se ven 3 opciones, 1 correcta)</t>
  </si>
  <si>
    <t>Q1-Q5 = Min= 1; Max= 10; Step= 1</t>
  </si>
  <si>
    <t>&lt;p&gt;La altura que alcanza cada barra representa la temperatura mínima.&lt;/p&gt;</t>
  </si>
  <si>
    <t>{"id":"M4-MyM-9a-I-2","stimulus":"&lt;p&gt;Zoe ha creado este gráfico de barras para representar las temperaturas mínimas que ha marcado entre diario la nevera de un comercio. Indica si las afirmaciones son correctas o no.&lt;/p&gt;&lt;div style=\"display:flex; justify-content:center;\"&gt;&lt;div class=\"fr-chart ct-chart ct-minor-seventh\" data-chart='{\"type\": \"bar\", \"series\": [{\"name\": \"ºC mínimos\", \"data\": [{{Q1}},{{Q2}},{{Q3}},{{Q4}},{{Q5}}]}], \"labels\":[\"Lunes\",\"Martes\",\"Miercoles\",\"Jueves\",\"Viernes\"]}'&gt;&lt;/div&gt;&lt;/div&gt;","hint":"&lt;p&gt;La altura que alcanza cada barra representa la temperatura mínima.&lt;/p&gt;","feedback":"&lt;p&gt;La altura que alcanza cada barra representa la temperatura mínima.&lt;/p&gt;","seed":{"parameters":[{"name":"Q1","label":"","min":1,"max":10,"step":1},{"name":"Q2","label":"","min":1,"max":10,"step":1},{"name":"Q3","label":"","min":1,"max":10,"step":1},{"name":"Q4","label":"","min":1,"max":10,"step":1},{"name":"Q5","label":"","min":1,"max":10,"step":1}],"calculated":[{"name":"A1","label":"La temperatura mínima que se registró el viernes fue de {{Q5}} °C."},{"name":"A2","label":"La temperatura mínima que se registró el jueves fue de {{Q4}} °C."},{"name":"A3","label":"La temperatura mínima que se registró el lunes fue de {{Q5}} °C.","incorrect":true},{"name":"A4","label":"La temperatura mínima que se registró el martes fue de {{Q1}} °C.","incorrect":true},{"name":"A5","label":"La temperatura mínima que se registró el miércoles fue de {{Q2}} °C.","incorrect":true}],"uniques":true},"algorithm":{"name":"trueFalse","template":"Choice matrix – inline","params":{"countCorrect":1,"countIncorrect":2,"options":["Verdadero","Falso"]}}}</t>
  </si>
  <si>
    <t>En un hospital se ha tomado la temperatura a cuatro pacientes. Ordena sus temperaturas de menor a mayor.
Paciente  I   Temperatura
{{N1}}                             I     {{Q6}} °C
{{N2}}                          I     {{Q7}} °C
{{N3}}                            I     {{Q8}} °C
{{N4}}                           I     {{Q9}} °C</t>
  </si>
  <si>
    <t>Q1-Q4 = Min= 34; Max= 41; Step= 1
N1-N4=List= [Borja, Carlos, Carmen, Rocío]</t>
  </si>
  <si>
    <t>A1= {{Q1}} °C
A2= {{Q2}} °C
A3= {{Q3}} °C
A4= {{Q4}} °C</t>
  </si>
  <si>
    <t>{"id":"M4-MyM-9a-I-3","stimulus":"&lt;p&gt;En un hospital se ha tomado la temperatura a tres pacientes. Arrastra y ordena sus temperaturas de menor a mayor.&lt;/p&gt;&lt;table style=\"width: 100%;\"&gt;&lt;tbody&gt;&lt;tr&gt;&lt;td style=\"width: 50%; background-color: #72D2CD; text-align: center;\"&gt;&lt;span style=\"color: rgb(255, 255, 255);\"&gt;Paciente &amp;nbsp;&lt;/span&gt;&lt;/td&gt;&lt;td style=\"width: 50%; background-color: #72D2CD; text-align: center;\"&gt;&lt;span style=\"color: rgb(255, 255, 255);\"&gt;Temperatura&lt;/span&gt;&lt;/td&gt;&lt;/tr&gt;&lt;tr&gt;&lt;td style=\"width: 50%; text-align: center;\"&gt;{{N1}}&amp;nbsp;&lt;/td&gt;&lt;td style=\"width: 50%; text-align: center;\"&gt;{{Q1}} °C&lt;/td&gt;&lt;/tr&gt;&lt;tr&gt;&lt;td style=\"width: 50%; text-align: center;\"&gt;{{N2}}&lt;/td&gt;&lt;td style=\"width: 50%; text-align: center;\"&gt;{{Q2}} °C&lt;/td&gt;&lt;/tr&gt;&lt;tr&gt;&lt;td style=\"width: 50%; text-align: center;\"&gt;{{N3}}&lt;/td&gt;&lt;td style=\"width: 50%; text-align: center;\"&gt;{{Q3}} °C&amp;nbsp;&lt;/td&gt;&lt;/tr&gt;&lt;/tbody&gt;&lt;/table&gt;","template":"&lt;p style=\"text-align:center;\"&gt;{{response}} &lt; {{response}} &lt; {{response}}&lt;/p&gt;","hint":"&lt;p&gt;Compara los valores cifra a cifra empezando por la izquierda.&lt;/p&gt;","feedback":"&lt;p&gt;Compara los valores cifra a cifra empezando por la izquierda.&lt;/p&gt;","seed":{"parameters":[{"name":"Q1","label":null,"min":34,"max":41,"step":1},{"name":"Q2","label":null,"min":34,"max":41,"step":1},{"name":"Q3","label":null,"min":34,"max":41,"step":1},{"name":"N1","list":["Borja","Carlos","Carmen","Rocío"]},{"name":"N2","list":["Borja","Carlos","Carmen","Rocío"]},{"name":"N3","list":["Borja","Carlos","Carmen","Rocío"]}],"calculated":[{"name":"A1","label":"{{function}} °C","function":"math.min({{Q1}}, {{Q2}}, {{Q3}})"},{"name":"A2","label":"{{function}} °C","function":"Lemonlib.round({{Q1}}+{{Q2}}+{{Q3}}-math.min({{Q1}}, {{Q2}}, {{Q3}})-math.max({{Q1}}, {{Q2}}, {{Q3}}), 2)"},{"name":"A3","label":"{{function}} °C","function":"math.max({{Q1}}, {{Q2}}, {{Q3}})"}],"uniques":true},"algorithm":{"name":"calculateOperation","template":"Cloze with drag &amp; drop","params":{"keyboard":"INTERMEDIATE"}}}</t>
  </si>
  <si>
    <t xml:space="preserve">Observa este gráfico en el que se representan las temperaturas mínimas y máximas durante tres meses en {{N1}} y {{N2}}. Después, completa la tabla según la información del gráfico.
Gráfica:
Serie °{{N1}}": {{Q1}}, {{Q2}}, {{Q3}},
Serie °{{N2}}":  {{Q4}}, {{Q5}}, {{Q6}}
Eje X: Abril, Mayo, Junio
</t>
  </si>
  <si>
    <t>(TABLA)
Mes | {{N1}} | {{N2}}
Abril  |     {{Q1}} °C      | {{A1}} °C
Mayo |      {{A2}} °C    |  {{Q5}} °C
Junio  |      {{A3}} °C    |  {{Q5}} °C</t>
  </si>
  <si>
    <t>Q1-Q3 = Min= 8; Max = 15; Step= 1
Q4-Q6 = Min = 20; Max = 30; Step= 1
N1-N2: Roma, Londres, Madrid, París, Berlín</t>
  </si>
  <si>
    <t>A1= {{Q4}}
A2= {{Q2}}
A3= {{Q3}}</t>
  </si>
  <si>
    <t>&lt;p&gt;La altura que alcanza cada barra representa qué temperatura hizo cada mes en {{N1}} y {{N2}}.&lt;/p&gt;</t>
  </si>
  <si>
    <t>{"id":"M4-MyM-9a-E-1","stimulus":"&lt;p&gt;Observa este gráfico en el que se representan las temperaturas mínimas y máximas durante tres meses en {{N1}} y {{N2}}. Después, completa la tabla según la información del gráfico.&lt;/p&gt;&lt;div style=\"display:flex; justify-content: center;\"&gt;&lt;div class=\"fr-chart ct-chart ct-minor-seventh\" data-chart='{\"type\": \"bar\", \"series\": [{\"name\": \"{{N1}}\", \"data\": [{{Q1}},{{Q2}},{{Q3}}]},{\"name\": \"{{N2}}\", \"data\": [{{Q4}},{{Q5}},{{Q6}}]}], \"labels\":[\"Abril\",\"Mayo\",\"Junio\"]}'&gt;&lt;/div&gt;&lt;/div&gt;","template":"&lt;table style=\"width: 100%;\"&gt;&lt;tbody&gt;&lt;tr&gt;&lt;td style=\"width: 33.3%; text-align: center; background-color: #9FC1FD;\"&gt;&lt;strong&gt;&lt;span style=\"color: rgb(255, 255, 255);\"&gt;Mes&lt;/span&gt;&lt;/strong&gt;&lt;/td&gt;&lt;td style=\"width: 33.3%; text-align: center; background-color: #9FC1FD;\"&gt;&lt;strong&gt;&lt;span style=\"color: rgb(255, 255, 255);\"&gt;{{N1}}&lt;/span&gt;&lt;/strong&gt;&lt;/td&gt;&lt;td style=\"width: 33.3%; text-align: center; background-color: #9FC1FD;\"&gt;&lt;strong&gt;&lt;span style=\"color: rgb(255, 255, 255);\"&gt;{{N2}}&lt;/span&gt;&lt;/strong&gt;&lt;/td&gt;&lt;/tr&gt;&lt;tr&gt;&lt;td style=\"width: 33.3%; text-align: center;\"&gt;Abril&lt;/td&gt;&lt;td style=\"width: 33.3%; text-align: center;\"&gt;{{Q1}} ºC&lt;/td&gt;&lt;td style=\"width: 33.3%; text-align: center;\"&gt;{{response}} ºC&lt;/td&gt;&lt;/tr&gt;&lt;tr&gt;&lt;td style=\"width: 33.3%; text-align: center;\"&gt;Mayo&lt;/td&gt;&lt;td style=\"width: 33.3%; text-align: center;\"&gt;{{response}} ºC&lt;/td&gt;&lt;td style=\"width: 33.3%; text-align: center;\"&gt;{{Q5}} ºC&lt;/td&gt;&lt;/tr&gt;&lt;tr&gt;&lt;td style=\"width: 33.3%; text-align: center;\"&gt;Junio&lt;/td&gt;&lt;td style=\"width: 33.3%; text-align: center;\"&gt;{{response}} ºC&lt;/td&gt;&lt;td style=\"width: 33.3%; text-align: center;\"&gt;{{Q6}} ºC&lt;/td&gt;&lt;/tr&gt;&lt;/tbody&gt;&lt;/table&gt;","hint":"&lt;p&gt;La altura que alcanza cada barra representa qué temperatura hizo cada mes en {{N1}} y {{N2}}.&lt;/p&gt;","feedback":"&lt;p&gt;La altura que alcanza cada barra representa qué temperatura hizo cada mes en {{N1}} y {{N2}}.&lt;/p&gt;","seed":{"parameters":[{"name":"Q1","label":null,"min":8,"max":15,"step":1},{"name":"Q2","label":null,"min":8,"max":15,"step":1},{"name":"Q3","label":null,"min":8,"max":15,"step":1},{"name":"Q4","label":null,"min":20,"max":30,"step":1},{"name":"Q5","label":null,"min":20,"max":30,"step":1},{"name":"Q6","label":null,"min":20,"max":30,"step":1},{"name":"N1","label":null,"list":["Roma","Londres","Madrid","París","Berlín"]},{"name":"N2","label":null,"list":["Roma","Londres","Madrid","París","Berlín"]}],"calculated":[{"name":"A1","label":"{{function}}","function":"{{Q4}}"},{"name":"A2","label":"{{function}}","function":"{{Q2}}"},{"name":"A3","label":"{{function}}","function":"{{Q3}}"}],"uniques":true},"algorithm":{"name":"calculateOperation","params":{"method":"equivLiteral","keyboard":"NUMERICAL"}}}</t>
  </si>
  <si>
    <t>El termostato de la casa de Daniel está roto y a cada hora marca una temperatura distinta. Observa este gráfico en el que se representan las temperaturas marcadas a horas distintas y completa la tabla según la información del gráfico.
Gráfica: Serie "Temperatura": {{Q1}}, {{Q2}}, {{Q3}}, {{Q4}}, {{Q5}}
Eje X: "{{Q6}}:00 h", "{{T1}}:00 h", "{{T2}}:00 h", "{{T3}}:00 h", "{{T4}}:00 h"</t>
  </si>
  <si>
    <t>(TABLA)
Hora | Temperatura
{{T1}}  |     {{A1}} °C
{{T3}} |      {{A2}} °C 
{{T4}} |      {{A3}} °C</t>
  </si>
  <si>
    <t>Q1-Q5 = Min= 15; Max= = 30; Step= 1
Q6 = Min= 1; Max = 18; Step= 1</t>
  </si>
  <si>
    <t>T1={{Q6}}+1
T2={{Q6}}+2
T3={{Q6}}+3
T4={{Q6}}+4
A1= {{Q2}}
A2= {{Q4}}
A3= {{Q5}}</t>
  </si>
  <si>
    <t>&lt;p&gt;La altura que alcanza cada barra representa qué temperatura hizo a esa hora.&lt;/p&gt;</t>
  </si>
  <si>
    <t>{"id":"M4-MyM-9a-E-2","stimulus":"&lt;p&gt;El termostato de la casa de Daniel está roto y a cada hora marca una temperatura distinta. Observa este gráfico en el que se representan las temperaturas marcadas a horas distintas y completa la tabla según la información del gráfico.&lt;/p&gt;&lt;div style=\"display:flex; justify-content: center;\"&gt;&lt;div class=\"fr-chart ct-chart ct-minor-seventh\" data-chart='{\"type\": \"bar\", \"series\": [{\"name\": \"Temperatura\", \"data\": [{{Q1}},{{Q2}},{{Q3}},{{Q4}},{{Q5}}]}], \"labels\":[\"{{Q6}}:00 h\",\"{{T1}}:00 h\",\"{{T2}}:00 h\",\"{{T3}}:00 h\",\"{{T4}}:00 h\"]}'&gt;&lt;/div&gt;&lt;/div&gt;","template":"&lt;table style=\"width: 100%;\"&gt;&lt;tbody&gt;&lt;tr&gt;&lt;td style=\"width: 50%; background-color: #72D2CD; text-align: center;\"&gt;&lt;span style=\"color: rgb(255, 255, 255);\"&gt;Hora&lt;/span&gt;&lt;/td&gt;&lt;td style=\"width: 50%; background-color: #72D2CD; text-align: center;\"&gt;&lt;span style=\"color: rgb(255, 255, 255);\"&gt;Temperatura&lt;/span&gt;&lt;/td&gt;&lt;/tr&gt;&lt;tr&gt;&lt;td style=\"width: 50%; text-align: center;\"&gt;{{T1}}:00 h&lt;/td&gt;&lt;td style=\"width: 50%; text-align: center;\"&gt;{{response}} °C&lt;/td&gt;&lt;/tr&gt;&lt;tr&gt;&lt;td style=\"width: 50%; text-align: center;\"&gt;{{T3}}:00 h&lt;/td&gt;&lt;td style=\"width: 50%; text-align: center;\"&gt;{{response}} °C&lt;/td&gt;&lt;/tr&gt;&lt;tr&gt;&lt;td style=\"width: 50%; text-align: center;\"&gt;{{T4}}:00 h&lt;/td&gt;&lt;td style=\"width: 50%; text-align: center;\"&gt;{{response}} °C&amp;nbsp;&lt;/td&gt;&lt;/tr&gt;&lt;/tbody&gt;&lt;/table&gt;","hint":"&lt;p&gt;La altura que alcanza cada barra representa qué temperatura hizo a esa hora.&lt;/p&gt;","feedback":"&lt;p&gt;La altura que alcanza cada barra representa qué temperatura hizo a esa hora.&lt;/p&gt;","seed":{"parameters":[{"name":"Q1","label":null,"min":15,"max":30,"step":1},{"name":"Q2","label":null,"min":15,"max":30,"step":1},{"name":"Q3","label":null,"min":15,"max":30,"step":1},{"name":"Q4","label":null,"min":15,"max":30,"step":1},{"name":"Q5","label":null,"min":15,"max":30,"step":1},{"name":"Q6","label":null,"min":1,"max":18,"step":1}],"calculated":[{"name":"T1","function":"{{Q6}}+1","temp":true},{"name":"T2","function":"{{Q6}}+2","temp":true},{"name":"T3","function":"{{Q6}}+3","temp":true},{"name":"T4","function":"{{Q6}}+4","temp":true},{"name":"A1","label":"{{function}}","function":"{{Q2}}"},{"name":"A2","label":"{{function}}","function":"{{Q4}}"},{"name":"A3","label":"{{function}}","function":"{{Q5}}"}],"uniques":true},"algorithm":{"name":"calculateOperation","params":{"method":"equivLiteral","keyboard":"NUMERICAL"}}}</t>
  </si>
  <si>
    <t>Dos especialistas han tomado la temperatura de dos ríos en sus tres cursos. Observa este gráfico que recoge la temperatura de ambos ríos y completa la tabla según la información del gráfico.
Gráfica:
Serie "Río 1": {{Q1}}, {{Q2}}, {{Q3}}
Serie °Río 2":  {{Q4}}, {{Q5}}, {{Q6}}
Eje X: Curso alto, Curso medio, Curso bajo</t>
  </si>
  <si>
    <t>(TABLA)
Curso | Río 1 | Río 2
Bajo  |     {{A1}} °C      | {{Q3}} °C
Medio |      {{A2}} °C    |  {{Q5}} °C
Alto  |      {{Q3}} °C    |  {{A3}} °C</t>
  </si>
  <si>
    <t>Q1 y Q4 = Min = 1; Max = 7; Step= 1
Q2 y Q5 = Min = 8; Max = 13; Step= 1
Q3 y Q6 = Min = 14; Max = 20; Step= 1</t>
  </si>
  <si>
    <t>A1= {{Q1}}
A2= {{Q2}}
A3= {{Q6}}</t>
  </si>
  <si>
    <t>&lt;p&gt;La altura que alcanza cada barra representa qué temperatura había en el río en cierto curso.&lt;/p&gt;</t>
  </si>
  <si>
    <t>{"id":"M4-MyM-9a-E-3","stimulus":"&lt;p&gt;Dos especialistas han tomado la temperatura de dos ríos en sus tres cursos. Observa este gráfico que recoge la temperatura de ambos ríos y completa la tabla según la información del gráfico.&lt;/p&gt;&lt;div style=\"display:flex; justify-content: center;\"&gt;&lt;div class=\"fr-chart ct-chart ct-minor-seventh\" data-chart='{\"type\": \"bar\", \"series\": [{\"name\": \"Río 1\", \"data\": [{{Q1}},{{Q2}},{{Q3}}]},{\"name\": \"Río 2\", \"data\": [{{Q4}},{{Q5}},{{Q6}}]}], \"labels\":[\"Curso bajo\",\"Curso medio\",\"Curso alto\"],\"options\": {\"axisY\": {\"onlyInteger\": true}}}'&gt;&lt;/div&gt;&lt;/div&gt;","template":"&lt;table style=\"width: 100%;\"&gt;&lt;tbody&gt;&lt;tr&gt;&lt;td style=\"width: 33.3%; text-align: center; background-color: #72D2CD;\"&gt;&lt;strong&gt;&lt;span style=\"color: rgb(255, 255, 255);\"&gt;Curso&lt;/span&gt;&lt;/strong&gt;&lt;/td&gt;&lt;td style=\"width: 33.3%; text-align: center; background-color: #72D2CD;\"&gt;&lt;strong&gt;&lt;span style=\"color: rgb(255, 255, 255);\"&gt;Río 1&lt;/span&gt;&lt;/strong&gt;&lt;/td&gt;&lt;td style=\"width: 33.3%; text-align: center; background-color: #72D2CD;\"&gt;&lt;strong&gt;&lt;span style=\"color: rgb(255, 255, 255);\"&gt;Río 2&lt;/span&gt;&lt;/strong&gt;&lt;/td&gt;&lt;/tr&gt;&lt;tr&gt;&lt;td style=\"width: 33.3%; text-align: center;\"&gt;Bajo&lt;/td&gt;&lt;td style=\"width: 33.3%; text-align: center;\"&gt;{{response}} ºC&lt;/td&gt;&lt;td style=\"width: 33.3%; text-align: center;\"&gt;{{Q4}} ºC&lt;/td&gt;&lt;/tr&gt;&lt;tr&gt;&lt;td style=\"width: 33.3%; text-align: center;\"&gt;Medio&lt;/td&gt;&lt;td style=\"width: 33.3%; text-align: center;\"&gt;{{response}} ºC&lt;/td&gt;&lt;td style=\"width: 33.3%; text-align: center;\"&gt;{{Q5}} ºC&lt;/td&gt;&lt;/tr&gt;&lt;tr&gt;&lt;td style=\"width: 33.3%; text-align: center;\"&gt;Alto&lt;/td&gt;&lt;td style=\"width: 33.3%; text-align: center;\"&gt;{{Q3}} ºC&lt;/td&gt;&lt;td style=\"width: 33.3%; text-align: center;\"&gt;{{response}} ºC&lt;/td&gt;&lt;/tr&gt;&lt;/tbody&gt;&lt;/table&gt;","hint":"&lt;p&gt;La altura que alcanza cada barra representa qué temperatura había en el río en cierto curso.&lt;/p&gt;","feedback":"&lt;p&gt;La altura que alcanza cada barra representa qué temperatura había en el río en cierto curso.&lt;/p&gt;","seed":{"parameters":[{"name":"Q1","label":null,"min":1,"max":7,"step":1},{"name":"Q2","label":null,"min":8,"max":13,"step":1},{"name":"Q3","label":null,"min":14,"max":20,"step":1},{"name":"Q4","label":null,"min":1,"max":7,"step":1},{"name":"Q5","label":null,"min":8,"max":13,"step":1},{"name":"Q6","label":null,"min":14,"max":20,"step":1}],"calculated":[{"name":"A1","label":"{{function}}","function":"{{Q1}}"},{"name":"A2","label":"{{function}}","function":"{{Q2}}"},{"name":"A3","label":"{{function}}","function":"{{Q6}}"}],"uniques":true},"algorithm":{"name":"calculateOperation","params":{"method":"equivLiteral","keyboard":"NUMERICAL"}}}</t>
  </si>
  <si>
    <t>M4-G-15a</t>
  </si>
  <si>
    <t>Diferencia rectas y segmentos de recta</t>
  </si>
  <si>
    <t>Selecciona la recta.
M4-G-15a-1*
M4-G-15a-2*
M4-G-15a-3
M4-G-15a-4
(se ven 3)</t>
  </si>
  <si>
    <t>Click</t>
  </si>
  <si>
    <t>&lt;p&gt;Una &lt;b&gt;recta&lt;/b&gt; es una sucesión de puntos en la misma dirección sin principio o fin. Un &lt;b&gt;segmento&lt;/b&gt; es un fragmento de recta comprendido entre dos puntos.&lt;/p&gt;</t>
  </si>
  <si>
    <t>&lt;p&gt;Una &lt;b&gt;recta&lt;/b&gt; es una sucesión de puntos en la misma dirección sin principio o fin.&lt;/p&gt;&lt;p&gt;Un &lt;b&gt;segmento&lt;/b&gt; es un fragmento de recta comprendido entre dos puntos.&lt;/p&gt;</t>
  </si>
  <si>
    <t>Geometría</t>
  </si>
  <si>
    <t>{"id":"M4-G-15a-I-1","stimulus":"&lt;p&gt;Selecciona la recta.&lt;/p&gt;","hint":"&lt;p&gt;Una &lt;b&gt;recta&lt;/b&gt; es una sucesión de puntos en la misma dirección sin principio o fin.&lt;/p&gt;&lt;p&gt;Un &lt;b&gt;segmento&lt;/b&gt; es un fragmento de recta comprendido entre dos puntos.&lt;/p&gt;","feedback":"&lt;p&gt;Una &lt;b&gt;recta&lt;/b&gt; es una sucesión de puntos en la misma dirección sin principio o fin.&lt;/p&gt;&lt;p&gt;Un &lt;b&gt;segmento&lt;/b&gt; es un fragmento de recta comprendido entre dos puntos.&lt;/p&gt;","seed":{"parameters":[],"calculated":[{"name":"A1","label":"&lt;div style=\"display:flex; justify-content:center;\"&gt;&lt;img src=\"https://blueberry-assets.oneclick.es/M4_G_15a_1.svg\" width=\"300\"&gt;&lt;/img&gt;&lt;/div&gt;"},{"name":"A2","label":"&lt;div style=\"display:flex; justify-content:center;\"&gt;&lt;img src=\"https://blueberry-assets.oneclick.es/M4_G_15a_2.svg\" width=\"300\"&gt;&lt;/img&gt;&lt;/div&gt;"},{"name":"A3","label":"&lt;div style=\"display:flex; justify-content:center;\"&gt;&lt;img src=\"https://blueberry-assets.oneclick.es/M4_G_15a_3.svg\" width=\"300\"&gt;&lt;/img&gt;&lt;/div&gt;","incorrect":true},{"name":"A4","label":"&lt;div style=\"display:flex; justify-content:center;\"&gt;&lt;img src=\"https://blueberry-assets.oneclick.es/M4_G_15a_4.svg\" width=\"300\"&gt;&lt;/img&gt;&lt;/div&gt;","incorrect":true}],"uniques":true},"algorithm":{"name":"trueFalse","template":"Multiple choice – standard","params":{"countCorrect":1,"countIncorrect":2,"showCheckIcon":false,"columns":3}}}</t>
  </si>
  <si>
    <t>Selecciona el segmento.
M4-G-15a-1
M4-G-15a-2
M4-G-15a-3*
M4-G-15a-4*
(se ven 3)</t>
  </si>
  <si>
    <t>{"id":"M4-G-15a-I-2","stimulus":"&lt;p&gt;Selecciona el segmento.&lt;/p&gt;","hint":"&lt;p&gt;Una &lt;b&gt;recta&lt;/b&gt; es una sucesión de puntos en la misma dirección sin principio o fin.&lt;/p&gt;&lt;p&gt;Un &lt;b&gt;segmento&lt;/b&gt; es un fragmento de recta comprendido entre dos puntos.&lt;/p&gt;","feedback":"&lt;p&gt;Una &lt;b&gt;recta&lt;/b&gt; es una sucesión de puntos en la misma dirección sin principio o fin.&lt;/p&gt;&lt;p&gt;Un &lt;b&gt;segmento&lt;/b&gt; es un fragmento de recta comprendido entre dos puntos.&lt;/p&gt;","seed":{"parameters":[],"calculated":[{"name":"A1","label":"&lt;div style=\"display:flex; justify-content:center;\"&gt;&lt;img src=\"https://blueberry-assets.oneclick.es/M4_G_15a_1.svg\" width=\"300\"&gt;&lt;/img&gt;&lt;/div&gt;","incorrect":true},{"name":"A2","label":"&lt;div style=\"display:flex; justify-content:center;\"&gt;&lt;img src=\"https://blueberry-assets.oneclick.es/M4_G_15a_2.svg\" width=\"300\"&gt;&lt;/img&gt;&lt;/div&gt;","incorrect":true},{"name":"A3","label":"&lt;div style=\"display:flex; justify-content:center;\"&gt;&lt;img src=\"https://blueberry-assets.oneclick.es/M4_G_15a_3.svg\" width=\"300\"&gt;&lt;/img&gt;&lt;/div&gt;"},{"name":"A4","label":"&lt;div style=\"display:flex; justify-content:center;\"&gt;&lt;img src=\"https://blueberry-assets.oneclick.es/M4_G_15a_4.svg\" width=\"300\"&gt;&lt;/img&gt;&lt;/div&gt;"}],"uniques":true},"algorithm":{"name":"trueFalse","template":"Multiple choice – standard","params":{"countCorrect":1,"countIncorrect":2,"showCheckIcon":false,"columns":3}}}</t>
  </si>
  <si>
    <t>Escribe el nombre de las siguientes líneas.</t>
  </si>
  <si>
    <t>{{Q1}} | {{Q2}}
{{A1}} | {{A2}}</t>
  </si>
  <si>
    <t>Si</t>
  </si>
  <si>
    <t>Q1 = M4-G-15a-1, M4-G-15a-2
Q2 = M4-G-15a-3, M4-G-15a-4</t>
  </si>
  <si>
    <t>A1 = "Recta"
A2 = "Segmento"</t>
  </si>
  <si>
    <t>{
    "id": "M4-G-15a-E-1",
    "stimulus": "&lt;p&gt;Escribe el nombre de las siguientes líneas.&lt;/p&gt;",
    "template": "&lt;table style=\"width: 100%;\"&gt;&lt;tbody&gt;&lt;tr&gt;&lt;td style=\"width: 50%; text-align: center; vertical-align: middle; border: none;\"&gt;&lt;div style=\"display:flex; justify-content:center;\"&gt;&lt;img src=\"https://blueberry-assets.oneclick.es/{{Q1}}\" width=\"300\"&gt;&lt;/img&gt;&lt;/div&gt;&lt;/td&gt;&lt;td style=\"width: 50%; text-align: center; vertical-align: middle; border: none;\"&gt;&lt;div style=\"display:flex; justify-content:center;\"&gt;&lt;img src=\"https://blueberry-assets.oneclick.es/{{Q2}}\" width=\"300\"&gt;&lt;/img&gt;&lt;/div&gt;&lt;/td&gt;&lt;/tr&gt;&lt;tr&gt;&lt;td style=\"width: 50%; text-align: center; vertical-align: middle; border: none;\"&gt;{{response}}&lt;/td&gt;&lt;td style=\"width: 50%; text-align: center; vertical-align: middle; border: none;\"&gt;{{response}}&lt;/td&gt;&lt;/tr&gt;&lt;/tbody&gt;&lt;/table&gt;",
    "hint": "&lt;p&gt;Una &lt;b&gt;recta&lt;/b&gt; es una sucesión de puntos en la misma dirección sin principio o fin.&lt;/p&gt;&lt;p&gt;Un &lt;b&gt;segmento&lt;/b&gt; es un fragmento de recta comprendido entre dos puntos.&lt;/p&gt;",
    "feedback": "&lt;p&gt;Una &lt;b&gt;recta&lt;/b&gt; es una sucesión de puntos en la misma dirección sin principio o fin.&lt;/p&gt;&lt;p&gt;Un &lt;b&gt;segmento&lt;/b&gt; es un fragmento de recta comprendido entre dos puntos.&lt;/p&gt;",
    "seed": {
        "parameters": [
            {
                "name": "Q1",
                "label": null,
                "list": [
                    "M4_G_15a_1.svg",
                    "M4_G_15a_2.svg"
                ]
            },
            {
                "name": "Q2",
                "label": null,
                "list": [
                    "M4_G_15a_3.svg",
                    "M4_G_15a_4.svg"
                ]
            }
        ],
        "calculated": [
            {
                "name": "A1",
                "label": "Recta"
            },
            {
                "name": "A2",
                "label": "Segmento"
            }
        ],
        "uniques": true
    },
    "algorithm": {
        "name": "calculateOperation",
        "template": "Cloze with text"
    }
}</t>
  </si>
  <si>
    <t>{{Q1}} | {{Q2}}
{{A1}}  | {{A2}}</t>
  </si>
  <si>
    <t>Q1 = M4-G-15a-3, M4-G-15a-4
Q2 = M4-G-15a-1, M4-G-15a-2</t>
  </si>
  <si>
    <t>A1 = "Segmento"
A2 = "Recta"</t>
  </si>
  <si>
    <t>{
    "id": "M4-G-15a-E-2",
    "stimulus": "&lt;p&gt;Escribe el nombre de las siguientes líneas.&lt;/p&gt;",
    "template": "&lt;table style=\"width: 100%;\"&gt;&lt;tbody&gt;&lt;tr&gt;&lt;td style=\"width: 50%; text-align: center; vertical-align: middle; border: none;\"&gt;&lt;div style=\"display:flex; justify-content:center;\"&gt;&lt;img src=\"https://blueberry-assets.oneclick.es/{{Q1}}\" width=\"300\"&gt;&lt;/img&gt;&lt;/div&gt;&lt;/td&gt;&lt;td style=\"width: 50%; text-align: center; vertical-align: middle; border: none;\"&gt;&lt;div style=\"display:flex; justify-content:center;\"&gt;&lt;img src=\"https://blueberry-assets.oneclick.es/{{Q2}}\" width=\"300\"&gt;&lt;/img&gt;&lt;/div&gt;&lt;/td&gt;&lt;/tr&gt;&lt;tr&gt;&lt;td style=\"width: 50%; text-align: center; vertical-align: middle; border: none;\"&gt;{{response}}&lt;/td&gt;&lt;td style=\"width: 50%; text-align: center; vertical-align: middle; border: none;\"&gt;{{response}}&lt;/td&gt;&lt;/tr&gt;&lt;/tbody&gt;&lt;/table&gt;",
    "hint": "&lt;p&gt;Una &lt;b&gt;recta&lt;/b&gt; es una sucesión de puntos en la misma dirección sin principio o fin.&lt;/p&gt;&lt;p&gt;Un &lt;b&gt;segmento&lt;/b&gt; es un fragmento de recta comprendido entre dos puntos.&lt;/p&gt;",
    "feedback": "&lt;p&gt;Una &lt;b&gt;recta&lt;/b&gt; es una sucesión de puntos en la misma dirección sin principio o fin.&lt;/p&gt;&lt;p&gt;Un &lt;b&gt;segmento&lt;/b&gt; es un fragmento de recta comprendido entre dos puntos.&lt;/p&gt;",
    "seed": {
        "parameters": [
            {
                "name": "Q1",
                "label": null,
                "list": [
                    "M4_G_15a_3.svg",
                    "M4_G_15a_4.svg"
                ]
            },
            {
                "name": "Q2",
                "label": null,
                "list": [
                    "M4_G_15a_1.svg",
                    "M4_G_15a_2.svg"
                ]
            }
        ],
        "calculated": [
            {
                "name": "A1",
                "label": "Segmento"
            },
            {
                "name": "A2",
                "label": "Recta"
            }
        ],
        "uniques": true
    },
    "algorithm": {
        "name": "calculateOperation",
        "template": "Cloze with text"
    }
}</t>
  </si>
  <si>
    <t>M4-G-22a</t>
  </si>
  <si>
    <t>Diferencia puntos, rectas, semirrectas y segmentos de recta</t>
  </si>
  <si>
    <t>&lt;p&gt;Selecciona la recta.&lt;/p&gt;</t>
  </si>
  <si>
    <t>A1=$$IMG=M4-G-15a-1*
A2=$$IMG=M4-G-15a-2*
A3=$$IMG=M4-G-15a-3
A4=$$IMG=M4-G-15a-4
A5=$$IMG=M4-G-22a-1
A6=$$IMG=M4-G-22a-2
A7=$$IMG=M4-G-22a-3
A8=$$IMG=M4-G-22a-4</t>
  </si>
  <si>
    <t>&lt;p&gt;Un &lt;b&gt;punto&lt;/b&gt; es una posición en el espacio.&lt;/p&gt;&lt;p&gt;Una &lt;b&gt;recta&lt;/b&gt; es una sucesión de puntos en la misma dirección sin principio o fin.&lt;/p&gt;&lt;p&gt;Un &lt;b&gt;segmento&lt;/b&gt; es un fragmento de recta comprendido entre dos puntos.&lt;/p&gt;&lt;p&gt;Una &lt;b&gt;semirrecta&lt;/b&gt; es una sucesión de puntos en la misma dirección que tiene principio pero no fin.&lt;/p&gt;</t>
  </si>
  <si>
    <t>&lt;p&gt;Una &lt;b&gt;recta&lt;/b&gt; es una sucesión de puntos en la misma dirección sin principio o fin.&lt;/p&gt;</t>
  </si>
  <si>
    <t>{
    "id": "M4-G-22a-I-1",
    "stimulus": "&lt;p&gt;Selecciona la recta.&lt;/p&gt;",
    "hint": "&lt;p&gt;Un &lt;b&gt;punto&lt;/b&gt; es una posición en el espacio.&lt;/p&gt;&lt;p&gt;Una &lt;b&gt;recta&lt;/b&gt; es una sucesión de puntos en la misma dirección sin principio o fin.&lt;/p&gt;&lt;p&gt;Un &lt;b&gt;segmento&lt;/b&gt; es un fragmento de recta comprendido entre dos puntos.&lt;/p&gt;&lt;p&gt;Una &lt;b&gt;semirrecta&lt;/b&gt; es una sucesión de puntos en la misma dirección que tiene principio pero no fin.&lt;/p&gt;",
    "feedback": "&lt;p&gt;Una &lt;b&gt;recta&lt;/b&gt; es una sucesión de puntos en la misma dirección sin principio o fin.&lt;/p&gt;",
    "seed": {
        "parameters": [],
        "calculated": [
            {
                "name": "A1",
                "label": "{{function}}",
                "function": "&lt;div style=\"display:flex; justify-content:center;\"&gt;&lt;img src=\"https://blueberry-assets.oneclick.es/M4_G_15a_1.svg\" width=\"300\"&gt;&lt;/img&gt;&lt;/div&gt;"
            },
            {
                "name": "A2",
                "label": "{{function}}",
                "function": "&lt;div style=\"display:flex; justify-content:center;\"&gt;&lt;img src=\"https://blueberry-assets.oneclick.es/M4_G_15a_2.svg\" width=\"300\"&gt;&lt;/img&gt;&lt;/div&gt;"
            },
            {
                "name": "A3",
                "label": "{{function}}",
                "function": "&lt;div style=\"display:flex; justify-content:center;\"&gt;&lt;img src=\"https://blueberry-assets.oneclick.es/M4_G_15a_3.svg\" width=\"300\"&gt;&lt;/img&gt;&lt;/div&gt;",
                "incorrect": true
            },
            {
                "name": "A4",
                "label": "{{function}}",
                "function": "&lt;div style=\"display:flex; justify-content:center;\"&gt;&lt;img src=\"https://blueberry-assets.oneclick.es/M4_G_15a_4.svg\" width=\"300\"&gt;&lt;/img&gt;&lt;/div&gt;",
                "incorrect": true
            },
            {
                "name": "A5",
                "label": "{{function}}",
                "function": "&lt;div style=\"display:flex; justify-content:center;\"&gt;&lt;img src=\"https://blueberry-assets.oneclick.es/M4_G_22a_1.svg\" width=\"300\"&gt;&lt;/img&gt;&lt;/div&gt;",
                "incorrect": true
            },
            {
                "name": "A6",
                "label": "{{function}}",
                "function": "&lt;div style=\"display:flex; justify-content:center;\"&gt;&lt;img src=\"https://blueberry-assets.oneclick.es/M4_G_22a_2.svg\" width=\"300\"&gt;&lt;/img&gt;&lt;/div&gt;",
                "incorrect": true
            },
            {
                "name": "A7",
                "label": "{{function}}",
                "function": "&lt;div style=\"display:flex; justify-content:center;\"&gt;&lt;img src=\"https://blueberry-assets.oneclick.es/M4_G_22a_3.svg\" width=\"300\"&gt;&lt;/img&gt;&lt;/div&gt;",
                "incorrect": true
            },
            {
                "name": "A8",
                "label": "{{function}}",
                "function": "&lt;div style=\"display:flex; justify-content:center;\"&gt;&lt;img src=\"https://blueberry-assets.oneclick.es/M4_G_22a_4.svg\" width=\"300\"&gt;&lt;/img&gt;&lt;/div&gt;",
                "incorrect": true
            }
        ],
        "uniques": true
    },
    "algorithm": {
        "name": "trueFalse",
        "template": "Multiple choice – standard",
        "params": {
            "countCorrect": 1,
            "countIncorrect": 2,
            "showCheckIcon": false,
            "columns": 3
        }
    }
}</t>
  </si>
  <si>
    <t>&lt;p&gt;Selecciona el segmento.&lt;/p&gt;</t>
  </si>
  <si>
    <t>A1=$$IMG=M4-G-15a-1
A2=$$IMG=M4-G-15a-2
A3=$$IMG=M4-G-15a-3*
A4=$$IMG=M4-G-15a-4*
A5=$$IMG=M4-G-22a-1
A6=$$IMG=M4-G-22a-2
A7=$$IMG=M4-G-22a-3
A8=$$IMG=M4-G-22a-4</t>
  </si>
  <si>
    <t>&lt;p&gt;Un &lt;b&gt;segmento&lt;/b&gt; es un fragmento de recta comprendido entre dos puntos.&lt;/p&gt;</t>
  </si>
  <si>
    <t>{
    "id": "M4-G-22a-I-2",
    "stimulus": "&lt;p&gt;Selecciona el segmento.&lt;/p&gt;",
    "hint": "&lt;p&gt;Un &lt;b&gt;punto&lt;/b&gt; es una posición en el espacio.&lt;/p&gt;&lt;p&gt;Una &lt;b&gt;recta&lt;/b&gt; es una sucesión de puntos en la misma dirección sin principio o fin.&lt;/p&gt;&lt;p&gt;Un &lt;b&gt;segmento&lt;/b&gt; es un fragmento de recta comprendido entre dos puntos.&lt;/p&gt;&lt;p&gt;Una &lt;b&gt;semirrecta&lt;/b&gt; es una sucesión de puntos en la misma dirección que tiene principio pero no fin.&lt;/p&gt;",
    "feedback": "&lt;p&gt;Un &lt;b&gt;segmento&lt;/b&gt; es un fragmento de recta comprendido entre dos puntos.&lt;/p&gt;",
    "seed": {
        "parameters": [],
        "calculated": [
            {
                "name": "A1",
                "label": "{{function}}",
                "function": "&lt;div style=\"display:flex; justify-content:center;\"&gt;&lt;img src=\"https://blueberry-assets.oneclick.es/M4_G_15a_1.svg\" width=\"300\"&gt;&lt;/img&gt;&lt;/div&gt;",
                "incorrect": true
            },
            {
                "name": "A2",
                "label": "{{function}}",
                "function": "&lt;div style=\"display:flex; justify-content:center;\"&gt;&lt;img src=\"https://blueberry-assets.oneclick.es/M4_G_15a_2.svg\" width=\"300\"&gt;&lt;/img&gt;&lt;/div&gt;",
                "incorrect": true
            },
            {
                "name": "A3",
                "label": "{{function}}",
                "function": "&lt;div style=\"display:flex; justify-content:center;\"&gt;&lt;img src=\"https://blueberry-assets.oneclick.es/M4_G_15a_3.svg\" width=\"300\"&gt;&lt;/img&gt;&lt;/div&gt;"
            },
            {
                "name": "A4",
                "label": "{{function}}",
                "function": "&lt;div style=\"display:flex; justify-content:center;\"&gt;&lt;img src=\"https://blueberry-assets.oneclick.es/M4_G_15a_4.svg\" width=\"300\"&gt;&lt;/img&gt;&lt;/div&gt;"
            },
            {
                "name": "A5",
                "label": "{{function}}",
                "function": "&lt;div style=\"display:flex; justify-content:center;\"&gt;&lt;img src=\"https://blueberry-assets.oneclick.es/M4_G_22a_1.svg\" width=\"300\"&gt;&lt;/img&gt;&lt;/div&gt;",
                "incorrect": true
            },
            {
                "name": "A6",
                "label": "{{function}}",
                "function": "&lt;div style=\"display:flex; justify-content:center;\"&gt;&lt;img src=\"https://blueberry-assets.oneclick.es/M4_G_22a_2.svg\" width=\"300\"&gt;&lt;/img&gt;&lt;/div&gt;",
                "incorrect": true
            },
            {
                "name": "A7",
                "label": "{{function}}",
                "function": "&lt;div style=\"display:flex; justify-content:center;\"&gt;&lt;img src=\"https://blueberry-assets.oneclick.es/M4_G_22a_3.svg\" width=\"300\"&gt;&lt;/img&gt;&lt;/div&gt;",
                "incorrect": true
            },
            {
                "name": "A8",
                "label": "{{function}}",
                "function": "&lt;div style=\"display:flex; justify-content:center;\"&gt;&lt;img src=\"https://blueberry-assets.oneclick.es/M4_G_22a_4.svg\" width=\"300\"&gt;&lt;/img&gt;&lt;/div&gt;",
                "incorrect": true
            }
        ],
        "uniques": true
    },
    "algorithm": {
        "name": "trueFalse",
        "template": "Multiple choice – standard",
        "params": {
            "countCorrect": 1,
            "countIncorrect": 2,
            "showCheckIcon": false,
            "columns": 3
        }
    }
}</t>
  </si>
  <si>
    <t>&lt;p&gt;Selecciona la semirrecta.&lt;/p&gt;</t>
  </si>
  <si>
    <t>A1=$$IMG=M4-G-15a-1
A2=$$IMG=M4-G-15a-2
A3=$$IMG=M4-G-15a-3
A4=$$IMG=M4-G-15a-4
A5=$$IMG=M4-G-22a-1*
A6=$$IMG=M4-G-22a-2*
A7=$$IMG=M4-G-22a-3
A8=$$IMG=M4-G-22a-4</t>
  </si>
  <si>
    <t>&lt;p&gt;Una &lt;b&gt;semirrecta&lt;/b&gt; es una sucesión de puntos en la misma dirección que tiene principio pero no fin.&lt;/p&gt;</t>
  </si>
  <si>
    <t>{
    "id": "M4-G-22a-I-3",
    "stimulus": "&lt;p&gt;Selecciona la semirrecta.&lt;/p&gt;",
    "hint": "&lt;p&gt;Un &lt;b&gt;punto&lt;/b&gt; es una posición en el espacio.&lt;/p&gt;&lt;p&gt;Una &lt;b&gt;recta&lt;/b&gt; es una sucesión de puntos en la misma dirección sin principio o fin.&lt;/p&gt;&lt;p&gt;Un &lt;b&gt;segmento&lt;/b&gt; es un fragmento de recta comprendido entre dos puntos.&lt;/p&gt;&lt;p&gt;Una &lt;b&gt;semirrecta&lt;/b&gt; es una sucesión de puntos en la misma dirección que tiene principio pero no fin.&lt;/p&gt;",
    "feedback": "&lt;p&gt;Una &lt;b&gt;semirrecta&lt;/b&gt; es una sucesión de puntos en la misma dirección que tiene principio pero no fin.&lt;/p&gt;",
    "seed": {
        "parameters": [],
        "calculated": [
            {
                "name": "A1",
                "label": "{{function}}",
                "function": "&lt;div style=\"display:flex; justify-content:center;\"&gt;&lt;img src=\"https://blueberry-assets.oneclick.es/M4_G_15a_1.svg\" width=\"300\"&gt;&lt;/img&gt;&lt;/div&gt;",
                "incorrect": true
            },
            {
                "name": "A2",
                "label": "{{function}}",
                "function": "&lt;div style=\"display:flex; justify-content:center;\"&gt;&lt;img src=\"https://blueberry-assets.oneclick.es/M4_G_15a_2.svg\" width=\"300\"&gt;&lt;/img&gt;&lt;/div&gt;",
                "incorrect": true
            },
            {
                "name": "A3",
                "label": "{{function}}",
                "function": "&lt;div style=\"display:flex; justify-content:center;\"&gt;&lt;img src=\"https://blueberry-assets.oneclick.es/M4_G_15a_3.svg\" width=\"300\"&gt;&lt;/img&gt;&lt;/div&gt;",
                "incorrect": true
            },
            {
                "name": "A4",
                "label": "{{function}}",
                "function": "&lt;div style=\"display:flex; justify-content:center;\"&gt;&lt;img src=\"https://blueberry-assets.oneclick.es/M4_G_15a_4.svg\" width=\"300\"&gt;&lt;/img&gt;&lt;/div&gt;",
                "incorrect": true
            },
            {
                "name": "A5",
                "label": "{{function}}",
                "function": "&lt;div style=\"display:flex; justify-content:center;\"&gt;&lt;img src=\"https://blueberry-assets.oneclick.es/M4_G_22a_1.svg\" width=\"300\"&gt;&lt;/img&gt;&lt;/div&gt;"
            },
            {
                "name": "A6",
                "label": "{{function}}",
                "function": "&lt;div style=\"display:flex; justify-content:center;\"&gt;&lt;img src=\"https://blueberry-assets.oneclick.es/M4_G_22a_2.svg\" width=\"300\"&gt;&lt;/img&gt;&lt;/div&gt;"
            },
            {
                "name": "A7",
                "label": "{{function}}",
                "function": "&lt;div style=\"display:flex; justify-content:center;\"&gt;&lt;img src=\"https://blueberry-assets.oneclick.es/M4_G_22a_3.svg\" width=\"300\"&gt;&lt;/img&gt;&lt;/div&gt;",
                "incorrect": true
            },
            {
                "name": "A8",
                "label": "{{function}}",
                "function": "&lt;div style=\"display:flex; justify-content:center;\"&gt;&lt;img src=\"https://blueberry-assets.oneclick.es/M4_G_22a_4.svg\" width=\"300\"&gt;&lt;/img&gt;&lt;/div&gt;",
                "incorrect": true
            }
        ],
        "uniques": true
    },
    "algorithm": {
        "name": "trueFalse",
        "template": "Multiple choice – standard",
        "params": {
            "countCorrect": 1,
            "countIncorrect": 2,
            "showCheckIcon": false,
            "columns": 3
        }
    }
}</t>
  </si>
  <si>
    <t>&lt;p&gt;Selecciona el punto.&lt;/p&gt;</t>
  </si>
  <si>
    <t>A1=$$IMG=M4-G-15a-1
A2=$$IMG=M4-G-15a-2
A3=$$IMG=M4-G-15a-3
A4=$$IMG=M4-G-15a-4
A5=$$IMG=M4-G-22a-1
A6=$$IMG=M4-G-22a-2
A7=$$IMG=M4-G-22a-3*
A8=$$IMG=M4-G-22a-4*</t>
  </si>
  <si>
    <t>&lt;p&gt;Un &lt;b&gt;punto&lt;/b&gt; es una posición en el espacio.&lt;/p&gt;</t>
  </si>
  <si>
    <t>{
    "id": "M4-G-22a-I-4",
    "stimulus": "&lt;p&gt;Selecciona el punto.&lt;/p&gt;",
    "hint": "&lt;p&gt;Un &lt;b&gt;punto&lt;/b&gt; es una posición en el espacio.&lt;/p&gt;&lt;p&gt;Una &lt;b&gt;recta&lt;/b&gt; es una sucesión de puntos en la misma dirección sin principio o fin.&lt;/p&gt;&lt;p&gt;Un &lt;b&gt;segmento&lt;/b&gt; es un fragmento de recta comprendido entre dos puntos.&lt;/p&gt;&lt;p&gt;Una &lt;b&gt;semirrecta&lt;/b&gt; es una sucesión de puntos en la misma dirección que tiene principio pero no fin.&lt;/p&gt;",
    "feedback": "&lt;p&gt;Un &lt;b&gt;punto&lt;/b&gt; es una posición en el espacio.&lt;/p&gt;",
    "seed": {
        "parameters": [],
        "calculated": [
            {
                "name": "A1",
                "label": "{{function}}",
                "function": "&lt;div style=\"display:flex; justify-content:center;\"&gt;&lt;img src=\"https://blueberry-assets.oneclick.es/M4_G_15a_1.svg\" width=\"300\"&gt;&lt;/img&gt;&lt;/div&gt;",
                "incorrect": true
            },
            {
                "name": "A2",
                "label": "{{function}}",
                "function": "&lt;div style=\"display:flex; justify-content:center;\"&gt;&lt;img src=\"https://blueberry-assets.oneclick.es/M4_G_15a_2.svg\" width=\"300\"&gt;&lt;/img&gt;&lt;/div&gt;",
                "incorrect": true
            },
            {
                "name": "A3",
                "label": "{{function}}",
                "function": "&lt;div style=\"display:flex; justify-content:center;\"&gt;&lt;img src=\"https://blueberry-assets.oneclick.es/M4_G_15a_3.svg\" width=\"300\"&gt;&lt;/img&gt;&lt;/div&gt;",
                "incorrect": true
            },
            {
                "name": "A4",
                "label": "{{function}}",
                "function": "&lt;div style=\"display:flex; justify-content:center;\"&gt;&lt;img src=\"https://blueberry-assets.oneclick.es/M4_G_15a_4.svg\" width=\"300\"&gt;&lt;/img&gt;&lt;/div&gt;",
                "incorrect": true
            },
            {
                "name": "A5",
                "label": "{{function}}",
                "function": "&lt;div style=\"display:flex; justify-content:center;\"&gt;&lt;img src=\"https://blueberry-assets.oneclick.es/M4_G_22a_1.svg\" width=\"300\"&gt;&lt;/img&gt;&lt;/div&gt;",
                "incorrect": true
            },
            {
                "name": "A6",
                "label": "{{function}}",
                "function": "&lt;div style=\"display:flex; justify-content:center;\"&gt;&lt;img src=\"https://blueberry-assets.oneclick.es/M4_G_22a_2.svg\" width=\"300\"&gt;&lt;/img&gt;&lt;/div&gt;",
                "incorrect": true
            },
            {
                "name": "A7",
                "label": "{{function}}",
                "function": "&lt;div style=\"display:flex; justify-content:center;\"&gt;&lt;img src=\"https://blueberry-assets.oneclick.es/M4_G_22a_3.svg\" width=\"300\"&gt;&lt;/img&gt;&lt;/div&gt;"
            },
            {
                "name": "A8",
                "label": "{{function}}",
                "function": "&lt;div style=\"display:flex; justify-content:center;\"&gt;&lt;img src=\"https://blueberry-assets.oneclick.es/M4_G_22a_4.svg\" width=\"300\"&gt;&lt;/img&gt;&lt;/div&gt;"
            }
        ],
        "uniques": true
    },
    "algorithm": {
        "name": "trueFalse",
        "template": "Multiple choice – standard",
        "params": {
            "countCorrect": 1,
            "countIncorrect": 2,
            "showCheckIcon": false,
            "columns": 3
        }
    }
}</t>
  </si>
  <si>
    <t>&lt;p&gt;Arrastra el nombre de las siguientes elementos.&lt;/p&gt;</t>
  </si>
  <si>
    <t>$$TBL=2x3,noborder
0,0=$$IMG={{Q1}}
0,1=$$IMG={{Q2}}
0,2=$$IMG={{Q3}}
1,0={{response}}
1,1={{response}}
1,2={{response}}</t>
  </si>
  <si>
    <t>Q1 = List = M4_G_15a_1, M4_G_15a_2
Q2 = List = M4_G_22a_1, M4_G_22a_2
Q3 = List = M4_G_15a_3, M4_G_15a_4</t>
  </si>
  <si>
    <t>A1 = Recta#*
A2 = Semirrecta#*
A3 = Segmento#*</t>
  </si>
  <si>
    <t>{
    "id": "M4-G-22a-E-1",
    "stimulus": "&lt;p&gt;Arrastra el nombre de las siguientes elementos.&lt;/p&gt;",
    "template": "&lt;table style=\"width: 100%;\"&gt;&lt;tbody&gt;&lt;tr&gt;&lt;td style=\"width: 33.33%; text-align: center; border: none;\"&gt;&lt;div style=\"display:flex; justify-content:center;\"&gt;&lt;img src=\"https://blueberry-assets.oneclick.es/{{Q1}}.svg\"&gt;&lt;/img&gt;&lt;/div&gt;&lt;/td&gt;&lt;td style=\"width: 33.33%; text-align: center; border: none;\"&gt;&lt;div style=\"display:flex; justify-content:center;\"&gt;&lt;img src=\"https://blueberry-assets.oneclick.es/{{Q2}}.svg\"&gt;&lt;/img&gt;&lt;/div&gt;&lt;/td&gt;&lt;td style=\"width: 33.33%; text-align: center; border: none;\"&gt;&lt;div style=\"display:flex; justify-content:center;\"&gt;&lt;img src=\"https://blueberry-assets.oneclick.es/{{Q3}}.svg\"&gt;&lt;/img&gt;&lt;/div&gt;&lt;/td&gt;&lt;/tr&gt;&lt;tr&gt;&lt;td style=\"width: 33.33%; text-align: center; border: none;\"&gt;{{response}}&lt;/td&gt;&lt;td style=\"width: 33.33%; text-align: center; border: none;\"&gt;{{response}}&lt;/td&gt;&lt;td style=\"width: 33.33%; text-align: center; border: none;\"&gt;{{response}}&lt;/td&gt;&lt;/tr&gt;&lt;/tbody&gt;&lt;/table&gt;",
    "hint": "&lt;p&gt;Un &lt;b&gt;punto&lt;/b&gt; es una posición en el espacio.&lt;/p&gt;&lt;p&gt;Una &lt;b&gt;recta&lt;/b&gt; es una sucesión de puntos en la misma dirección sin principio o fin.&lt;/p&gt;&lt;p&gt;Un &lt;b&gt;segmento&lt;/b&gt; es un fragmento de recta comprendido entre dos puntos.&lt;/p&gt;&lt;p&gt;Una &lt;b&gt;semirrecta&lt;/b&gt; es una sucesión de puntos en la misma dirección que tiene principio pero no fin.&lt;/p&gt;",
    "feedback": "&lt;p&gt;Un &lt;b&gt;punto&lt;/b&gt; es una posición en el espacio.&lt;/p&gt;&lt;p&gt;Una &lt;b&gt;recta&lt;/b&gt; es una sucesión de puntos en la misma dirección sin principio o fin.&lt;/p&gt;&lt;p&gt;Un &lt;b&gt;segmento&lt;/b&gt; es un fragmento de recta comprendido entre dos puntos.&lt;/p&gt;&lt;p&gt;Una &lt;b&gt;semirrecta&lt;/b&gt; es una sucesión de puntos en la misma dirección que tiene principio pero no fin.&lt;/p&gt;",
    "seed": {
        "parameters": [
            {
                "name": "Q1",
                "label": null,
                "list": [
                    "M4_G_15a_1",
                    "M4_G_15a_2"
                ]
            },
            {
                "name": "Q2",
                "label": null,
                "list": [
                    "M4_G_22a_1",
                    "M4_G_22a_2"
                ]
            },
            {
                "name": "Q3",
                "label": null,
                "list": [
                    "M4_G_15a_3",
                    "M4_G_15a_4"
                ]
            }
        ],
        "calculated": [
            {
                "name": "A1",
                "label": "Recta"
            },
            {
                "name": "A2",
                "label": "Semirrecta"
            },
            {
                "name": "A3",
                "label": "Segmento"
            }
        ],
        "uniques": true
    },
    "algorithm": {
        "name": "calculateOperation",
        "template": "Cloze with drag &amp; drop"
    }
}</t>
  </si>
  <si>
    <t>Q1 = List = M4_G_22a_3, M4_G_22a_4
Q2 = List = M4_G_15a_3, M4_G_15a_4
Q3 = List = M4_G_22a_1, M4_G_22a_2</t>
  </si>
  <si>
    <t>A1 = Punto#*
A2 = Segmento#*
A3 = Semirrecta#*</t>
  </si>
  <si>
    <t>{
    "id": "M4-G-22a-E-2",
    "stimulus": "&lt;p&gt;Arrastra el nombre de las siguientes elementos.&lt;/p&gt;",
    "template": "&lt;table style=\"width: 100%;\"&gt;&lt;tbody&gt;&lt;tr&gt;&lt;td style=\"width: 33.33%; text-align: center; border: none;\"&gt;&lt;div style=\"display:flex; justify-content:center;\"&gt;&lt;img src=\"https://blueberry-assets.oneclick.es/{{Q1}}.svg\"&gt;&lt;/img&gt;&lt;/div&gt;&lt;/td&gt;&lt;td style=\"width: 33.33%; text-align: center; border: none;\"&gt;&lt;div style=\"display:flex; justify-content:center;\"&gt;&lt;img src=\"https://blueberry-assets.oneclick.es/{{Q2}}.svg\"&gt;&lt;/img&gt;&lt;/div&gt;&lt;/td&gt;&lt;td style=\"width: 33.33%; text-align: center; border: none;\"&gt;&lt;div style=\"display:flex; justify-content:center;\"&gt;&lt;img src=\"https://blueberry-assets.oneclick.es/{{Q3}}.svg\"&gt;&lt;/img&gt;&lt;/div&gt;&lt;/td&gt;&lt;/tr&gt;&lt;tr&gt;&lt;td style=\"width: 33.33%; text-align: center; border: none;\"&gt;{{response}}&lt;/td&gt;&lt;td style=\"width: 33.33%; text-align: center; border: none;\"&gt;{{response}}&lt;/td&gt;&lt;td style=\"width: 33.33%; text-align: center; border: none;\"&gt;{{response}}&lt;/td&gt;&lt;/tr&gt;&lt;/tbody&gt;&lt;/table&gt;",
    "hint": "&lt;p&gt;Un &lt;b&gt;punto&lt;/b&gt; es una posición en el espacio.&lt;/p&gt;&lt;p&gt;Una &lt;b&gt;recta&lt;/b&gt; es una sucesión de puntos en la misma dirección sin principio o fin.&lt;/p&gt;&lt;p&gt;Un &lt;b&gt;segmento&lt;/b&gt; es un fragmento de recta comprendido entre dos puntos.&lt;/p&gt;&lt;p&gt;Una &lt;b&gt;semirrecta&lt;/b&gt; es una sucesión de puntos en la misma dirección que tiene principio pero no fin.&lt;/p&gt;",
    "feedback": "&lt;p&gt;Un &lt;b&gt;punto&lt;/b&gt; es una posición en el espacio.&lt;/p&gt;&lt;p&gt;Una &lt;b&gt;recta&lt;/b&gt; es una sucesión de puntos en la misma dirección sin principio o fin.&lt;/p&gt;&lt;p&gt;Un &lt;b&gt;segmento&lt;/b&gt; es un fragmento de recta comprendido entre dos puntos.&lt;/p&gt;&lt;p&gt;Una &lt;b&gt;semirrecta&lt;/b&gt; es una sucesión de puntos en la misma dirección que tiene principio pero no fin.&lt;/p&gt;",
    "seed": {
        "parameters": [
            {
                "name": "Q1",
                "label": null,
                "list": [
                    "M4_G_22a_3",
                    "M4_G_22a_4"
                ]
            },
            {
                "name": "Q2",
                "label": null,
                "list": [
                    "M4_G_15a_3",
                    "M4_G_15a_4"
                ]
            },
            {
                "name": "Q3",
                "label": null,
                "list": [
                    "M4_G_22a_1",
                    "M4_G_22a_2"
                ]
            }
        ],
        "calculated": [
            {
                "name": "A1",
                "label": "Punto"
            },
            {
                "name": "A2",
                "label": "Segmento"
            },
            {
                "name": "A3",
                "label": "Semirrecta"
            }
        ],
        "uniques": true
    },
    "algorithm": {
        "name": "calculateOperation",
        "template": "Cloze with drag &amp; drop"
    }
}</t>
  </si>
  <si>
    <t>Q1 = List = M4_G_15a_3, M4_G_15a_4
Q2 = List = M4_G_22a_3, M4_G_22a_4
Q3 = List = M4_G_15a_1, M4_G_15a_2</t>
  </si>
  <si>
    <t>A1 = Segmento#*
A2 = Punto#*
A3 = Recta#*</t>
  </si>
  <si>
    <t>{
    "id": "M4-G-22a-E-3",
    "stimulus": "&lt;p&gt;Arrastra el nombre de las siguientes elementos.&lt;/p&gt;",
    "template": "&lt;table style=\"width: 100%;\"&gt;&lt;tbody&gt;&lt;tr&gt;&lt;td style=\"width: 33.33%; text-align: center; border: none;\"&gt;&lt;div style=\"display:flex; justify-content:center;\"&gt;&lt;img src=\"https://blueberry-assets.oneclick.es/{{Q1}}.svg\"&gt;&lt;/img&gt;&lt;/div&gt;&lt;/td&gt;&lt;td style=\"width: 33.33%; text-align: center; border: none;\"&gt;&lt;div style=\"display:flex; justify-content:center;\"&gt;&lt;img src=\"https://blueberry-assets.oneclick.es/{{Q2}}.svg\"&gt;&lt;/img&gt;&lt;/div&gt;&lt;/td&gt;&lt;td style=\"width: 33.33%; text-align: center; border: none;\"&gt;&lt;div style=\"display:flex; justify-content:center;\"&gt;&lt;img src=\"https://blueberry-assets.oneclick.es/{{Q3}}.svg\"&gt;&lt;/img&gt;&lt;/div&gt;&lt;/td&gt;&lt;/tr&gt;&lt;tr&gt;&lt;td style=\"width: 33.33%; text-align: center; border: none;\"&gt;{{response}}&lt;/td&gt;&lt;td style=\"width: 33.33%; text-align: center; border: none;\"&gt;{{response}}&lt;/td&gt;&lt;td style=\"width: 33.33%; text-align: center; border: none;\"&gt;{{response}}&lt;/td&gt;&lt;/tr&gt;&lt;/tbody&gt;&lt;/table&gt;",
    "hint": "&lt;p&gt;Un &lt;b&gt;punto&lt;/b&gt; es una posición en el espacio.&lt;/p&gt;&lt;p&gt;Una &lt;b&gt;recta&lt;/b&gt; es una sucesión de puntos en la misma dirección sin principio o fin.&lt;/p&gt;&lt;p&gt;Un &lt;b&gt;segmento&lt;/b&gt; es un fragmento de recta comprendido entre dos puntos.&lt;/p&gt;&lt;p&gt;Una &lt;b&gt;semirrecta&lt;/b&gt; es una sucesión de puntos en la misma dirección que tiene principio pero no fin.&lt;/p&gt;",
    "feedback": "&lt;p&gt;Un &lt;b&gt;punto&lt;/b&gt; es una posición en el espacio.&lt;/p&gt;&lt;p&gt;Una &lt;b&gt;recta&lt;/b&gt; es una sucesión de puntos en la misma dirección sin principio o fin.&lt;/p&gt;&lt;p&gt;Un &lt;b&gt;segmento&lt;/b&gt; es un fragmento de recta comprendido entre dos puntos.&lt;/p&gt;&lt;p&gt;Una &lt;b&gt;semirrecta&lt;/b&gt; es una sucesión de puntos en la misma dirección que tiene principio pero no fin.&lt;/p&gt;",
    "seed": {
        "parameters": [
            {
                "name": "Q1",
                "label": null,
                "list": [
                    "M4_G_15a_3",
                    "M4_G_15a_4"
                ]
            },
            {
                "name": "Q2",
                "label": null,
                "list": [
                    "M4_G_22a_3",
                    "M4_G_22a_4"
                ]
            },
            {
                "name": "Q3",
                "label": null,
                "list": [
                    "M4_G_15a_1",
                    "M4_G_15a_2"
                ]
            }
        ],
        "calculated": [
            {
                "name": "A1",
                "label": "Segmento"
            },
            {
                "name": "A2",
                "label": "Punto"
            },
            {
                "name": "A3",
                "label": "Recta"
            }
        ],
        "uniques": true
    },
    "algorithm": {
        "name": "calculateOperation",
        "template": "Cloze with drag &amp; drop"
    }
}</t>
  </si>
  <si>
    <t>M4-G-16a</t>
  </si>
  <si>
    <t>Diferencia rectas paralelas, perpendiculares y oblicuas</t>
  </si>
  <si>
    <t>Observa la imagen y determina si las siguientes afirmaciones son verdaderas o falsas.
M4-G-16a-1 (las etiquetas de las letras tienen que estar en cursiva)
La recta &lt;i&gt;{{Q1}}&lt;/i&gt; es paralela a la recta &lt;i&gt;{{Q2}}.&lt;/i&gt;*
La recta &lt;i&gt;{{Q2}}&lt;/i&gt; es paralela a la recta &lt;i&gt;{{Q1}}.&lt;/i&gt;*
La recta &lt;i&gt;{{Q4}}&lt;/i&gt; es perpendicular a la recta &lt;i&gt;{{Q1}}.&lt;/i&gt;*
La recta &lt;i&gt;{{Q2}}&lt;/i&gt; es perpendicular a la recta &lt;i&gt;{{Q4}}.&lt;/i&gt;*
La recta &lt;i&gt;{{Q1}}&lt;/i&gt; y la recta &lt;i&gt;{{Q3}}&lt;/i&gt; son oblicuas.*
La recta &lt;i&gt;{{Q3}}&lt;/i&gt; y la recta &lt;i&gt;{{Q2}}&lt;/i&gt; son oblicuas.*
La recta &lt;i&gt;{{Q3}}&lt;/i&gt; es paralela a la recta &lt;i&gt;{{Q4}}.&lt;/i&gt;
La recta &lt;i&gt;{{Q1}}&lt;/i&gt; es paralela a la recta &lt;i&gt;{{Q4}}.&lt;/i&gt;
La recta &lt;i&gt;{{Q1}}&lt;/i&gt; es perpendicular a la recta &lt;i&gt;{{Q2}}.&lt;/i&gt;
La recta &lt;i&gt;{{Q3}}&lt;/i&gt; es perpendicular a la recta &lt;i&gt;{{Q2}}.&lt;/i&gt;
La recta &lt;i&gt;{{Q4}}&lt;/i&gt; y la recta &lt;i&gt;{{Q1}}&lt;/i&gt; son oblicuas.
La recta &lt;i&gt;{{Q2}}&lt;/i&gt; y la recta &lt;i&gt;{{Q1}}&lt;/i&gt; son oblicuas.
(Se ven 3, 2 correctas)</t>
  </si>
  <si>
    <t>Q1 = List = a, b, c, d
Q2 = List = a, b, c, d
Q3 = List = a, b, c, d
Q4 = List = a, b, c, d</t>
  </si>
  <si>
    <t>Las rectas pueden ser paralelas o secantes. Las rectas secantes pueden ser perpendiculares u oblicuas.</t>
  </si>
  <si>
    <t>&lt;p&gt;Las &lt;b&gt;rectas paralelas&lt;/b&gt; no tienen puntos en común.&lt;/p&gt;&lt;p&gt;Las &lt;b&gt;rectas perpendiculares&lt;/b&gt; se cortan en un punto y forman ángulos rectos.&lt;/p&gt;&lt;p&gt;Las &lt;b&gt;rectas oblicuas&lt;/b&gt; se cortan en un punto y no forman ángulos rectos.&lt;/p&gt;
A7 = Las rectas &lt;i&gt;{{Q3}}&lt;/i&gt; y &lt;i&gt;{{Q4}}&lt;/i&gt; son oblicuas.
A8 = Las rectas &lt;i&gt;{{Q1}}&lt;/i&gt; y &lt;i&gt;{{Q4}}&lt;/i&gt; son perpendiculares.
A9 = Las rectas &lt;i&gt;{{Q1}}&lt;/i&gt; y &lt;i&gt;{{Q2}}&lt;/i&gt; son paralelas.
A10 = Las rectas &lt;i&gt;{{Q3}}&lt;/i&gt; y &lt;i&gt;{{Q2}}&lt;/i&gt; son oblicuas.
A11 = Las rectas &lt;i&gt;{{Q4}}&lt;/i&gt; y &lt;i&gt;{{Q1}}&lt;/i&gt; son perpendiculares.
A12 = Las rectas &lt;i&gt;{{Q2}}&lt;/i&gt; y &lt;i&gt;{{Q1}}&lt;/i&gt; son paralelas.</t>
  </si>
  <si>
    <t>{"id":"M4-G-16a-I-1","stimulus":"&lt;p&gt;Observa la imagen y determina si las siguientes afirmaciones son verdaderas o falsas.&lt;/p&gt;&lt;div style=\"display:flex; justify-content:center;\"&gt;&lt;div class=\"lemo-fixed-to-responsive\" style=\"max-width: 300px;max-height: 240px;position: relative;width: 100%;display: inline-block;\"&gt;&lt;img src=\"https://blueberry-assets.oneclick.es/M4_G_16a_1.svg\" alt=\"\" tabindex=\"0\"&gt;&lt;/img&gt;&lt;div class=\"lemo-graphie-container\" style=\"position: absolute;top: 0;left: 0;width: 100%;height: 100%;\"&gt;&lt;div class=\"lemo-graphie\" style=\"position: relative; width: 100%; height: 100%;\"&gt;&lt;span class=\"lemo-graphie-label\" style=\"position: absolute; left: 25.4450%; top: 11%;\"&gt;&lt;i&gt;{{Q1}}&lt;/i&gt;&lt;/span&gt;&lt;span class=\"lemo-graphie-label\" style=\"position: absolute; left: 51.9350%; top: 11%;\"&gt;&lt;i&gt;{{Q2}}&lt;/i&gt;&lt;/span&gt;&lt;span class=\"lemo-graphie-label\" style=\"position: absolute; left: 86%; top: 70%;\"&gt;&lt;i&gt;{{Q4}}&lt;/i&gt;&lt;/span&gt;&lt;span class=\"lemo-graphie-label\" style=\"position: absolute; left: 85%; top: 20%;\"&gt;&lt;i&gt;{{Q3}}&lt;/i&gt;&lt;/span&gt;&lt;/div&gt;&lt;/div&gt;&lt;/div&gt;&lt;/div&gt;","hint":"&lt;p&gt;Las rectas pueden ser paralelas o secantes. Las rectas secantes pueden ser perpendiculares u oblicuas.&lt;/p&gt;","feedback":"&lt;p&gt;Las &lt;b&gt;rectas paralelas&lt;/b&gt; no tienen puntos en común.&lt;/p&gt;&lt;p&gt;Las &lt;b&gt;rectas perpendiculares&lt;/b&gt; se cortan en un punto y forman ángulos rectos.&lt;/p&gt;&lt;p&gt;Las &lt;b&gt;rectas oblicuas&lt;/b&gt; se cortan en un punto y no forman ángulos rectos.&lt;/p&gt;","seed":{"parameters":[{"name":"Q1","label":null,"list":["a","b","c","d"]},{"name":"Q2","label":null,"list":["a","b","c","d"]},{"name":"Q3","label":null,"list":["a","b","c","d"]},{"name":"Q4","label":null,"list":["a","b","c","d"]}],"calculated":[{"name":"A1","label":"La recta &lt;i&gt;{{Q1}}&lt;/i&gt; es paralela a la recta &lt;i&gt;{{Q2}}.&lt;/i&gt;"},{"name":"A2","label":"La recta &lt;i&gt;{{Q2}}&lt;/i&gt; es paralela a la recta &lt;i&gt;{{Q1}}.&lt;/i&gt;"},{"name":"A3","label":"La recta &lt;i&gt;{{Q4}}&lt;/i&gt; es perpendicular a la recta &lt;i&gt;{{Q1}}.&lt;/i&gt;"},{"name":"A4","label":"La recta &lt;i&gt;{{Q2}}&lt;/i&gt; es perpendicular a la recta &lt;i&gt;{{Q4}}.&lt;/i&gt;"},{"name":"A5","label":"La recta &lt;i&gt;{{Q1}}&lt;/i&gt; y la recta &lt;i&gt;{{Q3}}&lt;/i&gt; son oblicuas."},{"name":"A6","label":"La recta &lt;i&gt;{{Q3}}&lt;/i&gt; y la recta &lt;i&gt;{{Q2}}&lt;/i&gt; son oblicuas."},{"name":"A7","label":"La recta &lt;i&gt;{{Q3}}&lt;/i&gt; es paralela a la recta &lt;i&gt;{{Q4}}.&lt;/i&gt;","incorrect":true,"feedback":"Las rectas &lt;i&gt;{{Q3}}&lt;/i&gt; y &lt;i&gt;{{Q4}}&lt;/i&gt; son oblicuas."},{"name":"A8","label":"La recta &lt;i&gt;{{Q1}}&lt;/i&gt; es paralela a la recta &lt;i&gt;{{Q4}}.&lt;/i&gt;","incorrect":true,"feedback":"Las rectas &lt;i&gt;{{Q1}}&lt;/i&gt; y &lt;i&gt;{{Q4}}&lt;/i&gt; son perpendiculares."},{"name":"A9","label":"La recta &lt;i&gt;{{Q1}}&lt;/i&gt; es perpendicular a la recta &lt;i&gt;{{Q2}}.&lt;/i&gt;","incorrect":true,"feedback":"Las rectas &lt;i&gt;{{Q1}}&lt;/i&gt; y &lt;i&gt;{{Q2}}&lt;/i&gt; son paralelas."},{"name":"A10","label":"La recta &lt;i&gt;{{Q3}}&lt;/i&gt; es perpendicular a la recta &lt;i&gt;{{Q2}}.&lt;/i&gt;","incorrect":true,"feedback":"Las rectas &lt;i&gt;{{Q3}}&lt;/i&gt; y &lt;i&gt;{{Q2}}&lt;/i&gt; son oblicuas."},{"name":"A11","label":"La recta &lt;i&gt;{{Q4}}&lt;/i&gt; y la recta &lt;i&gt;{{Q1}}&lt;/i&gt; son oblicuas.","incorrect":true,"feedback":"Las rectas &lt;i&gt;{{Q4}}&lt;/i&gt; y &lt;i&gt;{{Q1}}&lt;/i&gt; son perpendiculares."},{"name":"A12","label":"La recta &lt;i&gt;{{Q2}}&lt;/i&gt; y la recta &lt;i&gt;{{Q1}}&lt;/i&gt; son oblicuas.","incorrect":true,"feedback":"Las rectas &lt;i&gt;{{Q2}}&lt;/i&gt; y &lt;i&gt;{{Q1}}&lt;/i&gt; son paralelas."}],"uniques":true},"algorithm":{"name":"trueFalse","template":"Choice matrix – inline","params":{"countCorrect":2,"countIncorrect":1,"showCheckIcon":false,"options":["Verdadero","Falso"]}}}</t>
  </si>
  <si>
    <t>Observa la imagen y determina si las siguientes afirmaciones son verdaderas o falsas.
M4-G-16a-2 (las etiquetas de las letras tienen que estar en cursiva)
La recta &lt;i&gt;{{Q3}}&lt;/i&gt; es paralela a la recta &lt;i&gt;{{Q4}}.&lt;/i&gt;*
La recta &lt;i&gt;{{Q4}}&lt;/i&gt; es paralela a la recta &lt;i&gt;{{Q3}}.&lt;/i&gt;*
La recta &lt;i&gt;{{Q1}}&lt;/i&gt; es perpendicular a la recta &lt;i&gt;{{Q3}}.&lt;/i&gt;*
La recta &lt;i&gt;{{Q4}}&lt;/i&gt; es perpendicular a la recta &lt;i&gt;{{Q1}}.&lt;/i&gt;*
La recta &lt;i&gt;{{Q2}}&lt;/i&gt; y la recta &lt;i&gt;{{Q1}}&lt;/i&gt; son oblicuas.*
La recta &lt;i&gt;{{Q4}}&lt;/i&gt; y la recta &lt;i&gt;{{Q2}}&lt;/i&gt; son oblicuas.*
La recta &lt;i&gt;{{Q1}}&lt;/i&gt; es paralela a la recta &lt;i&gt;{{Q2}}.&lt;/i&gt;
La recta &lt;i&gt;{{Q4}}&lt;/i&gt; es paralela a la recta &lt;i&gt;{{Q1}}.&lt;/i&gt;
La recta &lt;i&gt;{{Q3}}&lt;/i&gt; es perpendicular a la recta &lt;i&gt;{{Q4}}.&lt;/i&gt;
La recta &lt;i&gt;{{Q2}}&lt;/i&gt; es perpendicular a la recta &lt;i&gt;{{Q3}}.&lt;/i&gt;
La recta &lt;i&gt;{{Q4}}&lt;/i&gt; y la recta &lt;i&gt;{{Q3}}&lt;/i&gt; son oblicuas.
La recta &lt;i&gt;{{Q3}}&lt;/i&gt; y la recta &lt;i&gt;{{Q1}}&lt;/i&gt; son oblicuas.
(Se ven 3, 2 correctas)</t>
  </si>
  <si>
    <t>&lt;p&gt;Las &lt;b&gt;rectas paralelas&lt;/b&gt; no tienen puntos en común.&lt;/p&gt;&lt;p&gt;Las &lt;b&gt;rectas perpendiculares&lt;/b&gt; se cortan en un punto y forman ángulos rectos.&lt;/p&gt;&lt;p&gt;Las &lt;b&gt;rectas oblicuas&lt;/b&gt; se cortan en un punto y no forman ángulos rectos.&lt;/p&gt;
A7 = Las rectas &lt;i&gt;{{Q1}}&lt;/i&gt; y &lt;i&gt;{{Q2}}&lt;/i&gt; son oblicuas.
A8 = Las rectas &lt;i&gt;{{Q4}}&lt;/i&gt; y &lt;i&gt;{{Q1}}&lt;/i&gt; son perpendiculares.
A9 = Las rectas &lt;i&gt;{{Q3}}&lt;/i&gt; y &lt;i&gt;{{Q4}}&lt;/i&gt; son paralelas.
A10 = Las rectas &lt;i&gt;{{Q2}}&lt;/i&gt; y &lt;i&gt;{{Q3}}&lt;/i&gt; son oblicuas.
A11 = Las rectas &lt;i&gt;{{Q4}}&lt;/i&gt; y &lt;i&gt;{{Q3}}&lt;/i&gt; son paralelas.
A12 = Las rectas &lt;i&gt;{{Q3}}&lt;/i&gt; y &lt;i&gt;{{Q1}}&lt;/i&gt; son perpendiculares.</t>
  </si>
  <si>
    <t>{"id":"M4-G-16a-I-2","stimulus":"&lt;p&gt;Observa la imagen y determina si las siguientes afirmaciones son verdaderas o falsas.&lt;/p&gt;&lt;div style=\"display:flex; justify-content:center;\"&gt;&lt;div class=\"lemo-fixed-to-responsive\" style=\"max-width: 300px;max-height: 240px;position: relative;width: 100%;display: inline-block;\"&gt;&lt;img src=\"https://blueberry-assets.oneclick.es/M4_G_16a_2.svg\" alt=\"\" tabindex=\"0\"&gt;&lt;/img&gt;&lt;div class=\"lemo-graphie-container\" style=\"position: absolute;top: 0;left: 0;width: 100%;height: 100%;\"&gt;&lt;div class=\"lemo-graphie\" style=\"position: relative; width: 100%; height: 100%;\"&gt;&lt;span class=\"lemo-graphie-label\" style=\"position: absolute; left: 23.9497%; top: 9%;\"&gt;&lt;i&gt;{{Q1}}&lt;/i&gt;&lt;/span&gt;&lt;span class=\"lemo-graphie-label\" style=\"position: absolute; left: 44.6347%; top: 9%;\"&gt;&lt;i&gt;{{Q2}}&lt;/i&gt;&lt;/span&gt;&lt;span class=\"lemo-graphie-label\" style=\"position: absolute; left: 86.2686%; top: 28.1508%;\"&gt;&lt;i&gt;{{Q4}}&lt;/i&gt;&lt;/span&gt;&lt;span class=\"lemo-graphie-label\" style=\"position: absolute; left: 78.8079%; top: 10.9569%;\"&gt;&lt;i&gt;{{Q3}}&lt;/i&gt;&lt;/span&gt;&lt;/div&gt;&lt;/div&gt;&lt;/div&gt;&lt;/div&gt;","hint":"&lt;p&gt;Las rectas pueden ser paralelas o secantes. Las rectas secantes pueden ser perpendiculares u oblicuas.&lt;/p&gt;","feedback":"&lt;p&gt;Las &lt;b&gt;rectas paralelas&lt;/b&gt; no tienen puntos en común.&lt;/p&gt;&lt;p&gt;Las &lt;b&gt;rectas perpendiculares&lt;/b&gt; se cortan en un punto y forman ángulos rectos.&lt;/p&gt;&lt;p&gt;Las &lt;b&gt;rectas oblicuas&lt;/b&gt; se cortan en un punto y no forman ángulos rectos.&lt;/p&gt;","seed":{"parameters":[{"name":"Q1","label":null,"list":["a","b","c","d"]},{"name":"Q2","label":null,"list":["a","b","c","d"]},{"name":"Q3","label":null,"list":["a","b","c","d"]},{"name":"Q4","label":null,"list":["a","b","c","d"]}],"calculated":[{"name":"A1","label":"La recta &lt;i&gt;{{Q3}}&lt;/i&gt; es paralela a la recta &lt;i&gt;{{Q4}}.&lt;/i&gt;"},{"name":"A2","label":"La recta &lt;i&gt;{{Q4}}&lt;/i&gt; es paralela a la recta &lt;i&gt;{{Q3}}.&lt;/i&gt;"},{"name":"A3","label":"La recta &lt;i&gt;{{Q1}}&lt;/i&gt; es perpendicular a la recta &lt;i&gt;{{Q3}}.&lt;/i&gt;"},{"name":"A4","label":"La recta &lt;i&gt;{{Q4}}&lt;/i&gt; es perpendicular a la recta &lt;i&gt;{{Q1}}.&lt;/i&gt;"},{"name":"A5","label":"La recta &lt;i&gt;{{Q2}}&lt;/i&gt; y la recta &lt;i&gt;{{Q1}}&lt;/i&gt; son oblicuas."},{"name":"A6","label":"La recta &lt;i&gt;{{Q4}}&lt;/i&gt; y la recta &lt;i&gt;{{Q2}}&lt;/i&gt; son oblicuas."},{"name":"A7","label":"La recta &lt;i&gt;{{Q1}}&lt;/i&gt; es paralela a la recta &lt;i&gt;{{Q2}}.&lt;/i&gt;","incorrect":true,"feedback":"Las rectas &lt;i&gt;{{Q1}}&lt;/i&gt; y &lt;i&gt;{{Q2}}&lt;/i&gt; son oblicuas."},{"name":"A8","label":"La recta &lt;i&gt;{{Q4}}&lt;/i&gt; es paralela a la recta &lt;i&gt;{{Q1}}.&lt;/i&gt;","incorrect":true,"feedback":"Las rectas &lt;i&gt;{{Q4}}&lt;/i&gt; y &lt;i&gt;{{Q1}}&lt;/i&gt; son perpendiculares."},{"name":"A9","label":"La recta &lt;i&gt;{{Q3}}&lt;/i&gt; es perpendicular a la recta &lt;i&gt;{{Q4}}.&lt;/i&gt;","incorrect":true,"feedback":"Las rectas &lt;i&gt;{{Q3}}&lt;/i&gt; y &lt;i&gt;{{Q4}}&lt;/i&gt; son paralelas."},{"name":"A10","label":"La recta &lt;i&gt;{{Q2}}&lt;/i&gt; es perpendicular a la recta &lt;i&gt;{{Q3}}.&lt;/i&gt;","incorrect":true,"feedback":"Las rectas &lt;i&gt;{{Q2}}&lt;/i&gt; y &lt;i&gt;{{Q3}}&lt;/i&gt; son oblicuas."},{"name":"A11","label":"La recta &lt;i&gt;{{Q4}}&lt;/i&gt; y la recta &lt;i&gt;{{Q3}}&lt;/i&gt; son oblicuas.","incorrect":true,"feedback":"Las rectas &lt;i&gt;{{Q4}}&lt;/i&gt; y &lt;i&gt;{{Q3}}&lt;/i&gt; son paralelas."},{"name":"A12","label":"La recta &lt;i&gt;{{Q3}}&lt;/i&gt; y la recta &lt;i&gt;{{Q1}}&lt;/i&gt; son oblicuas.","incorrect":true,"feedback":"Las rectas &lt;i&gt;{{Q3}}&lt;/i&gt; y &lt;i&gt;{{Q1}}&lt;/i&gt; son perpendiculares."}],"uniques":true},"algorithm":{"name":"trueFalse","template":"Choice matrix – inline","params":{"countCorrect":2,"countIncorrect":1,"showCheckIcon":false,"options":["Verdadero","Falso"]}}}</t>
  </si>
  <si>
    <t>Escribe qué tipo de rectas representan las siguientes imágenes.</t>
  </si>
  <si>
    <t>M4-G-16a-3 | M4-G-16a-4 | M4-G-16a-5
Rectas {{A1}} | Rectas {{A2}} | Rectas {{A3}}</t>
  </si>
  <si>
    <t>A1 = "paralelas"
A2 = "oblicuas"
A3 = "perpendiculares"</t>
  </si>
  <si>
    <t>&lt;p&gt;Las &lt;b&gt;rectas paralelas&lt;/b&gt; no tienen puntos en común.&lt;/p&gt;&lt;p&gt;Las &lt;b&gt;rectas perpendiculares&lt;/b&gt; se cortan en un punto y forman ángulos rectos.&lt;/p&gt;&lt;p&gt;Las &lt;b&gt;rectas oblicuas&lt;/b&gt; se cortan en un punto y no forman ángulos rectos.&lt;/p&gt;</t>
  </si>
  <si>
    <t>{"id":"M4-G-16a-E-1","stimulus":"&lt;p&gt;Escribe qué tipo de rectas representan las siguientes imágenes.&lt;/p&gt;","template":"&lt;table style=\"width: 100%;\"&gt;&lt;tbody&gt;&lt;tr&gt;&lt;td style=\"width: 33%; text-align: center; vertical-align: middle; border: none;\"&gt;&lt;div style=\"display:flex; justify-content:center;\"&gt;&lt;img src=\"https://blueberry-assets.oneclick.es/M4_G_16a_3.svg\" width=\"300\"&gt;&lt;/img&gt;&lt;/div&gt;&lt;/td&gt;&lt;td style=\"width: 33%; text-align: center; vertical-align: middle; border: none;\"&gt;&lt;div style=\"display:flex; justify-content:center;\"&gt;&lt;img src=\"https://blueberry-assets.oneclick.es/M4_G_16a_4.svg\" width=\"300\"&gt;&lt;/img&gt;&lt;/div&gt;&lt;/td&gt;&lt;td style=\"width: 33%; text-align: center; vertical-align: middle; border: none;\"&gt;&lt;div style=\"display:flex; justify-content:center;\"&gt;&lt;img src=\"https://blueberry-assets.oneclick.es/M4_G_16a_5.svg\" width=\"300\"&gt;&lt;/img&gt;&lt;/div&gt;&lt;/td&gt;&lt;/tr&gt;&lt;tr&gt;&lt;td style=\"width: 33%; text-align: center; vertical-align: middle; border: none;\"&gt;Rectas {{response}}&lt;/td&gt;&lt;td style=\"width: 33%; text-align: center; vertical-align: middle; border: none;\"&gt;Rectas {{response}}&lt;/td&gt;&lt;td style=\"width: 33%; text-align: center; vertical-align: middle; border: none;\"&gt;Rectas {{response}}&lt;/td&gt;&lt;/tr&gt;&lt;/tbody&gt;&lt;/table&gt;","hint":"&lt;p&gt;Las rectas pueden ser paralelas o secantes. Las rectas secantes pueden ser perpendiculares u oblicuas.&lt;/p&gt;","feedback":"&lt;p&gt;Las &lt;b&gt;rectas paralelas&lt;/b&gt; no tienen puntos en común.&lt;/p&gt;&lt;p&gt;Las &lt;b&gt;rectas perpendiculares&lt;/b&gt; se cortan en un punto y forman ángulos rectos.&lt;/p&gt;&lt;p&gt;Las &lt;b&gt;rectas oblicuas&lt;/b&gt; se cortan en un punto y no forman ángulos rectos.&lt;/p&gt;","seed":{"parameters":[],"calculated":[{"name":"A1","label":"paralelas"},{"name":"A2","label":"oblicuas"},{"name":"A3","label":"perpendiculares"}],"uniques":true},"algorithm":{"name":"calculateOperation","template":"Cloze with text"}}</t>
  </si>
  <si>
    <t>M4-G-16a-5 | M4-G-16a-3 | M4-G-16a-4
Rectas {{A1}} | Rectas {{A2}} | Rectas {{A3}}</t>
  </si>
  <si>
    <t>A1 = "perpendiculares"
A2 = "paralelas"
A3 = "oblicuas"</t>
  </si>
  <si>
    <t>{"id":"M4-G-16a-E-2","stimulus":"&lt;p&gt;Escribe qué tipo de rectas representan las siguientes imágenes.&lt;/p&gt;","template":"&lt;table style=\"width: 100%;\"&gt;&lt;tbody&gt;&lt;tr&gt;&lt;td style=\"width: 33%; text-align: center; vertical-align: middle; border: none;\"&gt;&lt;div style=\"display:flex; justify-content:center;\"&gt;&lt;img src=\"https://blueberry-assets.oneclick.es/M4_G_16a_5.svg\" width=\"300\"&gt;&lt;/img&gt;&lt;/div&gt;&lt;/td&gt;&lt;td style=\"width: 33%; text-align: center; vertical-align: middle; border: none;\"&gt;&lt;div style=\"display:flex; justify-content:center;\"&gt;&lt;img src=\"https://blueberry-assets.oneclick.es/M4_G_16a_3.svg\" width=\"300\"&gt;&lt;/img&gt;&lt;/div&gt;&lt;/td&gt;&lt;td style=\"width: 33%; text-align: center; vertical-align: middle; border: none;\"&gt;&lt;div style=\"display:flex; justify-content:center;\"&gt;&lt;img src=\"https://blueberry-assets.oneclick.es/M4_G_16a_4.svg\" width=\"300\"&gt;&lt;/img&gt;&lt;/div&gt;&lt;/td&gt;&lt;/tr&gt;&lt;tr&gt;&lt;td style=\"width: 33%; text-align: center; vertical-align: middle; border: none;\"&gt;Rectas {{response}}&lt;/td&gt;&lt;td style=\"width: 33%; text-align: center; vertical-align: middle; border: none;\"&gt;Rectas {{response}}&lt;/td&gt;&lt;td style=\"width: 33%; text-align: center; vertical-align: middle; border: none;\"&gt;Rectas {{response}}&lt;/td&gt;&lt;/tr&gt;&lt;/tbody&gt;&lt;/table&gt;","hint":"&lt;p&gt;Las rectas pueden ser paralelas o secantes. Las rectas secantes pueden ser perpendiculares u oblicuas.&lt;/p&gt;","feedback":"&lt;p&gt;Las &lt;b&gt;rectas paralelas&lt;/b&gt; no tienen puntos en común.&lt;/p&gt;&lt;p&gt;Las &lt;b&gt;rectas perpendiculares&lt;/b&gt; se cortan en un punto y forman ángulos rectos.&lt;/p&gt;&lt;p&gt;Las &lt;b&gt;rectas oblicuas&lt;/b&gt; se cortan en un punto y no forman ángulos rectos.&lt;/p&gt;","seed":{"parameters":[],"calculated":[{"name":"A1","label":"perpendiculares"},{"name":"A2","label":"paralelas"},{"name":"A3","label":"oblicuas"}],"uniques":true},"algorithm":{"name":"calculateOperation","template":"Cloze with text"}}</t>
  </si>
  <si>
    <t>M4-G-16a-4 | M4-G-16a-5 | M4-G-16a-3
Rectas {{A1}} | Rectas {{A2}} | Rectas {{A3}}</t>
  </si>
  <si>
    <t>A1 = "oblicuas"
A2 = "perpendiculares"
A3 = "paralelas"</t>
  </si>
  <si>
    <t>{"id":"M4-G-16a-E-3","stimulus":"&lt;p&gt;Escribe qué tipo de rectas representan las siguientes imágenes.&lt;/p&gt;","template":"&lt;table style=\"width: 100%;\"&gt;&lt;tbody&gt;&lt;tr&gt;&lt;td style=\"width: 33%; text-align: center; vertical-align: middle; border: none;\"&gt;&lt;div style=\"display:flex; justify-content:center;\"&gt;&lt;img src=\"https://blueberry-assets.oneclick.es/M4_G_16a_4.svg\" width=\"300\"&gt;&lt;/img&gt;&lt;/div&gt;&lt;/td&gt;&lt;td style=\"width: 33%; text-align: center; vertical-align: middle; border: none;\"&gt;&lt;div style=\"display:flex; justify-content:center;\"&gt;&lt;img src=\"https://blueberry-assets.oneclick.es/M4_G_16a_5.svg\" width=\"300\"&gt;&lt;/img&gt;&lt;/div&gt;&lt;/td&gt;&lt;td style=\"width: 33%; text-align: center; vertical-align: middle; border: none;\"&gt;&lt;div style=\"display:flex; justify-content:center;\"&gt;&lt;img src=\"https://blueberry-assets.oneclick.es/M4_G_16a_3.svg\" width=\"300\"&gt;&lt;/img&gt;&lt;/div&gt;&lt;/td&gt;&lt;/tr&gt;&lt;tr&gt;&lt;td style=\"width: 33%; text-align: center; vertical-align: middle; border: none;\"&gt;Rectas {{response}}&lt;/td&gt;&lt;td style=\"width: 33%; text-align: center; vertical-align: middle; border: none;\"&gt;Rectas {{response}}&lt;/td&gt;&lt;td style=\"width: 33%; text-align: center; vertical-align: middle; border: none;\"&gt;Rectas {{response}}&lt;/td&gt;&lt;/tr&gt;&lt;/tbody&gt;&lt;/table&gt;","hint":"&lt;p&gt;Las rectas pueden ser paralelas o secantes. Las rectas secantes pueden ser perpendiculares u oblicuas.&lt;/p&gt;","feedback":"&lt;p&gt;Las &lt;b&gt;rectas paralelas&lt;/b&gt; no tienen puntos en común.&lt;/p&gt;&lt;p&gt;Las &lt;b&gt;rectas perpendiculares&lt;/b&gt; se cortan en un punto y forman ángulos rectos.&lt;/p&gt;&lt;p&gt;Las &lt;b&gt;rectas oblicuas&lt;/b&gt; se cortan en un punto y no forman ángulos rectos.&lt;/p&gt;","seed":{"parameters":[],"calculated":[{"name":"A1","label":"oblicuas"},{"name":"A2","label":"perpendiculares"},{"name":"A3","label":"paralelas"}],"uniques":true},"algorithm":{"name":"calculateOperation","template":"Cloze with text"}}</t>
  </si>
  <si>
    <t>M4-G-1a</t>
  </si>
  <si>
    <t>Reconoce distintas posiciones de rectas y circunferencias entre sí (recta exterior, tangente y secante)</t>
  </si>
  <si>
    <t>&lt;p&gt;Observa la imagen e indica cuál es la frase correcta.&lt;/p&gt;
$$IMG={{Q1}}
(Poner tres frases y que solo una sea verdadera)
Incluir la imagen: Q1</t>
  </si>
  <si>
    <t>True or False
*: countCorrect=1
*: countIncorrect=2</t>
  </si>
  <si>
    <t>Q1=List=M4-G-1a-1,M4-G-1a-2</t>
  </si>
  <si>
    <t>A1=La recta A es tangente a la circunferencia.#
A2=La recta A es secante a la circunferencia.#*
A3=La recta A es exterior a la circunferencia.#
A4=La recta B es tangente a la circunferencia.#*
A5=La recta B es secante a la circunferencia.#
A6=La recta B es exterior a la circunferencia.#
A7=La recta C es tangente a la circunferencia.#
A8=La recta C es secante a la circunferencia.#
A9=La recta C es exterior a la circunferencia.#*</t>
  </si>
  <si>
    <t>&lt;p&gt;Una circunferencia y una recta son tangentes si tienen un punto en común.&lt;/p&gt;&lt;p&gt;Una circunferencia y una recta son secantes si tienen dos puntos en común.&lt;/p&gt;&lt;p&gt;Una recta es exterior a una circunferencia si no tiene ningún punto en común con ella.&lt;/p&gt;</t>
  </si>
  <si>
    <t>{"id":"M4-G-1a-I-1","stimulus":"&lt;p&gt;Observa la imagen e indica cuál es la frase correcta.&lt;/p&gt;&lt;div style=\"display:flex; justify-content:center;\"&gt;&lt;img src=\"https://blueberry-assets.oneclick.es/{{Q1}}.svg\" width=\"450\"&gt;&lt;/img&gt;&lt;/div&gt;","hint":"&lt;p&gt;Una circunferencia y una recta son &lt;b&gt;tangentes&lt;/b&gt; si tienen un punto en común.&lt;/p&gt;&lt;p&gt;Una circunferencia y una recta son &lt;b&gt;secantes&lt;/b&gt; si tienen dos puntos en común.&lt;/p&gt;&lt;p&gt;Una recta es &lt;b&gt;exterior&lt;/b&gt; a una circunferencia si no tiene ningún punto en común con ella.&lt;/p&gt;","feedback":"&lt;p&gt;Una circunferencia y una recta son &lt;b&gt;tangentes&lt;/b&gt; si tienen un punto en común.&lt;/p&gt;&lt;p&gt;Una circunferencia y una recta son &lt;b&gt;secantes&lt;/b&gt; si tienen dos puntos en común.&lt;/p&gt;&lt;p&gt;Una recta es &lt;b&gt;exterior&lt;/b&gt; a una circunferencia si no tiene ningún punto en común con ella.&lt;/p&gt;","seed":{"parameters":[{"name":"Q1","label":null,"list":["M4_G_1a_1","M4_G_1a_2"]}],"calculated":[{"name":"A1","label":"La recta &lt;i&gt;a&lt;/i&gt; es tangente a la circunferencia.","function":"","incorrect":true},{"name":"A2","label":"La recta &lt;i&gt;a&lt;/i&gt; es secante a la circunferencia.","function":""},{"name":"A3","label":"La recta &lt;i&gt;a&lt;/i&gt; es exterior a la circunferencia.","function":"","incorrect":true},{"name":"A4","label":"La recta &lt;i&gt;b&lt;/i&gt; es tangente a la circunferencia.","function":""},{"name":"A5","label":"La recta &lt;i&gt;b&lt;/i&gt; es secante a la circunferencia.","function":"","incorrect":true},{"name":"A6","label":"La recta &lt;i&gt;b&lt;/i&gt; es exterior a la circunferencia.","function":"","incorrect":true},{"name":"A7","label":"La recta &lt;i&gt;c&lt;/i&gt; es tangente a la circunferencia.","function":"","incorrect":true},{"name":"A8","label":"La recta &lt;i&gt;c&lt;/i&gt; es secante a la circunferencia.","function":"","incorrect":true},{"name":"A9","label":"La recta &lt;i&gt;c&lt;/i&gt; es exterior a la circunferencia.","function":""}],"uniques":true},"algorithm":{"name":"trueFalse","template":"Choice matrix – inline","params":{"countCorrect":1,"countIncorrect":2,"showCheckIcon":false,"options":["Correcto","Incorrecto"]}}}</t>
  </si>
  <si>
    <t>&lt;p&gt;Escribe qué tipo de recta con respecto a la circunferencia hay representada en la imagen.&lt;/p&gt;
$$IMG=M4-G-1a-3</t>
  </si>
  <si>
    <t>&lt;p&gt;La recta es {{A1}} a la circunferencia.&lt;/p&gt;</t>
  </si>
  <si>
    <t>A1=tangente</t>
  </si>
  <si>
    <t>{"id":"M4-G-1a-E-1","stimulus":"&lt;p&gt;Escribe qué tipo de recta con respecto a la circunferencia hay representada en la imagen.&lt;/p&gt;&lt;div style=\"display:flex; justify-content:center;\"&gt;&lt;img src=\"https://blueberry-assets.oneclick.es/M4_G_1a_3.svg\" width=\"300\"&gt;&lt;/img&gt;&lt;/div&gt;","template":"&lt;p&gt;La recta es {{response}} a la circunferencia.&lt;/p&gt;","hint":"&lt;p&gt;Una circunferencia y una recta son &lt;b&gt;tangentes&lt;/b&gt; si tienen un punto en común.&lt;/p&gt;&lt;p&gt;Una circunferencia y una recta son &lt;b&gt;secantes&lt;/b&gt; si tienen dos puntos en común.&lt;/p&gt;&lt;p&gt;Una recta es &lt;b&gt;exterior&lt;/b&gt; a una circunferencia si no tiene ningún punto en común con ella.&lt;/p&gt;","feedback":"&lt;p&gt;Una circunferencia y una recta son &lt;b&gt;tangentes&lt;/b&gt; si tienen un punto en común.&lt;/p&gt;&lt;p&gt;Una circunferencia y una recta son &lt;b&gt;secantes&lt;/b&gt; si tienen dos puntos en común.&lt;/p&gt;&lt;p&gt;Una recta es &lt;b&gt;exterior&lt;/b&gt; a una circunferencia si no tiene ningún punto en común con ella.&lt;/p&gt;","seed":{"parameters":[],"calculated":[{"name":"A1","label":"{{function}}","function":"tangente"}],"uniques":true},"algorithm":{"name":"calculateOperation","template":"Cloze with text"}}</t>
  </si>
  <si>
    <t>Escribe qué tipo de recta con respecto a la circunferencia hay representada en la imagen.
M4-G-1a-4</t>
  </si>
  <si>
    <t>La recta es {{A1}} a la circunferencia.</t>
  </si>
  <si>
    <t>A1 = "secante"</t>
  </si>
  <si>
    <t>&lt;p&gt;Una circunferencia y una recta son tangentes si tienen un punto en común.&lt;/p&gt;
&lt;p&gt;Una circunferencia y una recta son secantes si tienen dos puntos en común.&lt;/p&gt;
&lt;p&gt;Una recta es exterior a una circunferencia si no tiene ningún punto en común con ella.&lt;/p&gt;</t>
  </si>
  <si>
    <t>{"id":"M4-G-1a-E-2","stimulus":"&lt;p&gt;Escribe qué tipo de recta con respecto a la circunferencia hay representada en la imagen.&lt;/p&gt;&lt;div style=\"display:flex; justify-content:center;\"&gt;&lt;img src=\"https://blueberry-assets.oneclick.es/M4_G_1a_4.svg\" width=\"300\"&gt;&lt;/img&gt;&lt;/div&gt;","template":"&lt;p&gt;La recta es {{response}} a la circunferencia.&lt;/p&gt;","hint":"&lt;p&gt;Una circunferencia y una recta son &lt;b&gt;tangentes&lt;/b&gt; si tienen un punto en común.&lt;/p&gt;&lt;p&gt;Una circunferencia y una recta son &lt;b&gt;secantes&lt;/b&gt; si tienen dos puntos en común.&lt;/p&gt;&lt;p&gt;Una recta es &lt;b&gt;exterior&lt;/b&gt; a una circunferencia si no tiene ningún punto en común con ella.&lt;/p&gt;","feedback":"&lt;p&gt;Una circunferencia y una recta son &lt;b&gt;tangentes&lt;/b&gt; si tienen un punto en común.&lt;/p&gt;&lt;p&gt;Una circunferencia y una recta son &lt;b&gt;secantes&lt;/b&gt; si tienen dos puntos en común.&lt;/p&gt;&lt;p&gt;Una recta es &lt;b&gt;exterior&lt;/b&gt; a una circunferencia si no tiene ningún punto en común con ella.&lt;/p&gt;","seed":{"parameters":[],"calculated":[{"name":"A1","label":"{{function}}","function":"secante"}],"uniques":true},"algorithm":{"name":"calculateOperation","template":"Cloze with text"}}</t>
  </si>
  <si>
    <t>Escribe qué tipo de recta con respecto a la circunferencia hay representada en la imagen.
M4-G-1a-5</t>
  </si>
  <si>
    <t>A1 = "exterior"</t>
  </si>
  <si>
    <t>{"id":"M4-G-1a-E-3","stimulus":"&lt;p&gt;Escribe qué tipo de recta con respecto a la circunferencia hay representada en la imagen.&lt;/p&gt;&lt;div style=\"display:flex; justify-content:center;\"&gt;&lt;img src=\"https://blueberry-assets.oneclick.es/M4_G_1a_5.svg\" width=\"300\"&gt;&lt;/img&gt;&lt;/div&gt;","template":"&lt;p&gt;La recta es {{response}} a la circunferencia.&lt;/p&gt;","hint":"&lt;p&gt;Una circunferencia y una recta son &lt;b&gt;tangentes&lt;/b&gt; si tienen un punto en común.&lt;/p&gt;&lt;p&gt;Una circunferencia y una recta son &lt;b&gt;secantes&lt;/b&gt; si tienen dos puntos en común.&lt;/p&gt;&lt;p&gt;Una recta es &lt;b&gt;exterior&lt;/b&gt; a una circunferencia si no tiene ningún punto en común con ella.&lt;/p&gt;","feedback":"&lt;p&gt;Una circunferencia y una recta son &lt;b&gt;tangentes&lt;/b&gt; si tienen un punto en común.&lt;/p&gt;&lt;p&gt;Una circunferencia y una recta son &lt;b&gt;secantes&lt;/b&gt; si tienen dos puntos en común.&lt;/p&gt;&lt;p&gt;Una recta es &lt;b&gt;exterior&lt;/b&gt; a una circunferencia si no tiene ningún punto en común con ella.&lt;/p&gt;","seed":{"parameters":[],"calculated":[{"name":"A1","label":"{{function}}","function":"exterior"}],"uniques":true},"algorithm":{"name":"calculateOperation","template":"Cloze with text"}}</t>
  </si>
  <si>
    <t>M4-G-1b</t>
  </si>
  <si>
    <t>Reconoce distintas posiciones de dos circunferencias entre sí (exterior, interior, tangente (exterior e interior) y secante)</t>
  </si>
  <si>
    <t>&lt;p&gt;Selecciona las circunferencias exteriores.&lt;/p&gt;</t>
  </si>
  <si>
    <t>A1=$$IMG=M4-G-1b-1*
A2=$$IMG=M4-G-1b-2
A3=$$IMG=M4-G-1b-3
A4=$$IMG=M4-G-1b-4
A5=$$IMG=M4-G-1b-5</t>
  </si>
  <si>
    <t>&lt;p&gt;Dos circunferencias son &lt;b&gt;secantes&lt;/b&gt; si tiene dos puntos en común.&lt;/p&gt;&lt;p&gt;Dos circunferencias son &lt;b&gt;tangentes&lt;/b&gt; si tienen un solo punto en común.&lt;/p&gt;&lt;p&gt;Dos circunferencias son &lt;b&gt;exteriores&lt;/b&gt; si no tienen ningún punto en común.&lt;/p&gt;</t>
  </si>
  <si>
    <r>
      <rPr>
        <rFont val="Calibri"/>
        <sz val="12.0"/>
      </rPr>
      <t>{"id":"M4-G-1b-I-1","stimulus":"&lt;p&gt;Selecciona las circunferencias exteriores.&lt;/p&gt;","hint":"&lt;p&gt;Dos circunferencias son &lt;b&gt;secantes&lt;/b&gt; si tienen dos puntos en común.&lt;/p&gt;&lt;p&gt;Dos circunferencias son &lt;b&gt;tangentes&lt;/b&gt; si tienen un solo punto en común.&lt;/p&gt;&lt;p&gt;Dos circunferencias son &lt;b&gt;exteriores&lt;/b&gt; si no tienen ningún punto en común.&lt;/p&gt;","feedback":"&lt;p&gt;Dos circunferencias son &lt;b&gt;secantes&lt;/b&gt; si tienen dos puntos en común.&lt;/p&gt;&lt;p&gt;Dos circunferencias son &lt;b&gt;tangentes&lt;/b&gt; si tienen un solo punto en común.&lt;/p&gt;&lt;p&gt;Dos circunferencias son &lt;b&gt;exteriores&lt;/b&gt; si no tienen ningún punto en común.&lt;/p&gt;","seed":{"parameters":[],"calculated":[{"name":"A1","label":"{{function}}","function":"&lt;div style=\"display:flex; justify-content:center;\"&gt;&lt;img src=\"https://blueberry-assets.oneclick.es/M4_G_1b_1.svg\" width=\"300\"&gt;&lt;/img&gt;&lt;/div&gt;"},{"name":"A2","label":"{{function}}"</t>
    </r>
    <r>
      <rPr>
        <rFont val="Calibri"/>
        <color rgb="FF000000"/>
        <sz val="12.0"/>
      </rPr>
      <t>,"function":"&lt;div style=\"display:flex; justif</t>
    </r>
    <r>
      <rPr>
        <rFont val="Calibri"/>
        <sz val="12.0"/>
      </rPr>
      <t>y-content:center;\"&gt;&lt;img src=\"https://blueberry-assets.oneclick.es/M4_G_1b_2.svg\" width=\"300\"&gt;&lt;/img&gt;&lt;/div&gt;","incorrect":true},{"name":"A3","label":"{{function}}","function":"&lt;div style=\"display:flex; justify-content:center;</t>
    </r>
    <r>
      <rPr>
        <rFont val="Calibri"/>
        <color rgb="FF000000"/>
        <sz val="12.0"/>
      </rPr>
      <t>\"&gt;&lt;img src=\"https://blueberry-assets.oneclic</t>
    </r>
    <r>
      <rPr>
        <rFont val="Calibri"/>
        <sz val="12.0"/>
      </rPr>
      <t>k.es/M4_G_1b_3.svg\" width=\"300\"&gt;&lt;/img&gt;&lt;/div&gt;","incorrect":true},{"name":"A4","label":"{{function}}","function":"&lt;div style=\"display:flex; justify-content:center;\"&gt;&lt;img src=\"https://blueberry-assets.oneclick.es/M4_G_1b_4.svg\" width=\"300\"&gt;&lt;/img&gt;&lt;/div&gt;","in</t>
    </r>
    <r>
      <rPr>
        <rFont val="Calibri"/>
        <color rgb="FF000000"/>
        <sz val="12.0"/>
      </rPr>
      <t>correct":true},{"name":"A5","label":"{{functio</t>
    </r>
    <r>
      <rPr>
        <rFont val="Calibri"/>
        <sz val="12.0"/>
      </rPr>
      <t>n}}","function":"&lt;div style=\"display:flex; justify-content:center;\"&gt;&lt;img src=\"https://blueberry-assets.oneclick.es/M4_G_1b_5.svg\" width=\"300\"&gt;&lt;/img&gt;&lt;/div&gt;","incorrect":true}],"uniques":true},"algorithm":{"name":"trueFalse","template":"Multiple choice – stan</t>
    </r>
    <r>
      <rPr>
        <rFont val="Calibri"/>
        <color rgb="FF000000"/>
        <sz val="12.0"/>
      </rPr>
      <t>dard","params":{"countCorrect":1,"countIncorre</t>
    </r>
    <r>
      <rPr>
        <rFont val="Calibri"/>
        <sz val="12.0"/>
      </rPr>
      <t>ct":2,"showCheckIcon":false,"columns":3}}}</t>
    </r>
  </si>
  <si>
    <t>Selecciona las circunferencias tangentes.
M4-G-1b-1
M4-G-1b-2
M4-G-1b-3*
M4-G-1b-4*
M4-G-1b-5
Se ven 3</t>
  </si>
  <si>
    <t>{"id":"M4-G-1b-I-2","stimulus":"&lt;p&gt;Selecciona las circunferencias tangentes.&lt;/p&gt;","hint":"&lt;p&gt;Dos circunferencias son &lt;b&gt;secantes&lt;/b&gt; si tienen dos puntos en común.&lt;/p&gt;&lt;p&gt;Dos circunferencias son &lt;b&gt;tangentes&lt;/b&gt; si tienen un solo punto en común.&lt;/p&gt;&lt;p&gt;Dos circunferencias son &lt;b&gt;exteriores&lt;/b&gt; si no tienen ningún punto en común.&lt;/p&gt;","feedback":"&lt;p&gt;Dos circunferencias son &lt;b&gt;secantes&lt;/b&gt; si tienen dos puntos en común.&lt;/p&gt;&lt;p&gt;Dos circunferencias son &lt;b&gt;tangentes&lt;/b&gt; si tienen un solo punto en común.&lt;/p&gt;&lt;p&gt;Dos circunferencias son &lt;b&gt;exteriores&lt;/b&gt; si no tienen ningún punto en común.&lt;/p&gt;","seed":{"parameters":[],"calculated":[{"name":"A1","label":"{{function}}","function":"&lt;div style=\"display:flex; justify-content:center;\"&gt;&lt;img src=\"https://blueberry-assets.oneclick.es/M4_G_1b_1.svg\" width=\"300\"&gt;&lt;/img&gt;&lt;/div&gt;","incorrect":true},{"name":"A2","label":"{{function}}","function":"&lt;div style=\"display:flex; justify-content:center;\"&gt;&lt;img src=\"https://blueberry-assets.oneclick.es/M4_G_1b_2.svg\" width=\"300\"&gt;&lt;/img&gt;&lt;/div&gt;","incorrect":true},{"name":"A3","label":"{{function}}","function":"&lt;div style=\"display:flex; justify-content:center;\"&gt;&lt;img src=\"https://blueberry-assets.oneclick.es/M4_G_1b_3.svg\" width=\"300\"&gt;&lt;/img&gt;&lt;/div&gt;"},{"name":"A4","label":"{{function}}","function":"&lt;div style=\"display:flex; justify-content:center;\"&gt;&lt;img src=\"https://blueberry-assets.oneclick.es/M4_G_1b_4.svg\" width=\"300\"&gt;&lt;/img&gt;&lt;/div&gt;"},{"name":"A5","label":"{{function}}","function":"&lt;div style=\"display:flex; justify-content:center;\"&gt;&lt;img src=\"https://blueberry-assets.oneclick.es/M4_G_1b_5.svg\" width=\"300\"&gt;&lt;/img&gt;&lt;/div&gt;","incorrect":true}],"uniques":true},"algorithm":{"name":"trueFalse","template":"Multiple choice – standard","params":{"countCorrect":1,"countIncorrect":2,"showCheckIcon":false,"columns":3}}}</t>
  </si>
  <si>
    <t>Selecciona las circunferencias secantes.
M4-G-1b-1
M4-G-1b-2
M4-G-1b-3
M4-G-1b-4
M4-G-1b-5*
Se ven 3</t>
  </si>
  <si>
    <t>{"id":"M4-G-1b-I-3","stimulus":"&lt;p&gt;Selecciona las circunferencias secantes.&lt;/p&gt;","hint":"&lt;p&gt;Dos circunferencias son &lt;b&gt;secantes&lt;/b&gt; si tienen dos puntos en común.&lt;/p&gt;&lt;p&gt;Dos circunferencias son &lt;b&gt;tangentes&lt;/b&gt; si tienen un solo punto en común.&lt;/p&gt;&lt;p&gt;Dos circunferencias son &lt;b&gt;exteriores&lt;/b&gt; si no tienen ningún punto en común.&lt;/p&gt;","feedback":"&lt;p&gt;Dos circunferencias son &lt;b&gt;secantes&lt;/b&gt; si tienen dos puntos en común.&lt;/p&gt;&lt;p&gt;Dos circunferencias son &lt;b&gt;tangentes&lt;/b&gt; si tienen un solo punto en común.&lt;/p&gt;&lt;p&gt;Dos circunferencias son &lt;b&gt;exteriores&lt;/b&gt; si no tienen ningún punto en común.&lt;/p&gt;","seed":{"parameters":[],"calculated":[{"name":"A1","label":"{{function}}","function":"&lt;div style=\"display:flex; justify-content:center;\"&gt;&lt;img src=\"https://blueberry-assets.oneclick.es/M4_G_1b_1.svg\" width=\"300\"&gt;&lt;/img&gt;&lt;/div&gt;","incorrect":true},{"name":"A2","label":"{{function}}","function":"&lt;div style=\"display:flex; justify-content:center;\"&gt;&lt;img src=\"https://blueberry-assets.oneclick.es/M4_G_1b_2.svg\" width=\"300\"&gt;&lt;/img&gt;&lt;/div&gt;","incorrect":true},{"name":"A3","label":"{{function}}","function":"&lt;div style=\"display:flex; justify-content:center;\"&gt;&lt;img src=\"https://blueberry-assets.oneclick.es/M4_G_1b_3.svg\" width=\"300\"&gt;&lt;/img&gt;&lt;/div&gt;","incorrect":true},{"name":"A4","label":"{{function}}","function":"&lt;div style=\"display:flex; justify-content:center;\"&gt;&lt;img src=\"https://blueberry-assets.oneclick.es/M4_G_1b_4.svg\" width=\"300\"&gt;&lt;/img&gt;&lt;/div&gt;","incorrect":true},{"name":"A5","label":"{{function}}","function":"&lt;div style=\"display:flex; justify-content:center;\"&gt;&lt;img src=\"https://blueberry-assets.oneclick.es/M4_G_1b_5.svg\" width=\"300\"&gt;&lt;/img&gt;&lt;/div&gt;"}],"uniques":true},"algorithm":{"name":"trueFalse","template":"Multiple choice – standard","params":{"countCorrect":1,"countIncorrect":2,"showCheckIcon":false,"columns":3}}}</t>
  </si>
  <si>
    <t>&lt;p&gt;Observa las circunferencias. ¿Qué nombre reciben según su posición?&lt;/p&gt;</t>
  </si>
  <si>
    <t xml:space="preserve">$$TBL=2x3,noborder
0,0=$$IMG=M4-G-1b-1
0,1=$$IMG=M4-G-1b-5
0,2=$$IMG=M4-G-1b-3
1,0=Circunferencias {{A1}}
1,1=Circunferencias {{A2}}
1,2=Circunferencias {{A3}} </t>
  </si>
  <si>
    <t>A1 = exteriores*
A2 = secantes*
A3 = tangentes interiores*
A4 = tangentes exteriores
A5 = interiores</t>
  </si>
  <si>
    <t>{"id":"M4-G-1b-E-1","stimulus":"&lt;p&gt;Arrastra el nombre de estas circunferencias según su posición en el plano.&lt;/p&gt;","template":"&lt;table style=\"width: 100%;\"&gt;&lt;tbody&gt;&lt;tr&gt;&lt;td style=\"width: 33.33%; text-align: center; border: none;\"&gt;&lt;div style=\"display:flex; justify-content:center;\"&gt;&lt;img src=\"https://blueberry-assets.oneclick.es/M4_G_1b_1.svg\" width=\"300\"&gt;&lt;/img&gt;&lt;/div&gt;&lt;/td&gt;&lt;td style=\"width: 33.33%; text-align: center; border: none;\"&gt;&lt;div style=\"display:flex; justify-content:center;\"&gt;&lt;img src=\"https://blueberry-assets.oneclick.es/M4_G_1b_5.svg\" width=\"300\"&gt;&lt;/img&gt;&lt;/div&gt;&lt;/td&gt;&lt;td style=\"width: 33.33%; text-align: center; border: none;\"&gt;&lt;div style=\"display:flex; justify-content:center;\"&gt;&lt;img src=\"https://blueberry-assets.oneclick.es/M4_G_1b_3.svg\" width=\"300\"&gt;&lt;/img&gt;&lt;/div&gt;&lt;/td&gt;&lt;/tr&gt;&lt;tr&gt;&lt;td style=\"width: 33.33%; text-align: center; border: none;\"&gt;Circunferencias {{response}}&lt;/td&gt;&lt;td style=\"width: 33.33%; text-align: center; border: none;\"&gt;Circunferencias {{response}}&lt;/td&gt;&lt;td style=\"width: 33.33%; text-align: center; border: none;\"&gt;Circunferencias {{response}} &lt;/td&gt;&lt;/tr&gt;&lt;/tbody&gt;&lt;/table&gt;","hint":"&lt;p&gt;Dos circunferencias son &lt;b&gt;secantes&lt;/b&gt; si tienen dos puntos en común.&lt;/p&gt;&lt;p&gt;Dos circunferencias son &lt;b&gt;tangentes&lt;/b&gt; si tienen un solo punto en común.&lt;/p&gt;&lt;p&gt;Dos circunferencias son &lt;b&gt;exteriores&lt;/b&gt; si no tienen ningún punto en común.&lt;/p&gt;","feedback":"&lt;p&gt;Dos circunferencias son &lt;b&gt;secantes&lt;/b&gt; si tienen dos puntos en común.&lt;/p&gt;&lt;p&gt;Dos circunferencias son &lt;b&gt;tangentes&lt;/b&gt; si tienen un solo punto en común.&lt;/p&gt;&lt;p&gt;Dos circunferencias son &lt;b&gt;exteriores&lt;/b&gt; si no tienen ningún punto en común.&lt;/p&gt;","seed":{"parameters":[],"calculated":[{"name":"A1","label":"{{function}}","function":"exteriores"},{"name":"A2","label":"{{function}}","function":"secantes"},{"name":"A3","label":"{{function}}","function":"tangentes interiores"},{"name":"A4","label":"{{function}}","function":"tangentes exteriores","incorrect":true},{"name":"A5","label":"{{function}}","function":"interiores","incorrect":true}],"uniques":true},"algorithm":{"name":"calculateOperation","template":"Cloze with drag &amp; drop","params":{"keyboard":"INTERMEDIATE"}}}</t>
  </si>
  <si>
    <t>$$TBL=2x3,noborder
0,0=$$IMG=M4-G-1b-2
0,1=$$IMG=M4-G-1b-4
0,2=$$IMG=M4-G-1b-1
1,0=Circunferencias {{A1}}
1,1=Circunferencias {{A2}}
1,2=Circunferencias {{A3}}</t>
  </si>
  <si>
    <t>A1 = interiores*
A2 = tangentes exteriores*
A3 = exteriores*
A4 = secantes
A5 = tangentes interiores</t>
  </si>
  <si>
    <t>{"id":"M4-G-1b-E-2","stimulus":"&lt;p&gt;Arrastra el nombre de estas circunferencias según su posición en el plano.&lt;/p&gt;","template":"&lt;table style=\"width: 100%;\"&gt;&lt;tbody&gt;&lt;tr&gt;&lt;td style=\"width: 33.33%; text-align: center; border: none;\"&gt;&lt;div style=\"display:flex; justify-content:center;\"&gt;&lt;img src=\"https://blueberry-assets.oneclick.es/M4_G_1b_2.svg\" width=\"300\"&gt;&lt;/img&gt;&lt;/div&gt;&lt;/td&gt;&lt;td style=\"width: 33.33%; text-align: center; border: none;\"&gt;&lt;div style=\"display:flex; justify-content:center;\"&gt;&lt;img src=\"https://blueberry-assets.oneclick.es/M4_G_1b_4.svg\" width=\"300\"&gt;&lt;/img&gt;&lt;/div&gt;&lt;/td&gt;&lt;td style=\"width: 33.33%; text-align: center; border: none;\"&gt;&lt;div style=\"display:flex; justify-content:center;\"&gt;&lt;img src=\"https://blueberry-assets.oneclick.es/M4_G_1b_1.svg\" width=\"300\"&gt;&lt;/img&gt;&lt;/div&gt;&lt;/td&gt;&lt;/tr&gt;&lt;tr&gt;&lt;td style=\"width: 33.33%; text-align: center; border: none;\"&gt;Circunferencias {{response}}&lt;/td&gt;&lt;td style=\"width: 33.33%; text-align: center; border: none;\"&gt;Circunferencias {{response}}&lt;/td&gt;&lt;td style=\"width: 33.33%; text-align: center; border: none;\"&gt;Circunferencias {{response}}&lt;/td&gt;&lt;/tr&gt;&lt;/tbody&gt;&lt;/table&gt;","hint":"&lt;p&gt;Dos circunferencias son &lt;b&gt;secantes&lt;/b&gt; si tienen dos puntos en común.&lt;/p&gt;&lt;p&gt;Dos circunferencias son &lt;b&gt;tangentes&lt;/b&gt; si tienen un solo punto en común.&lt;/p&gt;&lt;p&gt;Dos circunferencias son &lt;b&gt;exteriores&lt;/b&gt; si no tienen ningún punto en común.&lt;/p&gt;","feedback":"&lt;p&gt;Dos circunferencias son &lt;b&gt;secantes&lt;/b&gt; si tienen dos puntos en común.&lt;/p&gt;&lt;p&gt;Dos circunferencias son &lt;b&gt;tangentes&lt;/b&gt; si tienen un solo punto en común.&lt;/p&gt;&lt;p&gt;Dos circunferencias son &lt;b&gt;exteriores&lt;/b&gt; si no tienen ningún punto en común.&lt;/p&gt;","seed":{"parameters":[],"calculated":[{"name":"A1","label":"{{function}}","function":"interiores"},{"name":"A2","label":"{{function}}","function":"tangentes exteriores"},{"name":"A3","label":"{{function}}","function":"exteriores"},{"name":"A4","label":"{{function}}","function":"secantes","incorrect":true},{"name":"A5","label":"{{function}}","function":"tangentes interiores","incorrect":true}],"uniques":true},"algorithm":{"name":"calculateOperation","template":"Cloze with drag &amp; drop","params":{"keyboard":"INTERMEDIATE"}}}</t>
  </si>
  <si>
    <t>$$TBL=2x3,noborder
0,0=$$IMG=M4-G-1b-3
0,1=$$IMG=M4-G-1b-5
0,2=$$IMG=M4-G-1b-2
1,0=Circunferencias {{A1}}
1,1=Circunferencias {{A2}}
1,2=Circunferencias {{A3}}</t>
  </si>
  <si>
    <t>A1 = tangentes interiores*
A2 = secantes*
A3 = interiores*
A4 = tangentes exteriores
A5 = exteriores</t>
  </si>
  <si>
    <t>{"id":"M4-G-1b-E-3","stimulus":"&lt;p&gt;Arrastra el nombre de estas circunferencias según su posición en el plano.&lt;/p&gt;","template":"&lt;table style=\"width: 100%;\"&gt;&lt;tbody&gt;&lt;tr&gt;&lt;td style=\"width: 33.33%; text-align: center; border: none;\"&gt;&lt;div style=\"display:flex; justify-content:center;\"&gt;&lt;img src=\"https://blueberry-assets.oneclick.es/M4_G_1b_3.svg\" width=\"300\"&gt;&lt;/img&gt;&lt;/div&gt;&lt;/td&gt;&lt;td style=\"width: 33.33%; text-align: center; border: none;\"&gt;&lt;div style=\"display:flex; justify-content:center;\"&gt;&lt;img src=\"https://blueberry-assets.oneclick.es/M4_G_1b_5.svg\" width=\"300\"&gt;&lt;/img&gt;&lt;/div&gt;&lt;/td&gt;&lt;td style=\"width: 33.33%; text-align: center; border: none;\"&gt;&lt;div style=\"display:flex; justify-content:center;\"&gt;&lt;img src=\"https://blueberry-assets.oneclick.es/M4_G_1b_2.svg\" width=\"300\"&gt;&lt;/img&gt;&lt;/div&gt;&lt;/td&gt;&lt;/tr&gt;&lt;tr&gt;&lt;td style=\"width: 33.33%; text-align: center; border: none;\"&gt;Circunferencias {{response}}&lt;/td&gt;&lt;td style=\"width: 33.33%; text-align: center; border: none;\"&gt;Circunferencias {{response}}&lt;/td&gt;&lt;td style=\"width: 33.33%; text-align: center; border: none;\"&gt;Circunferencias {{response}}&lt;/td&gt;&lt;/tr&gt;&lt;/tbody&gt;&lt;/table&gt;","hint":"&lt;p&gt;Dos circunferencias son &lt;b&gt;secantes&lt;/b&gt; si tienen dos puntos en común.&lt;/p&gt;&lt;p&gt;Dos circunferencias son &lt;b&gt;tangentes&lt;/b&gt; si tienen un solo punto en común.&lt;/p&gt;&lt;p&gt;Dos circunferencias son &lt;b&gt;exteriores&lt;/b&gt; si no tienen ningún punto en común.&lt;/p&gt;","feedback":"&lt;p&gt;Dos circunferencias son &lt;b&gt;secantes&lt;/b&gt; si tienen dos puntos en común.&lt;/p&gt;&lt;p&gt;Dos circunferencias son &lt;b&gt;tangentes&lt;/b&gt; si tienen un solo punto en común.&lt;/p&gt;&lt;p&gt;Dos circunferencias son &lt;b&gt;exteriores&lt;/b&gt; si no tienen ningún punto en común.&lt;/p&gt;","seed":{"parameters":[],"calculated":[{"name":"A1","label":"{{function}}","function":"tangentes interiores"},{"name":"A2","label":"{{function}}","function":"secantes"},{"name":"A3","label":"{{function}}","function":"interiores"},{"name":"A4","label":"{{function}}","function":"tangentes exteriores","incorrect":true},{"name":"A5","label":"{{function}}","function":"exteriores","incorrect":true}],"uniques":true},"algorithm":{"name":"calculateOperation","template":"Cloze with drag &amp; drop","params":{"keyboard":"INTERMEDIATE"}}}</t>
  </si>
  <si>
    <t>M4-G-2a</t>
  </si>
  <si>
    <t>Reconoce el eje o ejes de simetría de una figura</t>
  </si>
  <si>
    <t>Arrastra la mitad simétrica de este dibujo.
(Tijeras: M4-G-2a-1, M4-G-2a-2, M4-G-2a-3, M4-G-2a-4, M4-G-2a-5. Usar de referencia 5º)
(Salen 3 opciones de las 4 que hay para la mitad izquierda)</t>
  </si>
  <si>
    <t>Label Image with drag and drop</t>
  </si>
  <si>
    <t>Una figura tiene simetría si, al doblarla por un eje, sus mitades coinciden.</t>
  </si>
  <si>
    <t>&lt;p&gt;La tijera es simétrica si sus mitades coinciden cuando se dobla por un eje de simetría.&lt;/p&gt;</t>
  </si>
  <si>
    <t>{"id":"M4-G-2a-I-1","stimulus":"&lt;p&gt;Arrastra la mitad simétrica de este dibujo.&lt;/p&gt;","hint":"&lt;p&gt;Una figura tiene simetría si, al doblarla por un eje, sus mitades coinciden.&lt;/p&gt;","feedback":"&lt;p&gt;La tijera es simétrica si sus mitades coinciden cuando se dobla por un eje de simetría.&lt;/p&gt;","seed":{"parameters":[],"calculated":[{"name":"A1","label":"&lt;img src=\"https://blueberry-assets.oneclick.es/M4_G_2a_2.svg\" style=\"width:152px\"&gt;"},{"name":"A2","label":"&lt;img src=\"https://blueberry-assets.oneclick.es/M4_G_2a_3.svg\" style=\"width:151px\"&gt;","incorrect":true},{"name":"A3","label":"&lt;img src=\"https://blueberry-assets.oneclick.es/M4_G_2a_4.svg\" style=\"width:151px\"&gt;","incorrect":true},{"name":"A4","label":"&lt;img src=\"https://blueberry-assets.oneclick.es/M4_G_2a_5.svg\" style=\"width:151px\"&gt;","incorrect":true}],"uniques":true},"algorithm":{"name":"labelImage","template":"LabelImageDragDropV2","params":{"image":{"src":"https://blueberry-assets.oneclick.es/M4_G_2a_1.png","width":260,"height":260,"alt":"","title":"","percent":1},"responses":[{"x":150,"y":3,"z":15,"width":180,"height":300,"pointer":""}],"fontSize":10}}}</t>
  </si>
  <si>
    <t>Arrastra la mitad simétrica de este dibujo.
(Mariposa: M4-G-2a-6, M4-G-2a-7, M4-G-2a-8, M4-G-2a-9, M4-G-2a-10. Usar de referencia 5º)
(Salen 3 opciones de las 4 que hay para la mitad izquierda)</t>
  </si>
  <si>
    <t>&lt;p&gt;La mariposa es simétrica si sus mitades coinciden cuando se dobla por un eje de simetría.&lt;/p&gt;</t>
  </si>
  <si>
    <t>{"id":"M4-G-2a-I-2","stimulus":"&lt;p&gt;Arrastra la mitad simétrica de este dibujo.&lt;/p&gt;","hint":"&lt;p&gt;Una figura tiene simetría si, al doblarla por un eje, sus mitades coinciden.&lt;/p&gt;","feedback":"&lt;p&gt;La mariposa es simétrica si sus mitades coinciden cuando se dobla por un eje de simetría.&lt;/p&gt;","seed":{"parameters":[],"calculated":[{"name":"A1","label":"&lt;img src=\"https://blueberry-assets.oneclick.es/M4_G_2a_7.svg\" style=\"width:152px\"&gt;"},{"name":"A2","label":"&lt;img src=\"https://blueberry-assets.oneclick.es/M4_G_2a_8.svg\" style=\"width:152px\"&gt;","incorrect":true},{"name":"A3","label":"&lt;img src=\"https://blueberry-assets.oneclick.es/M4_G_2a_9.svg\" style=\"width:152px\"&gt;","incorrect":true},{"name":"A4","label":"&lt;img src=\"https://blueberry-assets.oneclick.es/M4_G_2a_10.svg\" style=\"width:152px\"&gt;","incorrect":true}],"uniques":true},"algorithm":{"name":"labelImage","template":"LabelImageDragDropV2","params":{"image":{"src":"https://blueberry-assets.oneclick.es/M4_G_2a_6.png","width":260,"height":260,"alt":"","title":"","percent":1},"responses":[{"x":150,"y":2,"z":15,"width":200,"height":300,"pointer":""}],"fontSize":10}}}</t>
  </si>
  <si>
    <t>Arrastra la mitad simétrica de este dibujo.
(Girasol: M4-G-2a-11, M4-G-2a-12, M4-G-2a-13, M4-G-2a-14, M4-G-2a-15. Usar de referencia 5º)
(Salen 3 opciones de las 4 que hay para la mitad izquierda)</t>
  </si>
  <si>
    <t>&lt;p&gt;El girasol es simétrico si sus mitades coinciden cuando se dobla por un eje de simetría.&lt;/p&gt;</t>
  </si>
  <si>
    <t>{"id":"M4-G-2a-I-3","stimulus":"&lt;p&gt;Arrastra la mitad simétrica de este dibujo.&lt;/p&gt;","hint":"&lt;p&gt;Una figura tiene simetría si, al doblarla por un eje, sus mitades coinciden.&lt;/p&gt;","feedback":"&lt;p&gt;El girasol es simétrico si sus mitades coinciden cuando se dobla por un eje de simetría.&lt;/p&gt;","seed":{"parameters":[],"calculated":[{"name":"A1","label":"&lt;img src=\"https://blueberry-assets.oneclick.es/M4_G_2a_12.svg\" style=\"width:150px\"&gt;"},{"name":"A2","label":"&lt;img src=\"https://blueberry-assets.oneclick.es/M4_G_2a_13.svg\" style=\"width:150px\"&gt;","incorrect":true},{"name":"A3","label":"&lt;img src=\"https://blueberry-assets.oneclick.es/M4_G_2a_14.svg\" style=\"width:150px\"&gt;","incorrect":true},{"name":"A4","label":"&lt;img src=\"https://blueberry-assets.oneclick.es/M4_G_2a_15.svg\" style=\"width:150px\"&gt;","incorrect":true}],"uniques":true},"algorithm":{"name":"labelImage","template":"LabelImageDragDropV2","params":{"image":{"src":"https://blueberry-assets.oneclick.es/M4_G_2a_11.png","width":260,"height":260,"alt":"","title":"","percent":1},"responses":[{"x":150,"y":2,"z":15,"width":200,"height":300,"pointer":""}],"fontSize":10}}}</t>
  </si>
  <si>
    <t>Selecciona la imagen en la que el eje de simetría esté bien dibujado.
M4-G-2a-16*
M4-G-2a-17*
M4-G-2a-18*
M4-G-2a-19
M4-G-2a-20
M4-G-2a-21
M4-G-2a-22
M4-G-2a-23
M4-G-2a-24
(Se ven 3)</t>
  </si>
  <si>
    <t>&lt;p&gt;Una imagen es simétrica si sus mitades coinciden cuando se dobla esta figura por un eje de simetría.&lt;/p&gt;</t>
  </si>
  <si>
    <t>{"id":"M4-G-2a-E-1","stimulus":"&lt;p&gt;Selecciona la imagen en la que el eje de simetría esté bien dibujado.&lt;/p&gt;","hint":"&lt;p&gt;Una imagen es simétrica si sus mitades coinciden cuando se dobla esta figura por un eje de simetría.&lt;/p&gt;","feedback":"&lt;p&gt;Una imagen es simétrica si sus mitades coinciden cuando se dobla esta figura por un eje de simetría.&lt;/p&gt;","seed":{"parameters":[],"calculated":[{"name":"A1","label":"&lt;div style=\"display:flex; justify-content:center;\"&gt;&lt;img src=\"https://blueberry-assets.oneclick.es/M4_G_2a_16.svg\" width=\"300\"&gt;&lt;/img&gt;&lt;/div&gt;"},{"name":"A2","label":"&lt;div style=\"display:flex; justify-content:center;\"&gt;&lt;img src=\"https://blueberry-assets.oneclick.es/M4_G_2a_17.svg\" width=\"300\"&gt;&lt;/img&gt;&lt;/div&gt;"},{"name":"A3","label":"&lt;div style=\"display:flex; justify-content:center;\"&gt;&lt;img src=\"https://blueberry-assets.oneclick.es/M4_G_2a_18.svg\" width=\"300\"&gt;&lt;/img&gt;&lt;/div&gt;"},{"name":"A4","label":"&lt;div style=\"display:flex; justify-content:center;\"&gt;&lt;img src=\"https://blueberry-assets.oneclick.es/M4_G_2a_19.svg\" width=\"300\"&gt;&lt;/img&gt;&lt;/div&gt;","incorrect":true},{"name":"A5","label":"&lt;div style=\"display:flex; justify-content:center;\"&gt;&lt;img src=\"https://blueberry-assets.oneclick.es/M4_G_2a_20.svg\" width=\"300\"&gt;&lt;/img&gt;&lt;/div&gt;","incorrect":true},{"name":"A6","label":"&lt;div style=\"display:flex; justify-content:center;\"&gt;&lt;img src=\"https://blueberry-assets.oneclick.es/M4_G_2a_21.svg\" width=\"300\"&gt;&lt;/img&gt;&lt;/div&gt;","incorrect":true},{"name":"A7","label":"&lt;div style=\"display:flex; justify-content:center;\"&gt;&lt;img src=\"https://blueberry-assets.oneclick.es/M4_G_2a_22.svg\" width=\"300\"&gt;&lt;/img&gt;&lt;/div&gt;","incorrect":true},{"name":"A8","label":"&lt;div style=\"display:flex; justify-content:center;\"&gt;&lt;img src=\"https://blueberry-assets.oneclick.es/M4_G_2a_23.svg\" width=\"300\"&gt;&lt;/img&gt;&lt;/div&gt;","incorrect":true},{"name":"A9","label":"&lt;div style=\"display:flex; justify-content:center;\"&gt;&lt;img src=\"https://blueberry-assets.oneclick.es/M4_G_2a_24.svg\" width=\"300\"&gt;&lt;/img&gt;&lt;/div&gt;","incorrect":true}],"uniques":true},"algorithm":{"name":"trueFalse","template":"Multiple choice – standard","params":{"countCorrect":1,"countIncorrect":2,"showCheckIcon":false,"columns":3}}}</t>
  </si>
  <si>
    <t>Señala cuáles de las siguientes imágenes de edificios famosos son simétricas.
Simétricos:
El Taj Mahal, India
Torre Eiffel, París
La Catedral de Burgos, España
No simétricos:
La Catedral de San Basilio, Moscú
La Estatua de la Libertad, Estados Unidos
Opera de Sidney
M4-G-2a-30
M4-G-2a-31
M4-G-2a-32
M4-G-2a-33
M4-G-2a-34
M4-G-2a-35
(Se ven las 6 opciones)</t>
  </si>
  <si>
    <t>Una imagen es simétrica si sus mitades coinciden cuando se dobla esta figura por un eje de simetría.</t>
  </si>
  <si>
    <t>&lt;p&gt;Una imagen es simétrica si sus mitades coinciden cuando se dobla esta figura por un eje de simetría.&lt;/p&gt;
-Sí falla A4
&lt;p&gt;La catedral de San Basilio no es simétrica porque sus dos mitades no coinciden cuando se divide la imagen por un eje.&lt;/p&gt;
-Sí falla A5
&lt;p&gt;La Estatua de la Libertad no es simétrica porque sus dos mitades no coinciden cuando se divide la imagen por un eje.&lt;/p&gt;
-Sí falla A6
&lt;p&gt;La ópera de Sídney no es simétrica porque sus dos mitades no coinciden cuando se divide la imagen por un eje.&lt;/p&gt;</t>
  </si>
  <si>
    <t>{"id":"M4-G-2a-A-1","stimulus":"&lt;p&gt;Selecciona cuáles de las siguientes imágenes de edificios famosos son simétricas.&lt;/p&gt;","hint":"&lt;p&gt;Una imagen es simétrica si sus mitades coinciden cuando se dobla esta figura por un eje de simetría.&lt;/p &gt;","feedback":"&lt;p&gt;Una imagen es simétrica si sus mitades coinciden cuando se dobla esta figura por un eje de simetría.&lt;/p&gt;","seed":{"parameters":[],"calculated":[{"name":"A1","label":"&lt;img src=\"https://blueberry-assets.oneclick.es/M5_G_2a_57.svg\" width=\"300\"&gt;&lt;/img&gt;","function":""},{"name":"A2","label":"&lt;img src=\"https://blueberry-assets.oneclick.es/M5_G_2a_58.svg\" width=\"300\"&gt;&lt;/img&gt;","function":""},{"name":"A3","label":"&lt;img src=\"https://blueberry-assets.oneclick.es/M5_G_2a_59.svg\" width=\"300\"&gt;&lt;/img&gt;","function":""},{"name":"A4","label":"&lt;img src=\"https://blueberry-assets.oneclick.es/M5_G_2a_60.svg\" width=\"300\"&gt;&lt;/img&gt;","function":"","incorrect":true,"feedback":"&lt;p&gt;La catedral de San Basilio no es simétrica porque sus dos mitades no coinciden cuando se divide la imagen por un eje.&lt;/p&gt;"},{"name":"A5","label":"&lt;img src=\"https://blueberry-assets.oneclick.es/M5_G_2a_61.svg\" width=\"300\"&gt;&lt;/img&gt;","function":"","incorrect":true,"feedback":"&lt;p&gt;La Estatua de la Libertad no es simétrica porque sus dos mitades no coinciden cuando se divide la imagen por un eje.&lt;/p&gt;"},{"name":"A6","label":"&lt;img src=\"https://blueberry-assets.oneclick.es/M5_G_2a_62.svg\" width=\"300\"&gt;&lt;/img&gt;","function":"","incorrect":true,"feedback":"&lt;p&gt;La ópera de Sídney no es simétrica porque sus dos mitades no coinciden cuando se divide la imagen por un eje.&lt;/p&gt;"}],"uniques":true},"algorithm":{"name":"trueFalse","template":"Multiple choice – multiple response","params":{"countCorrect":3,"countIncorrect":3,"showCheckIcon":false,"columns":3}}}</t>
  </si>
  <si>
    <t>Observa las siguientes baldosas y selecciona la que sea simétrica.
M4-G-2a-25*
M4-G-2a-26*
M4-G-2a-27
M4-G-2a-28
M4-G-2a-29
(Se ven 3 imágenes, una simétrica y dos asimétricas)</t>
  </si>
  <si>
    <t>{"id":"M4-G-2a-A-2","stimulus":"&lt;p&gt;Observa las siguientes baldosas y selecciona la que sea simétrica.&lt;/p&gt;","hint":"&lt;p&gt;Una figura tiene simetría si, al doblarla por un eje, sus mitades coinciden.&lt;/p&gt;","feedback":"&lt;p&gt;Una imagen es simétrica si sus mitades coinciden cuando se dobla esta figura por un eje de simetría.&lt;/p&gt;","seed":{"parameters":[],"calculated":[{"name":"A1","label":"&lt;div style=\"display:flex; justify-content:center;\"&gt;&lt;img src=\"https://blueberry-assets.oneclick.es/M3_G_5a_47.svg\" width=\"300\"&gt;&lt;/img&gt;&lt;/div&gt;"},{"name":"A2","label":"&lt;div style=\"display:flex; justify-content:center;\"&gt;&lt;img src=\"https://blueberry-assets.oneclick.es/M3_G_5a_48.svg\" width=\"300\"&gt;&lt;/img&gt;&lt;/div&gt;"},{"name":"A3","label":"&lt;div style=\"display:flex; justify-content:center;\"&gt;&lt;img src=\"https://blueberry-assets.oneclick.es/M3_G_5a_49.svg\" width=\"300\"&gt;&lt;/img&gt;&lt;/div&gt;","incorrect":true},{"name":"A4","label":"&lt;div style=\"display:flex; justify-content:center;\"&gt;&lt;img src=\"https://blueberry-assets.oneclick.es/M3_G_5a_50.svg\" width=\"300\"&gt;&lt;/img&gt;&lt;/div&gt;","incorrect":true},{"name":"A5","label":"&lt;div style=\"display:flex; justify-content:center;\"&gt;&lt;img src=\"https://blueberry-assets.oneclick.es/M3_G_5a_51.svg\" width=\"300\"&gt;&lt;/img&gt;&lt;/div&gt;","incorrect":true}],"uniques":true},"algorithm":{"name":"trueFalse","template":"Multiple choice – standard","params":{"countCorrect":1,"countIncorrect":2,"showCheckIcon":false,"columns":3}}}</t>
  </si>
  <si>
    <t>¿Cuáles de las siguientes figuras tienen al menos un eje de simetría?
M4-G-2a-36*
M4-G-2a-37*
M4-G-2a-38*
M4-G-2a-39
M4-G-2a-40
M4-G-2a-41
M4-G-2a-42
(se ven 3)</t>
  </si>
  <si>
    <t>{"id":"M4-G-2a-A-3","stimulus":"&lt;p&gt;¿Cuáles de las siguientes figuras tienen al menos un eje de simetría?&lt;/p&gt;","hint":"&lt;p&gt;Una figura tiene simetría si, al doblarla por un eje, sus mitades coinciden.&lt;/p&gt;","feedback":"&lt;p&gt;Una imagen es simétrica si sus mitades coinciden cuando se dobla esta figura por un eje de simetría.&lt;/p&gt;","seed":{"parameters":[],"calculated":[{"name":"A1","label":"&lt;div style=\"display:flex; justify-content:center;\"&gt;&lt;img src=\"https://blueberry-assets.oneclick.es/M4_G_2a_36.svg\" width=\"300\"&gt;&lt;/img&gt;&lt;/div&gt;"},{"name":"A2","label":"&lt;div style=\"display:flex; justify-content:center;\"&gt;&lt;img src=\"https://blueberry-assets.oneclick.es/M4_G_2a_37.svg\" width=\"300\"&gt;&lt;/img&gt;&lt;/div&gt;"},{"name":"A3","label":"&lt;div style=\"display:flex; justify-content:center;\"&gt;&lt;img src=\"https://blueberry-assets.oneclick.es/M4_G_2a_38.svg\" width=\"300\"&gt;&lt;/img&gt;&lt;/div&gt;"},{"name":"A4","label":"&lt;div style=\"display:flex; justify-content:center;\"&gt;&lt;img src=\"https://blueberry-assets.oneclick.es/M4_G_2a_39.svg\" width=\"300\"&gt;&lt;/img&gt;&lt;/div&gt;","incorrect":true},{"name":"A5","label":"&lt;div style=\"display:flex; justify-content:center;\"&gt;&lt;img src=\"https://blueberry-assets.oneclick.es/M4_G_2a_40.svg\" width=\"300\"&gt;&lt;/img&gt;&lt;/div&gt;","incorrect":true},{"name":"A6","label":"&lt;div style=\"display:flex; justify-content:center;\"&gt;&lt;img src=\"https://blueberry-assets.oneclick.es/M4_G_2a_41.svg\" width=\"300\"&gt;&lt;/img&gt;&lt;/div&gt;","incorrect":true},{"name":"A7","label":"&lt;div style=\"display:flex; justify-content:center;\"&gt;&lt;img src=\"https://blueberry-assets.oneclick.es/M4_G_2a_42.svg\" width=\"300\"&gt;&lt;/img&gt;&lt;/div&gt;","incorrect":true}],"uniques":true},"algorithm":{"name":"trueFalse","template":"Multiple choice – standard","params":{"countCorrect":1,"countIncorrect":2,"showCheckIcon":false,"columns":3}}}</t>
  </si>
  <si>
    <t>M4-G-14a</t>
  </si>
  <si>
    <t>Identifica traslaciones</t>
  </si>
  <si>
    <t>&lt;p&gt;Señala la imagen en la que hay una traslación.&lt;/p&gt;</t>
  </si>
  <si>
    <t>Q1 = List = M4_G_14a_1, M4_G_14a_2, M4_G_14a_3
Q2 = List = M4_G_14a_4, M4_G_14a_5, M4_G_14a_6
Q3 = List = M4_G_14a_7, M4_G_14a_8, M4_G_14a_9</t>
  </si>
  <si>
    <t>A1=$$IMG={{Q1}}
A2=$$IMG={{Q2}}
A3=$$IMG={{Q3}}</t>
  </si>
  <si>
    <t>&lt;p&gt;Una imagen trasladada es la que se desplaza desde su posición original manteniendo su forma y sin giros.&lt;/p&gt;</t>
  </si>
  <si>
    <t>{"id":"M4-G-14a-I-1","stimulus":"&lt;p&gt;Señala la imagen en la que hay una traslación.&lt;/p&gt;","hint":"&lt;p&gt;Una imagen trasladada es la que se desplaza desde su posición original manteniendo su forma y sin giros.&lt;/p&gt;","feedback":"&lt;p&gt;Una imagen trasladada es la que se desplaza desde su posición original manteniendo su forma y sin giros.&lt;/p&gt;","seed":{"parameters":[{"name":"Q1","label":null,"list":["M4_G_14a_1","M4_G_14a_2","M4_G_14a_3"]},{"name":"Q2","label":null,"list":["M4_G_14a_4","M4_G_14a_5","M4_G_14a_6"]},{"name":"Q3","label":null,"list":["M4_G_14a_7","M4_G_14a_8","M4_G_14a_9"]}],"calculated":[{"name":"A1","label":"{{function}}","function":"&lt;div style=\"display:flex; justify-content:center;\"&gt;&lt;img src=\"https://blueberry-assets.oneclick.es/{{Q1}}.svg\" width=\"300\"&gt;&lt;/img&gt;&lt;/div&gt;"},{"name":"A2","label":"{{function}}","function":"&lt;div style=\"display:flex; justify-content:center;\"&gt;&lt;img src=\"https://blueberry-assets.oneclick.es/{{Q2}}.svg\" width=\"300\"&gt;&lt;/img&gt;&lt;/div&gt;","incorrect":true},{"name":"A3","label":"{{function}}","function":"&lt;div style=\"display:flex; justify-content:center;\"&gt;&lt;img src=\"https://blueberry-assets.oneclick.es/{{Q3}}.svg\" width=\"300\"&gt;&lt;/img&gt;&lt;/div&gt;","incorrect":true}],"uniques":true},"algorithm":{"name":"trueFalse","template":"Multiple choice – standard","params":{"countCorrect":1,"countIncorrect":2,"showCheckIcon":false,"columns":3}}}</t>
  </si>
  <si>
    <t>M4-G-13a</t>
  </si>
  <si>
    <t>Identifica giros</t>
  </si>
  <si>
    <r>
      <rPr>
        <rFont val="Calibri"/>
        <sz val="12.0"/>
      </rPr>
      <t>&lt;p&gt;¿Qué tipo de giro se ha producido en la segunda imagen?&lt;/p&gt;&lt;table style=\"width: 100%;\"&gt;&lt;tbody&gt;&lt;tr&gt;&lt;td style=\"width: 50.0000%; text-align: center; border: hidden; background-color:#fbf2ff;\"&gt;&lt;div class=\"lemo-fixed-to-responsive\" style=\"max-width: 201px;max-height: 201px;position: relative;width: 100%;display: inline-block;\"&gt;&lt;img src=\"http://drive.google.com/uc?export=view&amp;id=M4_G_13a_0\" tabindex=\"0\"&gt;&lt;/img&gt;&lt;div class=\"lemo-graphie-container\" style=\"position: absolute;top: 0;left: 0;width: 100%;height: 100%;\"&gt;&lt;div class=\"lemo-graphie\" style=\"position: relative; width: 100%; height: 100%; \"&gt;&lt;span class=\"lemo-graphie-label\" style=\"position: absolute; left: 16%; top: 16%;\"&gt;&lt;img src=\"http://drive.google.com/uc?export=view&amp;id={{Q5}}\";&gt;&lt;/img&gt;&lt;/span&gt;&lt;/div&gt;&lt;/div&gt;&lt;/div&gt;&lt;/td&gt;&lt;td style=\"width: 50.0000%; text-align: center; border: hidden; background-color:#fbf2ff;\"&gt;&lt;div class=\"lemo-fixed-to-responsive\" style=\"max-width: 201px;max-height: 201px;position: relative;width: 100%;display: inline-block;\"&gt;&lt;img src=\"</t>
    </r>
    <r>
      <rPr>
        <rFont val="Calibri"/>
        <color rgb="FF1155CC"/>
        <sz val="12.0"/>
        <u/>
      </rPr>
      <t>http://drive.google.com/uc?export=view&amp;id=M4_G_13a_0</t>
    </r>
    <r>
      <rPr>
        <rFont val="Calibri"/>
        <sz val="12.0"/>
      </rPr>
      <t>\" tabindex=\"0\"&gt;&lt;/img&gt;&lt;div class=\"lemo-graphie-container\" style=\"position: absolute;top: 0;left: 0;width: 100%;height: 100%;\"&gt;&lt;div class=\"lemo-graphie\" style=\"position: relative; width: 100%; height: 100%; \"&gt;&lt;span class=\"lemo-graphie-label\" style=\"position: absolute; left: 16%; top: 16%; transform: rotate({{Q1}}{{Q2}}deg);\"&gt;&lt;img src=\"http://drive.google.com/uc?export=view&amp;id={{Q5}}\";&gt;&lt;/img&gt;&lt;/span&gt;&lt;/div&gt;&lt;/div&gt;&lt;/div&gt;&lt;/td&gt;&lt;/tr&gt;&lt;/tbody&gt;&lt;/table&gt;
De {{Q2}}° en sentido {{T1}}.*
De {{Q2}}° en sentido {{T2}}.
De {{Q3}}° en sentido {{Q4}}.</t>
    </r>
  </si>
  <si>
    <t>Q1 = List = +, -
Q2 = List = 90, 180
Q3 = List = 90, 180
Q4 = List = positivo, negativo
Q5 = List = M4_G_13a_2, M4_G_13a_3, M4_G_13a_4, M4_G_13a_5, M4_G_13a_6</t>
  </si>
  <si>
    <t>T1 = if ('{{Q1}}' == '-') {'positivo'} else {'negativo'}
T2 = if ('{{Q1}}' == '+') {'positivo'} else {'negativo'}</t>
  </si>
  <si>
    <r>
      <rPr>
        <rFont val="Calibri"/>
        <sz val="12.0"/>
      </rPr>
      <t>M4_G_13a_1
(Rotular "Negativo" y "Positivo" debajo de cada reloj. Así:</t>
    </r>
    <r>
      <rPr>
        <rFont val="Calibri"/>
        <color rgb="FF000000"/>
        <sz val="12.0"/>
      </rPr>
      <t xml:space="preserve"> </t>
    </r>
    <r>
      <rPr>
        <rFont val="Calibri"/>
        <color rgb="FF1155CC"/>
        <sz val="12.0"/>
        <u/>
      </rPr>
      <t xml:space="preserve">https://gyazo.com/17d0df967aa6a87a2a9d9e192ce23f99)
</t>
    </r>
    <r>
      <rPr>
        <rFont val="Calibri"/>
        <sz val="12.0"/>
      </rPr>
      <t>&lt;div style=\"display:flex; justify-content:center;\"&gt;&lt;div class=\"lemo-fixed-to-responsive\" style=\"max-width: 400px;max-height: 200px;position: relative;width: 100%;display: inline-block;\"&gt;\n\t&lt;img src=\"XXX" tabindex=\"0\"&gt;&lt;/img&gt;\n\t&lt;div class=\"lemo-graphie-container\" style=\"position: absolute;top: 0;left: 0;width: 100%;height: 100%;\"&gt;\n\t\t&lt;div class=\"lemo-graphie\" style=\"position: relative; width: 100%; height: 100%;\"&gt;\n\t\t\t&lt;span class=\"lemo-graphie-label\" style=\"position: absolute; left: 70%; top: 79%;\"&gt;Positivo&lt;/span&gt;\n\t\t\t&lt;span class=\"lemo-graphie-label\" style=\"position: absolute; left: 10%; top: 79%;\"&gt;Negativo&lt;/span&gt;\n\t\t&lt;/div&gt;\n\t&lt;/div&gt;\n&lt;/div&gt;&lt;/div&gt;</t>
    </r>
  </si>
  <si>
    <r>
      <rPr>
        <rFont val="Calibri"/>
        <sz val="12.0"/>
      </rPr>
      <t xml:space="preserve">M4_G_13a_1
(Rotular "Negativo" y "Positivo" debajo de cada reloj. Así: </t>
    </r>
    <r>
      <rPr>
        <rFont val="Calibri"/>
        <color rgb="FF1155CC"/>
        <sz val="12.0"/>
        <u/>
      </rPr>
      <t xml:space="preserve">https://gyazo.com/17d0df967aa6a87a2a9d9e192ce23f99)
</t>
    </r>
    <r>
      <rPr>
        <rFont val="Calibri"/>
        <sz val="12.0"/>
      </rPr>
      <t>&lt;div style=\"display:flex; justify-content:center;\"&gt;&lt;div class=\"lemo-fixed-to-responsive\" style=\"max-width: 400px;max-height: 200px;position: relative;width: 100%;display: inline-block;\"&gt;\n\t&lt;img src=\"XXX" tabindex=\"0\"&gt;&lt;/img&gt;\n\t&lt;div class=\"lemo-graphie-container\" style=\"position: absolute;top: 0;left: 0;width: 100%;height: 100%;\"&gt;\n\t\t&lt;div class=\"lemo-graphie\" style=\"position: relative; width: 100%; height: 100%;\"&gt;\n\t\t\t&lt;span class=\"lemo-graphie-label\" style=\"position: absolute; left: 70%; top: 79%;\"&gt;Positivo&lt;/span&gt;\n\t\t\t&lt;span class=\"lemo-graphie-label\" style=\"position: absolute; left: 10%; top: 79%;\"&gt;Negativo&lt;/span&gt;\n\t\t&lt;/div&gt;\n\t&lt;/div&gt;\n&lt;/div&gt;&lt;/div&gt;</t>
    </r>
  </si>
  <si>
    <t>{"id":"M4-G-13a-I-1","stimulus":"&lt;p&gt;¿Qué tipo de giro se ha producido en la segunda imagen?&lt;/p&gt;&lt;table style=\"width: 100%; background: none !important;\"&gt;&lt;tbody&gt;&lt;tr&gt;&lt;td style=\"width: 50.0000%; text-align: center; border: hidden; background: none !important;\"&gt;&lt;div class=\"lemo-fixed-to-responsive\" style=\"max-width: 201px;max-height: 201px;position: relative;width: 100%;display: inline-block;\"&gt;&lt;img src=\"https://blueberry-assets.oneclick.es/{{Q5}}\" tabindex=\"0\"&gt;&lt;/img&gt;&lt;/img&gt;&lt;/span&gt;&lt;/div&gt;&lt;/div&gt;&lt;/div&gt;&lt;/td&gt;&lt;td style=\"width: 50.0000%; text-align: center; border: hidden; background: none !important;\"&gt;&lt;div class=\"lemo-fixed-to-responsive\" style=\"max-width: 201px;max-height: 201px;position: absolute;width: 100%;\"&gt;&lt;span class=\"lemo-graphie-label\" style=\"position: absolute; width: 100%; transform: rotate({{Q1}}{{Q2}}deg);\"&gt;&lt;img src=\"https://blueberry-assets.oneclick.es/{{Q5}}\" tabindex=\"0\"&gt;&lt;/img&gt;&lt;/span&gt;&lt;/div&gt;&lt;/div&gt;&lt;/div&gt;&lt;/td&gt;&lt;/tr&gt;&lt;/tbody&gt;&lt;/table&gt;","hint":"&lt;div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79%;\"&gt;Negativo&lt;/span&gt;&lt;/div&gt;&lt;/div&gt;&lt;/div&gt;&lt;/div&gt;","feedback":"&lt;div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seed":{"parameters":[{"name":"Q1","label":null,"list":["+","-"]},{"name":"Q2","label":null,"list":[90,180]},{"name":"Q3","label":null,"list":[90,180]},{"name":"Q4","label":null,"list":["positivo","negativo"]},{"name":"Q5","label":null,"list":["M4_G_13a_2.png","M4_G_13a_3.png","M4_G_13a_4.png","M4_G_13a_5.png","M4_G_13a_6.png"]}],"calculated":[{"name":"T1","function":" if (\"{{Q1}}\" == \"-\") {\"positivo\"} else {\"negativo\"}","temp":true},{"name":"T2","function":" if (\"{{Q1}}\" == \"+\") {\"positivo\"} else {\"negativo\"}","temp":true},{"name":"A1","label":"De {{Q2}}° en sentido {{T1}}."},{"name":"A2","label":"De {{Q2}}° en sentido {{T2}}.","incorrect":true},{"name":"A3","label":"De {{Q3}}° en sentido {{Q4}}.","incorrect":true}],"uniques":true},"algorithm":{"name":"trueFalse","template":"Multiple choice – standard","params":{"countCorrect":1,"countIncorrect":2,"showCheckIcon":true}}}</t>
  </si>
  <si>
    <t>M4-G-3a</t>
  </si>
  <si>
    <t>Clasifica ángulos según su amplitud (recto, agudo, obtuso y llano)</t>
  </si>
  <si>
    <t>Arrastra el nombre de cada ángulo debajo de su imagen.
Table=2x3, noborder
0,0={{Q1}}
0,1={{Q2}}
0,2={{Q3}}
1,0={{A1}}
1,1={{A2}}
1,2={{A3}}</t>
  </si>
  <si>
    <t>si</t>
  </si>
  <si>
    <t>Q1 = M4-G-3a-1, M4-G-3a-2, M4-G-3a-3
Q2 = M4-G-3a-10, M4-G-3a-11, M4-G-3a-12
Q3 = M4-G-3a-7, M4-G-3a-8, M4-G-3a-9</t>
  </si>
  <si>
    <t>A1 = Agudo
A2 = Llano 
A3 = Obtuso</t>
  </si>
  <si>
    <t>De menor a mayor amplitud, los ángulos se clasifican en agudos, rectos, obtusos y llanos.</t>
  </si>
  <si>
    <t>Los ángulos se clasifican según su amplitud en:&lt;br/&gt;&lt;ol&gt;&lt;li&gt;&lt;b&gt;Agudos:&lt;/b&gt; miden menos de 90°.&lt;/li&gt;&lt;li&gt;&lt;b&gt;Rectos:&lt;/b&gt; miden 90°.&lt;/li&gt;&lt;li&gt;&lt;b&gt;Obtusos:&lt;/b&gt; miden más de 90°, pero menos de 180°.&lt;/li&gt;&lt;li&gt;&lt;b&gt;Llanos:&lt;/b&gt; miden 180°.&lt;/li&gt;&lt;/ol&gt;
Sin TE individual</t>
  </si>
  <si>
    <t>{
    "id": "M4-G-3a-I-1",
    "stimulus": "&lt;p&gt;Arrastra el nombre de cada ángulo debajo de su imagen.&lt;/p&gt;",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none;\"&gt;{{response}}&lt;/td&gt;&lt;td style=\"width: 33.3333%; text-align: center; border: none;\"&gt;{{response}}&lt;/td&gt;&lt;td style=\"width: 33.3333%; text-align: center; border: none;\"&gt;{{response}}&lt;/td&gt;&lt;/tr&gt;&lt;/tbody&gt;&lt;/table&gt;",
    "hint": "&lt;p&gt;De menor a mayor amplitud, los ángulos se clasifican en agudos, rectos, obtusos y llanos.&lt;/p&gt;",
    "feedback": "&lt;p&gt;Los ángulos se clasifican según su amplitud en:&lt;br/&gt;&lt;ul&gt;&lt;li&gt;&lt;b&gt;Agudos:&lt;/b&gt; miden menos de 90°.&lt;/li&gt;&lt;li&gt;&lt;b&gt;Rectos:&lt;/b&gt; miden 90°.&lt;/li&gt;&lt;li&gt;&lt;b&gt;Obtusos:&lt;/b&gt; miden más de 90°, pero menos de 180°.&lt;/li&gt;&lt;li&gt;&lt;b&gt;Llanos:&lt;/b&gt; miden 180°.&lt;/li&gt;&lt;/ul&gt;&lt;/p&gt;",
    "seed": {
        "parameters": [
            {
                "name": "Q1",
                "label": null,
                "list": [
                    "M4_G_3a_1.svg",
                    "M4_G_3a_2.svg",
                    "M4_G_3a_3.svg"
                ]
            },
            {
                "name": "Q2",
                "label": null,
                "list": [
                    "M4_G_3a_10.svg",
                    "M4_G_3a_11.svg",
                    "M4_G_3a_12.svg"
                ]
            },
            {
                "name": "Q3",
                "label": null,
                "list": [
                    "M4_G_3a_7.svg",
                    "M4_G_3a_8.svg",
                    "M4_G_3a_9.svg"
                ]
            }
        ],
        "calculated": [
            {
                "name": "A1",
                "label": "Agudo"
            },
            {
                "name": "A2",
                "label": "Llano"
            },
            {
                "name": "A3",
                "label": "Obtuso"
            }
        ],
        "uniques": true
    },
    "algorithm": {
        "name": "calculateOperation",
        "template": "Cloze with drag &amp; drop",
        "params": {
            "keyboard": "INTERMEDIATE"
        }
    }
}</t>
  </si>
  <si>
    <t>Q1 = M4-G-3a-4, M4-G-3a-5, M4-G-3a-6
Q2 = M4-G-3a-7, M4-G-3a-8, M4-G-3a-9
Q3 = M4-G-3a-10, M4-G-3a-11, M4-G-3a-12</t>
  </si>
  <si>
    <t>A1 = Recto
A2 = Obtuso
A3 = Llano</t>
  </si>
  <si>
    <t>Los ángulos se clasifican según su amplitud en:&lt;br/&gt;&lt;ul&gt;&lt;li&gt;&lt;b&gt;Agudos:&lt;/b&gt; miden menos de 90°.&lt;/li&gt;&lt;li&gt;&lt;b&gt;Rectos:&lt;/b&gt; miden 90°.&lt;/li&gt;&lt;li&gt;&lt;b&gt;Obtusos:&lt;/b&gt; miden más de 90°, pero menos de 180°.&lt;/li&gt;&lt;li&gt;&lt;b&gt;Llanos:&lt;/b&gt; miden 180°.&lt;/li&gt;&lt;/ul&gt;
Sin TE individual</t>
  </si>
  <si>
    <t>{
    "id": "M4-G-3a-I-2",
    "stimulus": "&lt;p&gt;Arrastra el nombre de cada ángulo debajo de su imagen.&lt;/p&gt;",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none;\"&gt;{{response}}&lt;/td&gt;&lt;td style=\"width: 33.3333%; text-align: center; border: none;\"&gt;{{response}}&lt;/td&gt;&lt;td style=\"width: 33.3333%; text-align: center; border: none;\"&gt;{{response}}&lt;/td&gt;&lt;/tr&gt;&lt;/tbody&gt;&lt;/table&gt;",
    "hint": "&lt;p&gt;De menor a mayor amplitud, los ángulos se clasifican en agudos, rectos, obtusos y llanos.&lt;/p&gt;",
    "feedback": "&lt;p&gt;Los ángulos se clasifican según su amplitud en:&lt;br/&gt;&lt;ul&gt;&lt;li&gt;&lt;b&gt;Agudos:&lt;/b&gt; miden menos de 90°.&lt;/li&gt;&lt;li&gt;&lt;b&gt;Rectos:&lt;/b&gt; miden 90°.&lt;/li&gt;&lt;li&gt;&lt;b&gt;Obtusos:&lt;/b&gt; miden más de 90°, pero menos de 180°.&lt;/li&gt;&lt;li&gt;&lt;b&gt;Llanos:&lt;/b&gt; miden 180°.&lt;/li&gt;&lt;/ul&gt;&lt;/p&gt;",
    "seed": {
        "parameters": [
            {
                "name": "Q1",
                "label": null,
                "list": [
                    "M4_G_3a_4.svg",
                    "M4_G_3a_5.svg",
                    "M4_G_3a_6.svg"
                ]
            },
            {
                "name": "Q2",
                "label": null,
                "list": [
                    "M4_G_3a_7.svg",
                    "M4_G_3a_8.svg",
                    "M4_G_3a_9.svg"
                ]
            },
            {
                "name": "Q3",
                "label": null,
                "list": [
                    "M4_G_3a_10.svg",
                    "M4_G_3a_11.svg",
                    "M4_G_3a_12.svg"
                ]
            }
        ],
        "calculated": [
            {
                "name": "A1",
                "label": "Recto"
            },
            {
                "name": "A2",
                "label": "Obtuso"
            },
            {
                "name": "A3",
                "label": "Llano"
            }
        ],
        "uniques": true
    },
    "algorithm": {
        "name": "calculateOperation",
        "template": "Cloze with drag &amp; drop",
        "params": {
            "keyboard": "INTERMEDIATE"
        }
    }
}</t>
  </si>
  <si>
    <t>Completa la siguiente oración con el nombre del ángulo.
{{Q1}}</t>
  </si>
  <si>
    <t xml:space="preserve">El ángulo de la imagen es {{A1}}. </t>
  </si>
  <si>
    <t>Q1 = M4-G-3a-1, M4-G-3a-2, M4-G-3a-3</t>
  </si>
  <si>
    <t>A1=agudo</t>
  </si>
  <si>
    <t>Los ángulos se clasifican según su amplitud en agudos, rectos, obtusos y llanos.</t>
  </si>
  <si>
    <t>Es un ángulo agudo porque mide menos de 90°.</t>
  </si>
  <si>
    <t>{
    "id": "M4-G-3a-E-1",
    "stimulus": "&lt;p&gt;Completa la siguiente oración con el nombre del ángulo.&lt;/p&gt;&lt;div style=\"display:flex; justify-content:center;\"&gt;&lt;img src=\"https://blueberry-assets.oneclick.es/{{Q1}}\" width=\"300\"&gt;&lt;/img&gt;&lt;/div&gt;",
    "template": "&lt;p&gt;El ángulo de la imagen es {{response}}.&lt;/p&gt;",
    "hint": "&lt;p&gt;Los ángulos se clasifican según su amplitud en agudos, rectos, obtusos y llanos.&lt;/p&gt;",
    "feedback": "&lt;p&gt;Es un ángulo agudo porque mide menos de 90°.&lt;/p&gt;",
    "seed": {
        "parameters": [
            {
                "name": "Q1",
                "label": null,
                "list": [
                    "M4_G_3a_1.svg",
                    "M4_G_3a_2.svg",
                    "M4_G_3a_3.svg"
                ]
            }
        ],
        "calculated": [
            {
                "name": "A1",
                "label": "agudo"
            }
        ],
        "uniques": true
    },
    "algorithm": {
        "name": "calculateOperation",
        "template": "Cloze with text"
    }
}</t>
  </si>
  <si>
    <t>Q1 = M4-G-3a-4, M4-G-3a-5, M4-G-3a-6</t>
  </si>
  <si>
    <t>A1=recto</t>
  </si>
  <si>
    <t>Es un ángulo recto porque mide 90°.</t>
  </si>
  <si>
    <t>{
    "id": "M4-G-3a-E-2",
    "stimulus": "&lt;p&gt;Completa la siguiente oración con el nombre del ángulo.&lt;/p&gt;&lt;div style=\"display:flex; justify-content:center;\"&gt;&lt;img src=\"https://blueberry-assets.oneclick.es/{{Q1}}\" width=\"300\"&gt;&lt;/img&gt;&lt;/div&gt;",
    "template": "&lt;p&gt;El ángulo de la imagen es {{response}}.&lt;/p&gt;",
    "hint": "&lt;p&gt;Los ángulos se clasifican según su amplitud en agudos, rectos, obtusos y llanos.&lt;/p&gt;",
    "feedback": "&lt;p&gt;Es un ángulo recto porque mide 90°.&lt;/p&gt;",
    "seed": {
        "parameters": [
            {
                "name": "Q1",
                "label": null,
                "list": [
                    "M4_G_3a_4.svg",
                    "M4_G_3a_5.svg",
                    "M4_G_3a_6.svg"
                ]
            }
        ],
        "calculated": [
            {
                "name": "A1",
                "label": "recto"
            }
        ],
        "uniques": true
    },
    "algorithm": {
        "name": "calculateOperation",
        "template": "Cloze with text"
    }
}</t>
  </si>
  <si>
    <t>Q1 = M4-G-3a-7, M4-G-3a-8, M4-G-3a-9</t>
  </si>
  <si>
    <t>A1=obtuso</t>
  </si>
  <si>
    <t>Es un ángulo obtuso porque mide más de 90°.</t>
  </si>
  <si>
    <t>{
    "id": "M4-G-3a-E-3",
    "stimulus": "&lt;p&gt;Completa la siguiente oración con el nombre del ángulo.&lt;/p&gt;&lt;div style=\"display:flex; justify-content:center;\"&gt;&lt;img src=\"https://blueberry-assets.oneclick.es/{{Q1}}\" width=\"300\"&gt;&lt;/img&gt;&lt;/div&gt;",
    "template": "&lt;p&gt;El ángulo de la imagen es {{response}}.&lt;/p&gt;",
    "hint": "&lt;p&gt;Los ángulos se clasifican según su amplitud en agudos, rectos, obtusos y llanos.&lt;/p&gt;",
    "feedback": "&lt;p&gt;Es un ángulo obtuso porque mide más de 90°.&lt;/p&gt;",
    "seed": {
        "parameters": [
            {
                "name": "Q1",
                "label": null,
                "list": [
                    "M4_G_3a_7.svg",
                    "M4_G_3a_8.svg",
                    "M4_G_3a_9.svg"
                ]
            }
        ],
        "calculated": [
            {
                "name": "A1",
                "label": "obtuso"
            }
        ],
        "uniques": true
    },
    "algorithm": {
        "name": "calculateOperation",
        "template": "Cloze with text"
    }
}</t>
  </si>
  <si>
    <t>Q1 = M4-G-3a-10a, M4-G-3a-11a, M4-G-3a-12a</t>
  </si>
  <si>
    <t>A1=llano</t>
  </si>
  <si>
    <t>Es un ángulo llano porque mide 180°.</t>
  </si>
  <si>
    <t>{
    "id": "M4-G-3a-E-4",
    "stimulus": "&lt;p&gt;Completa la siguiente oración con el nombre del ángulo.&lt;/p&gt;&lt;div style=\"display:flex; justify-content:center;\"&gt;&lt;img src=\"https://blueberry-assets.oneclick.es/{{Q1}}\" width=\"300\"&gt;&lt;/img&gt;&lt;/div&gt;",
    "template": "&lt;p&gt;El ángulo de la imagen es {{response}}.&lt;/p&gt;",
    "hint": "&lt;p&gt;Los ángulos se clasifican según su amplitud en agudos, rectos, obtusos y llanos.&lt;/p&gt;",
    "feedback": "&lt;p&gt;Es un ángulo llano porque mide 180°.&lt;/p&gt;",
    "seed": {
        "parameters": [
            {
                "name": "Q1",
                "label": null,
                "list": [
                    "M4_G_3a_10a.svg",
                    "M4_G_3a_11a.svg",
                    "M4_G_3a_12a.svg"
                ]
            }
        ],
        "calculated": [
            {
                "name": "A1",
                "label": "llano"
            }
        ],
        "uniques": true
    },
    "algorithm": {
        "name": "calculateOperation",
        "template": "Cloze with text"
    }
}</t>
  </si>
  <si>
    <t>M4-G-3c</t>
  </si>
  <si>
    <t>Identifica la amplitud de ángulos con medidas fácilmente identificables (30°, 45°, 90°, 120°, 180°, etc.)</t>
  </si>
  <si>
    <t>&lt;p&gt;Selecciona el ángulo de 30°.&lt;/p&gt;</t>
  </si>
  <si>
    <t>A1=$$IMG=M4_G_3c_1*
A2=$$IMG=M4_G_3c_2
A3=$$IMG=M4_G_3c_3
A4=$$IMG=M4_G_3c_4
A5=$$IMG=M4_G_3c_5</t>
  </si>
  <si>
    <t>M4_G_3c_6[Debajo de cada uno, la medida de los cinco ángulos como etiqueta]</t>
  </si>
  <si>
    <t>{"id":"M4-G-3c-I-1","stimulus":"&lt;p&gt;Selecciona el ángulo de 30°.&lt;/p&gt;","hint":"&lt;div style=\"display:flex; justify-content:center;\"&gt;&lt;div class=\"lemo-fixed-to-responsive\" style=\"max-width: 600px;max-height: 200px;position: relative;width: 100%;display: inline-block;\"&gt;&lt;img src=\"https://blueberry-assets.oneclick.es/M4_G_3c_6.svg\" alt=\"\" tabindex=\"0\"&gt;&lt;/img&gt;&lt;div class=\"lemo-graphie-container\" style=\"position: absolute;top: 0;left: 0;width: 100%;height: 100%;\"&gt;&lt;div class=\"lemo-graphie\" style=\"position: relative; width: 100%; height: 100%;\"&gt;&lt;span class=\"lemo-graphie-label\" style=\"position: absolute; left: 8%; top: 59%;\"&gt;30°&lt;/span&gt;&lt;span class=\"lemo-graphie-label\" style=\"position: absolute; left: 29%; top: 59%;\"&gt;45°&lt;/span&gt;&lt;span class=\"lemo-graphie-label\" style=\"position: absolute; left: 47%; top: 59%;\"&gt;90°&lt;/span&gt;&lt;span class=\"lemo-graphie-label\" style=\"position: absolute; left: 65%; top: 59%;\"&gt;120°&lt;/span&gt;&lt;span class=\"lemo-graphie-label\" style=\"position: absolute; left: 85%; top: 59%;\"&gt;180°&lt;/span&gt;&lt;/div&gt;&lt;/div&gt;&lt;/div&gt;&lt;/div&gt;","feedback":"&lt;div style=\"display:flex; justify-content:center;\"&gt;&lt;div class=\"lemo-fixed-to-responsive\" style=\"max-width: 600px;max-height: 200px;position: relative;width: 100%;display: inline-block;\"&gt;&lt;img src=\"https://blueberry-assets.oneclick.es/M4_G_3c_6.svg\" alt=\"\" tabindex=\"0\"&gt;&lt;/img&gt;&lt;div class=\"lemo-graphie-container\" style=\"position: absolute;top: 0;left: 0;width: 100%;height: 100%;\"&gt;&lt;div class=\"lemo-graphie\" style=\"position: relative; width: 100%; height: 100%;\"&gt;&lt;span class=\"lemo-graphie-label\" style=\"position: absolute; left: 8%; top: 59%;\"&gt;30°&lt;/span&gt;&lt;span class=\"lemo-graphie-label\" style=\"position: absolute; left: 29%; top: 59%;\"&gt;45°&lt;/span&gt;&lt;span class=\"lemo-graphie-label\" style=\"position: absolute; left: 47%; top: 59%;\"&gt;90°&lt;/span&gt;&lt;span class=\"lemo-graphie-label\" style=\"position: absolute; left: 65%; top: 59%;\"&gt;120°&lt;/span&gt;&lt;span class=\"lemo-graphie-label\" style=\"position: absolute; left: 85%; top: 59%;\"&gt;180°&lt;/span&gt;&lt;/div&gt;&lt;/div&gt;&lt;/div&gt;&lt;/div&gt;","seed":{"parameters":[],"calculated":[{"name":"A1","label":"{{function}}","function":"&lt;div style=\"display:flex; justify-content:center;\"&gt;&lt;img src=\"https://blueberry-assets.oneclick.es/M4_G_3c_1.svg\" width=\"300\"&gt;&lt;/img&gt;&lt;/div&gt;"},{"name":"A2","label":"{{function}}","function":"&lt;div style=\"display:flex; justify-content:center;\"&gt;&lt;img src=\"https://blueberry-assets.oneclick.es/M4_G_3c_2.svg\" width=\"300\"&gt;&lt;/img&gt;&lt;/div&gt;","incorrect":true},{"name":"A3","label":"{{function}}","function":"&lt;div style=\"display:flex; justify-content:center;\"&gt;&lt;img src=\"https://blueberry-assets.oneclick.es/M4_G_3c_3.svg\" width=\"300\"&gt;&lt;/img&gt;&lt;/div&gt;","incorrect":true},{"name":"A4","label":"{{function}}","function":"&lt;div style=\"display:flex; justify-content:center;\"&gt;&lt;img src=\"https://blueberry-assets.oneclick.es/M4_G_3c_4.svg\" width=\"300\"&gt;&lt;/img&gt;&lt;/div&gt;","incorrect":true},{"name":"A5","label":"{{function}}","function":"&lt;div style=\"display:flex; justify-content:center;\"&gt;&lt;img src=\"https://blueberry-assets.oneclick.es/M4_G_3c_5.svg\" width=\"300\"&gt;&lt;/img&gt;&lt;/div&gt;","incorrect":true}],"uniques":true},"algorithm":{"name":"trueFalse","template":"Multiple choice – standard","params":{"countCorrect":1,"countIncorrect":2,"showCheckIcon":false,"columns":3}}}</t>
  </si>
  <si>
    <t>&lt;p&gt;Selecciona el ángulo de 45°.&lt;/p&gt;</t>
  </si>
  <si>
    <t>A1=$$IMG=M4_G_3c_1
A2=$$IMG=M4_G_3c_2*
A3=$$IMG=M4_G_3c_3
A4=$$IMG=M4_G_3c_4
A5=$$IMG=M4_G_3c_5</t>
  </si>
  <si>
    <t>{"id":"M4-G-3c-I-2","stimulus":"&lt;p&gt;Selecciona el ángulo de 45°.&lt;/p&gt;","hint":"&lt;div style=\"display:flex; justify-content:center;\"&gt;&lt;div class=\"lemo-fixed-to-responsive\" style=\"max-width: 600px;max-height: 200px;position: relative;width: 100%;display: inline-block;\"&gt;&lt;img src=\"https://blueberry-assets.oneclick.es/M4_G_3c_6.svg\" alt=\"\" tabindex=\"0\"&gt;&lt;/img&gt;&lt;div class=\"lemo-graphie-container\" style=\"position: absolute;top: 0;left: 0;width: 100%;height: 100%;\"&gt;&lt;div class=\"lemo-graphie\" style=\"position: relative; width: 100%; height: 100%;\"&gt;&lt;span class=\"lemo-graphie-label\" style=\"position: absolute; left: 8%; top: 59%;\"&gt;30°&lt;/span&gt;&lt;span class=\"lemo-graphie-label\" style=\"position: absolute; left: 29%; top: 59%;\"&gt;45°&lt;/span&gt;&lt;span class=\"lemo-graphie-label\" style=\"position: absolute; left: 47%; top: 59%;\"&gt;90°&lt;/span&gt;&lt;span class=\"lemo-graphie-label\" style=\"position: absolute; left: 65%; top: 59%;\"&gt;120°&lt;/span&gt;&lt;span class=\"lemo-graphie-label\" style=\"position: absolute; left: 85%; top: 59%;\"&gt;180°&lt;/span&gt;&lt;/div&gt;&lt;/div&gt;&lt;/div&gt;&lt;/div&gt;","feedback":"&lt;div style=\"display:flex; justify-content:center;\"&gt;&lt;div class=\"lemo-fixed-to-responsive\" style=\"max-width: 600px;max-height: 200px;position: relative;width: 100%;display: inline-block;\"&gt;&lt;img src=\"https://blueberry-assets.oneclick.es/M4_G_3c_6.svg\" alt=\"\" tabindex=\"0\"&gt;&lt;/img&gt;&lt;div class=\"lemo-graphie-container\" style=\"position: absolute;top: 0;left: 0;width: 100%;height: 100%;\"&gt;&lt;div class=\"lemo-graphie\" style=\"position: relative; width: 100%; height: 100%;\"&gt;&lt;span class=\"lemo-graphie-label\" style=\"position: absolute; left: 8%; top: 59%;\"&gt;30°&lt;/span&gt;&lt;span class=\"lemo-graphie-label\" style=\"position: absolute; left: 29%; top: 59%;\"&gt;45°&lt;/span&gt;&lt;span class=\"lemo-graphie-label\" style=\"position: absolute; left: 47%; top: 59%;\"&gt;90°&lt;/span&gt;&lt;span class=\"lemo-graphie-label\" style=\"position: absolute; left: 65%; top: 59%;\"&gt;120°&lt;/span&gt;&lt;span class=\"lemo-graphie-label\" style=\"position: absolute; left: 85%; top: 59%;\"&gt;180°&lt;/span&gt;&lt;/div&gt;&lt;/div&gt;&lt;/div&gt;&lt;/div&gt;","seed":{"parameters":[],"calculated":[{"name":"A1","label":"{{function}}","function":"&lt;div style=\"display:flex; justify-content:center;\"&gt;&lt;img src=\"https://blueberry-assets.oneclick.es/M4_G_3c_1.svg\" width=\"300\"&gt;&lt;/img&gt;&lt;/div&gt;","incorrect":true},{"name":"A2","label":"{{function}}","function":"&lt;div style=\"display:flex; justify-content:center;\"&gt;&lt;img src=\"https://blueberry-assets.oneclick.es/M4_G_3c_2.svg\" width=\"300\"&gt;&lt;/img&gt;&lt;/div&gt;"},{"name":"A3","label":"{{function}}","function":"&lt;div style=\"display:flex; justify-content:center;\"&gt;&lt;img src=\"https://blueberry-assets.oneclick.es/M4_G_3c_3.svg\" width=\"300\"&gt;&lt;/img&gt;&lt;/div&gt;","incorrect":true},{"name":"A4","label":"{{function}}","function":"&lt;div style=\"display:flex; justify-content:center;\"&gt;&lt;img src=\"https://blueberry-assets.oneclick.es/M4_G_3c_4.svg\" width=\"300\"&gt;&lt;/img&gt;&lt;/div&gt;","incorrect":true},{"name":"A5","label":"{{function}}","function":"&lt;div style=\"display:flex; justify-content:center;\"&gt;&lt;img src=\"https://blueberry-assets.oneclick.es/M4_G_3c_5.svg\" width=\"300\"&gt;&lt;/img&gt;&lt;/div&gt;","incorrect":true}],"uniques":true},"algorithm":{"name":"trueFalse","template":"Multiple choice – standard","params":{"countCorrect":1,"countIncorrect":2,"showCheckIcon":false,"columns":3}}}</t>
  </si>
  <si>
    <t>&lt;p&gt;Selecciona el ángulo de 90°.&lt;/p&gt;</t>
  </si>
  <si>
    <t>A1=$$IMG=M4_G_3c_1
A2=$$IMG=M4_G_3c_2
A3=$$IMG=M4_G_3c_3*
A4=$$IMG=M4_G_3c_4
A5=$$IMG=M4_G_3c_5</t>
  </si>
  <si>
    <t>{"id":"M4-G-3c-I-3","stimulus":"&lt;p&gt;Selecciona el ángulo de 90°.&lt;/p&gt;","hint":"&lt;div style=\"display:flex; justify-content:center;\"&gt;&lt;div class=\"lemo-fixed-to-responsive\" style=\"max-width: 600px;max-height: 200px;position: relative;width: 100%;display: inline-block;\"&gt;&lt;img src=\"https://blueberry-assets.oneclick.es/M4_G_3c_6.svg\" alt=\"\" tabindex=\"0\"&gt;&lt;/img&gt;&lt;div class=\"lemo-graphie-container\" style=\"position: absolute;top: 0;left: 0;width: 100%;height: 100%;\"&gt;&lt;div class=\"lemo-graphie\" style=\"position: relative; width: 100%; height: 100%;\"&gt;&lt;span class=\"lemo-graphie-label\" style=\"position: absolute; left: 8%; top: 59%;\"&gt;30°&lt;/span&gt;&lt;span class=\"lemo-graphie-label\" style=\"position: absolute; left: 29%; top: 59%;\"&gt;45°&lt;/span&gt;&lt;span class=\"lemo-graphie-label\" style=\"position: absolute; left: 47%; top: 59%;\"&gt;90°&lt;/span&gt;&lt;span class=\"lemo-graphie-label\" style=\"position: absolute; left: 65%; top: 59%;\"&gt;120°&lt;/span&gt;&lt;span class=\"lemo-graphie-label\" style=\"position: absolute; left: 85%; top: 59%;\"&gt;180°&lt;/span&gt;&lt;/div&gt;&lt;/div&gt;&lt;/div&gt;&lt;/div&gt;","feedback":"&lt;div style=\"display:flex; justify-content:center;\"&gt;&lt;div class=\"lemo-fixed-to-responsive\" style=\"max-width: 600px;max-height: 200px;position: relative;width: 100%;display: inline-block;\"&gt;&lt;img src=\"https://blueberry-assets.oneclick.es/M4_G_3c_6.svg\" alt=\"\" tabindex=\"0\"&gt;&lt;/img&gt;&lt;div class=\"lemo-graphie-container\" style=\"position: absolute;top: 0;left: 0;width: 100%;height: 100%;\"&gt;&lt;div class=\"lemo-graphie\" style=\"position: relative; width: 100%; height: 100%;\"&gt;&lt;span class=\"lemo-graphie-label\" style=\"position: absolute; left: 8%; top: 59%;\"&gt;30°&lt;/span&gt;&lt;span class=\"lemo-graphie-label\" style=\"position: absolute; left: 29%; top: 59%;\"&gt;45°&lt;/span&gt;&lt;span class=\"lemo-graphie-label\" style=\"position: absolute; left: 47%; top: 59%;\"&gt;90°&lt;/span&gt;&lt;span class=\"lemo-graphie-label\" style=\"position: absolute; left: 65%; top: 59%;\"&gt;120°&lt;/span&gt;&lt;span class=\"lemo-graphie-label\" style=\"position: absolute; left: 85%; top: 59%;\"&gt;180°&lt;/span&gt;&lt;/div&gt;&lt;/div&gt;&lt;/div&gt;&lt;/div&gt;","seed":{"parameters":[],"calculated":[{"name":"A1","label":"{{function}}","function":"&lt;div style=\"display:flex; justify-content:center;\"&gt;&lt;img src=\"https://blueberry-assets.oneclick.es/M4_G_3c_1.svg\" width=\"300\"&gt;&lt;/img&gt;&lt;/div&gt;","incorrect":true},{"name":"A2","label":"{{function}}","function":"&lt;div style=\"display:flex; justify-content:center;\"&gt;&lt;img src=\"https://blueberry-assets.oneclick.es/M4_G_3c_2.svg\" width=\"300\"&gt;&lt;/img&gt;&lt;/div&gt;","incorrect":true},{"name":"A3","label":"{{function}}","function":"&lt;div style=\"display:flex; justify-content:center;\"&gt;&lt;img src=\"https://blueberry-assets.oneclick.es/M4_G_3c_3.svg\" width=\"300\"&gt;&lt;/img&gt;&lt;/div&gt;"},{"name":"A4","label":"{{function}}","function":"&lt;div style=\"display:flex; justify-content:center;\"&gt;&lt;img src=\"https://blueberry-assets.oneclick.es/M4_G_3c_4.svg\" width=\"300\"&gt;&lt;/img&gt;&lt;/div&gt;","incorrect":true},{"name":"A5","label":"{{function}}","function":"&lt;div style=\"display:flex; justify-content:center;\"&gt;&lt;img src=\"https://blueberry-assets.oneclick.es/M4_G_3c_5.svg\" width=\"300\"&gt;&lt;/img&gt;&lt;/div&gt;","incorrect":true}],"uniques":true},"algorithm":{"name":"trueFalse","template":"Multiple choice – standard","params":{"countCorrect":1,"countIncorrect":2,"showCheckIcon":false,"columns":3}}}</t>
  </si>
  <si>
    <t>&lt;p&gt;Selecciona la amplitud de cada ángulo.&lt;/p&gt;</t>
  </si>
  <si>
    <t>$$TBL=2x3,noborder
0,0=$$IMG=M4_G_3c_1
0,1=$$IMG=M4_G_3c_3
0,2=$$IMG=M4_G_3c_5
1,0={{A1}}
1,1={{A4}}
1,2={{A7}}</t>
  </si>
  <si>
    <t>group1=
A1=30°#*
A2=45°#
A3=90°#
group2=
A4=90°#*
A5=180°#
A6=45°#
group3=
A7=180°#*
A8=90°#
A9=120°#</t>
  </si>
  <si>
    <t>{"id":"M4-G-3c-E-1","stimulus":"&lt;p&gt;Selecciona la amplitud de cada ángulo.&lt;/p&gt;","template":"&lt;table style=\"width: 100%;\"&gt;&lt;tbody&gt;&lt;tr&gt;&lt;td style=\"width: 33.33%; text-align: center; border: none;\"&gt;&lt;div style=\"display:flex; justify-content:center;\"&gt;&lt;img src=\"https://blueberry-assets.oneclick.es/M4_G_3c_1.svg\" width=\"300\"&gt;&lt;/img&gt;&lt;/div&gt;&lt;/td&gt;&lt;td style=\"width: 33.33%; text-align: center; border: none;\"&gt;&lt;div style=\"display:flex; justify-content:center;\"&gt;&lt;img src=\"https://blueberry-assets.oneclick.es/M4_G_3c_3.svg\" width=\"300\"&gt;&lt;/img&gt;&lt;/div&gt;&lt;/td&gt;&lt;td style=\"width: 33.33%; text-align: center; border: none;\"&gt;&lt;div style=\"display:flex; justify-content:center;\"&gt;&lt;img src=\"https://blueberry-assets.oneclick.es/M4_G_3c_5.svg\" width=\"300\"&gt;&lt;/img&gt;&lt;/div&gt;&lt;/td&gt;&lt;/tr&gt;&lt;tr&gt;&lt;td style=\"width: 33.33%; text-align: center; border: none;\"&gt;{{response}}&lt;/td&gt;&lt;td style=\"width: 33.33%; text-align: center; border: none;\"&gt;{{response}}&lt;/td&gt;&lt;td style=\"width: 33.33%; text-align: center; border: none;\"&gt;{{response}}&lt;/td&gt;&lt;/tr&gt;&lt;/tbody&gt;&lt;/table&gt;","hint":"&lt;div style=\"display:flex; justify-content:center;\"&gt;&lt;div class=\"lemo-fixed-to-responsive\" style=\"max-width: 600px;max-height: 200px;position: relative;width: 100%;display: inline-block;\"&gt;&lt;img src=\"https://blueberry-assets.oneclick.es/M4_G_3c_6.svg\" alt=\"\" tabindex=\"0\"&gt;&lt;/img&gt;&lt;div class=\"lemo-graphie-container\" style=\"position: absolute;top: 0;left: 0;width: 100%;height: 100%;\"&gt;&lt;div class=\"lemo-graphie\" style=\"position: relative; width: 100%; height: 100%;\"&gt;&lt;span class=\"lemo-graphie-label\" style=\"position: absolute; left: 8%; top: 59%;\"&gt;30°&lt;/span&gt;&lt;span class=\"lemo-graphie-label\" style=\"position: absolute; left: 29%; top: 59%;\"&gt;45°&lt;/span&gt;&lt;span class=\"lemo-graphie-label\" style=\"position: absolute; left: 47%; top: 59%;\"&gt;90°&lt;/span&gt;&lt;span class=\"lemo-graphie-label\" style=\"position: absolute; left: 65%; top: 59%;\"&gt;120°&lt;/span&gt;&lt;span class=\"lemo-graphie-label\" style=\"position: absolute; left: 85%; top: 59%;\"&gt;180°&lt;/span&gt;&lt;/div&gt;&lt;/div&gt;&lt;/div&gt;&lt;/div&gt;","feedback":"&lt;div style=\"display:flex; justify-content:center;\"&gt;&lt;div class=\"lemo-fixed-to-responsive\" style=\"max-width: 600px;max-height: 200px;position: relative;width: 100%;display: inline-block;\"&gt;&lt;img src=\"https://blueberry-assets.oneclick.es/M4_G_3c_6.svg\" alt=\"\" tabindex=\"0\"&gt;&lt;/img&gt;&lt;div class=\"lemo-graphie-container\" style=\"position: absolute;top: 0;left: 0;width: 100%;height: 100%;\"&gt;&lt;div class=\"lemo-graphie\" style=\"position: relative; width: 100%; height: 100%;\"&gt;&lt;span class=\"lemo-graphie-label\" style=\"position: absolute; left: 8%; top: 59%;\"&gt;30°&lt;/span&gt;&lt;span class=\"lemo-graphie-label\" style=\"position: absolute; left: 29%; top: 59%;\"&gt;45°&lt;/span&gt;&lt;span class=\"lemo-graphie-label\" style=\"position: absolute; left: 47%; top: 59%;\"&gt;90°&lt;/span&gt;&lt;span class=\"lemo-graphie-label\" style=\"position: absolute; left: 65%; top: 59%;\"&gt;120°&lt;/span&gt;&lt;span class=\"lemo-graphie-label\" style=\"position: absolute; left: 85%; top: 59%;\"&gt;180°&lt;/span&gt;&lt;/div&gt;&lt;/div&gt;&lt;/div&gt;&lt;/div&gt;","seed":{"parameters":[],"calculated":[{"name":"A1","label":"30°","function":"","group":1},{"name":"A2","label":"45°","function":"","incorrect":true,"group":1},{"name":"A3","label":"90°","function":"","incorrect":true,"group":1},{"name":"A4","label":"90°","function":"","group":2},{"name":"A5","label":"180°","function":"","incorrect":true,"group":2},{"name":"A6","label":"45°","function":"","incorrect":true,"group":2},{"name":"A7","label":"180°","function":"","group":3},{"name":"A8","label":"90°","function":"","incorrect":true,"group":3},{"name":"A9","label":"120°","function":"","incorrect":true,"group":3}],"uniques":true},"algorithm":{"name":"groupResponses","template":"Cloze with drop down"}}</t>
  </si>
  <si>
    <t>Selecciona la amplitud de cada ángulo.</t>
  </si>
  <si>
    <t>M4_G_3c_5 | M4_G_3c_2 | M4_G_3c_1
{{group1}} | {{group2}} | {{group3}}</t>
  </si>
  <si>
    <t>group1 = 180°*, 90°, 30°
group2 = 45°*, 90°, 30°
group3 = 30°*, 120°, 90°</t>
  </si>
  <si>
    <t>{"id":"M4-G-3c-E-2","stimulus":"&lt;p&gt;Selecciona la amplitud de cada ángulo.&lt;/p&gt;","template":"&lt;table style=\"width: 100%;\"&gt;&lt;tbody&gt;&lt;tr&gt;&lt;td style=\"width: 33.33%; text-align: center; border: none;\"&gt;&lt;div style=\"display:flex; justify-content:center;\"&gt;&lt;img src=\"https://blueberry-assets.oneclick.es/M4_G_3c_5.svg\" width=\"300\"&gt;&lt;/img&gt;&lt;/div&gt;&lt;/td&gt;&lt;td style=\"width: 33.33%; text-align: center; border: none;\"&gt;&lt;div style=\"display:flex; justify-content:center;\"&gt;&lt;img src=\"https://blueberry-assets.oneclick.es/M4_G_3c_2.svg\" width=\"300\"&gt;&lt;/img&gt;&lt;/div&gt;&lt;/td&gt;&lt;td style=\"width: 33.33%; text-align: center; border: none;\"&gt;&lt;div style=\"display:flex; justify-content:center;\"&gt;&lt;img src=\"https://blueberry-assets.oneclick.es/M4_G_3c_1.svg\" width=\"300\"&gt;&lt;/img&gt;&lt;/div&gt;&lt;/td&gt;&lt;/tr&gt;&lt;tr&gt;&lt;td style=\"width: 33.33%; text-align: center; border: none;\"&gt;{{response}}&lt;/td&gt;&lt;td style=\"width: 33.33%; text-align: center; border: none;\"&gt;{{response}}&lt;/td&gt;&lt;td style=\"width: 33.33%; text-align: center; border: none;\"&gt;{{response}}&lt;/td&gt;&lt;/tr&gt;&lt;/tbody&gt;&lt;/table&gt;","hint":"&lt;div style=\"display:flex; justify-content:center;\"&gt;&lt;div class=\"lemo-fixed-to-responsive\" style=\"max-width: 600px;max-height: 200px;position: relative;width: 100%;display: inline-block;\"&gt;&lt;img src=\"https://blueberry-assets.oneclick.es/M4_G_3c_6.svg\" alt=\"\" tabindex=\"0\"&gt;&lt;/img&gt;&lt;div class=\"lemo-graphie-container\" style=\"position: absolute;top: 0;left: 0;width: 100%;height: 100%;\"&gt;&lt;div class=\"lemo-graphie\" style=\"position: relative; width: 100%; height: 100%;\"&gt;&lt;span class=\"lemo-graphie-label\" style=\"position: absolute; left: 8%; top: 59%;\"&gt;30°&lt;/span&gt;&lt;span class=\"lemo-graphie-label\" style=\"position: absolute; left: 29%; top: 59%;\"&gt;45°&lt;/span&gt;&lt;span class=\"lemo-graphie-label\" style=\"position: absolute; left: 47%; top: 59%;\"&gt;90°&lt;/span&gt;&lt;span class=\"lemo-graphie-label\" style=\"position: absolute; left: 65%; top: 59%;\"&gt;120°&lt;/span&gt;&lt;span class=\"lemo-graphie-label\" style=\"position: absolute; left: 85%; top: 59%;\"&gt;180°&lt;/span&gt;&lt;/div&gt;&lt;/div&gt;&lt;/div&gt;&lt;/div&gt;","feedback":"&lt;div style=\"display:flex; justify-content:center;\"&gt;&lt;div class=\"lemo-fixed-to-responsive\" style=\"max-width: 600px;max-height: 200px;position: relative;width: 100%;display: inline-block;\"&gt;&lt;img src=\"https://blueberry-assets.oneclick.es/M4_G_3c_6.svg\" alt=\"\" tabindex=\"0\"&gt;&lt;/img&gt;&lt;div class=\"lemo-graphie-container\" style=\"position: absolute;top: 0;left: 0;width: 100%;height: 100%;\"&gt;&lt;div class=\"lemo-graphie\" style=\"position: relative; width: 100%; height: 100%;\"&gt;&lt;span class=\"lemo-graphie-label\" style=\"position: absolute; left: 8%; top: 59%;\"&gt;30°&lt;/span&gt;&lt;span class=\"lemo-graphie-label\" style=\"position: absolute; left: 29%; top: 59%;\"&gt;45°&lt;/span&gt;&lt;span class=\"lemo-graphie-label\" style=\"position: absolute; left: 47%; top: 59%;\"&gt;90°&lt;/span&gt;&lt;span class=\"lemo-graphie-label\" style=\"position: absolute; left: 65%; top: 59%;\"&gt;120°&lt;/span&gt;&lt;span class=\"lemo-graphie-label\" style=\"position: absolute; left: 85%; top: 59%;\"&gt;180°&lt;/span&gt;&lt;/div&gt;&lt;/div&gt;&lt;/div&gt;&lt;/div&gt;","seed":{"parameters":[],"calculated":[{"name":"A1","label":"180°","function":"","group":1},{"name":"A2","label":"90°","function":"","incorrect":true,"group":1},{"name":"A3","label":"30°","function":"","incorrect":true,"group":1},{"name":"A4","label":"45°","function":"","group":2},{"name":"A5","label":"90°","function":"","incorrect":true,"group":2},{"name":"A6","label":"30°","function":"","incorrect":true,"group":2},{"name":"A7","label":"30°","function":"","group":3},{"name":"A8","label":"120°","function":"","incorrect":true,"group":3},{"name":"A9","label":"90°","function":"","incorrect":true,"group":3}],"uniques":true},"algorithm":{"name":"groupResponses","template":"Cloze with drop down"}}</t>
  </si>
  <si>
    <t>M4_G_3c_4 | M4_G_3c_2 | M4_G_3c_3
{{group1}} | {{group2}} | {{group3}}</t>
  </si>
  <si>
    <t>group1 = 120°*, 180°, 90°
group2 = 45°*, 90°, 120°
group3 = 90°*, 180°, 120°</t>
  </si>
  <si>
    <t>{"id":"M4-G-3c-E-3","stimulus":"&lt;p&gt;Selecciona la amplitud de cada ángulo.&lt;/p&gt;","template":"&lt;table style=\"width: 100%;\"&gt;&lt;tbody&gt;&lt;tr&gt;&lt;td style=\"width: 33.33%; text-align: center; border: none;\"&gt;&lt;div style=\"display:flex; justify-content:center;\"&gt;&lt;img src=\"https://blueberry-assets.oneclick.es/M4_G_3c_4.svg\" width=\"300\"&gt;&lt;/img&gt;&lt;/div&gt;&lt;/td&gt;&lt;td style=\"width: 33.33%; text-align: center; border: none;\"&gt;&lt;div style=\"display:flex; justify-content:center;\"&gt;&lt;img src=\"https://blueberry-assets.oneclick.es/M4_G_3c_2.svg\" width=\"300\"&gt;&lt;/img&gt;&lt;/div&gt;&lt;/td&gt;&lt;td style=\"width: 33.33%; text-align: center; border: none;\"&gt;&lt;div style=\"display:flex; justify-content:center;\"&gt;&lt;img src=\"https://blueberry-assets.oneclick.es/M4_G_3c_3.svg\" width=\"300\"&gt;&lt;/img&gt;&lt;/div&gt;&lt;/td&gt;&lt;/tr&gt;&lt;tr&gt;&lt;td style=\"width: 33.33%; text-align: center; border: none;\"&gt;{{response}}&lt;/td&gt;&lt;td style=\"width: 33.33%; text-align: center; border: none;\"&gt;{{response}}&lt;/td&gt;&lt;td style=\"width: 33.33%; text-align: center; border: none;\"&gt;{{response}}&lt;/td&gt;&lt;/tr&gt;&lt;/tbody&gt;&lt;/table&gt;","hint":"&lt;div style=\"display:flex; justify-content:center;\"&gt;&lt;div class=\"lemo-fixed-to-responsive\" style=\"max-width: 600px;max-height: 200px;position: relative;width: 100%;display: inline-block;\"&gt;&lt;img src=\"https://blueberry-assets.oneclick.es/M4_G_3c_6.svg\" alt=\"\" tabindex=\"0\"&gt;&lt;/img&gt;&lt;div class=\"lemo-graphie-container\" style=\"position: absolute;top: 0;left: 0;width: 100%;height: 100%;\"&gt;&lt;div class=\"lemo-graphie\" style=\"position: relative; width: 100%; height: 100%;\"&gt;&lt;span class=\"lemo-graphie-label\" style=\"position: absolute; left: 8%; top: 59%;\"&gt;30°&lt;/span&gt;&lt;span class=\"lemo-graphie-label\" style=\"position: absolute; left: 29%; top: 59%;\"&gt;45°&lt;/span&gt;&lt;span class=\"lemo-graphie-label\" style=\"position: absolute; left: 47%; top: 59%;\"&gt;90°&lt;/span&gt;&lt;span class=\"lemo-graphie-label\" style=\"position: absolute; left: 65%; top: 59%;\"&gt;120°&lt;/span&gt;&lt;span class=\"lemo-graphie-label\" style=\"position: absolute; left: 85%; top: 59%;\"&gt;180°&lt;/span&gt;&lt;/div&gt;&lt;/div&gt;&lt;/div&gt;&lt;/div&gt;","feedback":"&lt;div style=\"display:flex; justify-content:center;\"&gt;&lt;div class=\"lemo-fixed-to-responsive\" style=\"max-width: 600px;max-height: 200px;position: relative;width: 100%;display: inline-block;\"&gt;&lt;img src=\"https://blueberry-assets.oneclick.es/M4_G_3c_6.svg\" alt=\"\" tabindex=\"0\"&gt;&lt;/img&gt;&lt;div class=\"lemo-graphie-container\" style=\"position: absolute;top: 0;left: 0;width: 100%;height: 100%;\"&gt;&lt;div class=\"lemo-graphie\" style=\"position: relative; width: 100%; height: 100%;\"&gt;&lt;span class=\"lemo-graphie-label\" style=\"position: absolute; left: 8%; top: 59%;\"&gt;30°&lt;/span&gt;&lt;span class=\"lemo-graphie-label\" style=\"position: absolute; left: 29%; top: 59%;\"&gt;45°&lt;/span&gt;&lt;span class=\"lemo-graphie-label\" style=\"position: absolute; left: 47%; top: 59%;\"&gt;90°&lt;/span&gt;&lt;span class=\"lemo-graphie-label\" style=\"position: absolute; left: 65%; top: 59%;\"&gt;120°&lt;/span&gt;&lt;span class=\"lemo-graphie-label\" style=\"position: absolute; left: 85%; top: 59%;\"&gt;180°&lt;/span&gt;&lt;/div&gt;&lt;/div&gt;&lt;/div&gt;&lt;/div&gt;","seed":{"parameters":[],"calculated":[{"name":"A1","label":"120°","function":"","group":1},{"name":"A2","label":"180°","function":"","incorrect":true,"group":1},{"name":"A3","label":"90°","function":"","incorrect":true,"group":1},{"name":"A4","label":"45°","function":"","group":2},{"name":"A5","label":"90°","function":"","incorrect":true,"group":2},{"name":"A6","label":"120°","function":"","incorrect":true,"group":2},{"name":"A7","label":"90°","function":"","group":3},{"name":"A8","label":"180°","function":"","incorrect":true,"group":3},{"name":"A9","label":"120°","function":"","incorrect":true,"group":3}],"uniques":true},"algorithm":{"name":"groupResponses","template":"Cloze with drop down"}}</t>
  </si>
  <si>
    <t>M4-G-4a</t>
  </si>
  <si>
    <t>Clasifica ángulos según su posición (consecutivos, adyacentes, opuestos por el vértice)</t>
  </si>
  <si>
    <t>&lt;p&gt;Selecciona las afirmaciones que son correctas.&lt;/p&gt;</t>
  </si>
  <si>
    <t>A1=Dos ángulos adyacentes son consecutivos.#*
A2=Dos ángulos adyacentes tienen la amplitud de un ángulo llano.#*
A3=Los ángulos consecutivos tienen en común el vértice y un lado.#*
A4=Dos rectas secantes forman ángulos opuestos por el vértice.#*
A5=Los ángulos consecutivos no comparten lados.#|&lt;p&gt;Los ángulos consecutivos comparten un lado y un vértice.&lt;/p&gt;
A6=Dos ángulos adyacentes tienen la amplitud de un ángulo recto.#|&lt;p&gt;Dos ángulos adyacentes tienen la amplitud de un ángulo llano.&lt;/p&gt;
A7=Dos rectas paralelas forman ángulos opuestos por el vértice.#|&lt;p&gt;Los ángulos opuestos por el vértice se forman cuando dos rectas secantes se cortan entre sí.&lt;/p&gt;</t>
  </si>
  <si>
    <t>&lt;p&gt;Los ángulos adyacentes y los consecutivos tienen un lado en común.&lt;/p&gt;</t>
  </si>
  <si>
    <t>&lt;p&gt;Dos ángulos con el mismo vértice pueden ser:&lt;/p&gt;&lt;p&gt;&lt;b&gt;Consecutivos&lt;/b&gt;: tienen un lado en común.&lt;/p&gt;&lt;p&gt;&lt;b&gt;Adyacentes&lt;/b&gt;: suman un ángulo llano.&lt;/p&gt;&lt;p&gt;&lt;b&gt;Opuestos por el vértice&lt;/b&gt;: se forman cuando dos rectas secantes se cortan entre sí.&lt;/p&gt;
Imagen M4-G-4a-1
- Sí falla A5
&lt;p&gt;Los ángulos consecutivos comparten un lado y un vértice.&lt;/p&gt;
- Sí falla A6
&lt;p&gt;Los ángulos adyacentes tienen la amplitud de un ángulo llano.&lt;/p&gt;
- Sí falla A7
&lt;p&gt;Los ángulos opuestos por el vértice se forman cuando dos rectas secantes se cortan entre sí.&lt;/p&gt;</t>
  </si>
  <si>
    <t>{"id":"M4-G-4a-I-1","stimulus":"&lt;p&gt;Selecciona las afirmaciones que son correctas.&lt;/p&gt;","hint":"&lt;p&gt;Los ángulos adyacentes y los consecutivos tienen un lado en común.&lt;/p&gt;","feedback":"&lt;p&gt;Dos ángulos con el mismo vértice pueden ser:&lt;/p&gt;&lt;p&gt;&lt;b&gt;Consecutivos&lt;/b&gt;: tienen un lado en común.&lt;/p&gt;&lt;p&gt;&lt;b&gt;Adyacentes&lt;/b&gt;: suman un ángulo llano.&lt;/p&gt;&lt;p&gt;&lt;b&gt;Opuestos por el vértice&lt;/b&gt;: se forman cuando dos rectas secantes se cortan entre sí.&lt;/p&gt;&lt;div style=\"display:flex; justify-content:center;\"&gt;&lt;div class=\"lemo-fixed-to-responsive\" style=\"max-width: 500px;position: relative;width: 100%;display: inline-block;\"&gt;&lt;img src=\"https://blueberry-assets.oneclick.es/M4_G_4a_1.svg\" alt=\"\" tabindex=\"0\"&gt;&lt;/img&gt;&lt;div class=\"lemo-graphie-container\" style=\"position: absolute;top: 0;left: 0;width: 100%;height: 100%;\"&gt;&lt;div class=\"lemo-graphie\" style=\"position: relative; width: 100%; height: 100%;\"&gt;&lt;span class=\"lemo-graphie-label\" style=\"position: absolute; left: 3%; top: 1%;\"&gt;Adyacentes&lt;/span&gt;&lt;span class=\"lemo-graphie-label\" style=\"position: absolute; left: 34%; top: 1%;\"&gt;Consecutivos&lt;/span&gt;&lt;span class=\"lemo-graphie-label\" style=\"position: absolute; left: 63%; top: 1%;\"&gt;&lt;p style=\"text-align:center;\"&gt;Opuestos por el vértice&lt;p&gt;&lt;/span&gt;&lt;/div&gt;&lt;/div&gt;&lt;/div&gt;&lt;/div&gt;","seed":{"parameters":[],"calculated":[{"name":"A1","label":"Dos ángulos adyacentes son consecutivos.","function":""},{"name":"A2","label":"Dos ángulos adyacentes tienen la amplitud de un ángulo llano.","function":""},{"name":"A3","label":"Los ángulos consecutivos tienen en común el vértice y un lado.","function":""},{"name":"A4","label":"Dos rectas secantes forman ángulos opuestos por el vértice.","function":""},{"name":"A5","label":"Los ángulos consecutivos no comparten lados.","function":"","incorrect":true,"feedback":"&lt;p&gt;Los ángulos consecutivos comparten un lado y un vértice.&lt;/p&gt;"},{"name":"A6","label":"Dos ángulos adyacentes tienen la amplitud de un ángulo recto.","function":"","incorrect":true,"feedback":"&lt;p&gt;Dos ángulos adyacentes tienen la amplitud de un ángulo llano.&lt;/p&gt;"},{"name":"A7","label":"Dos rectas paralelas forman ángulos opuestos por el vértice.","function":"","incorrect":true,"feedback":"&lt;p&gt;Los ángulos opuestos por el vértice se forman cuando dos rectas secantes se cortan entre sí.&lt;/p&gt;"}],"uniques":true},"algorithm":{"name":"trueFalse","template":"Multiple choice – multiple response","params":{"countCorrect":2,"countIncorrect":1,"showCheckIcon":true}}}</t>
  </si>
  <si>
    <t>&lt;p&gt;Escoge el nombre de los siguientes tipos de ángulos.&lt;/p&gt;</t>
  </si>
  <si>
    <t>$$TBL=2x3,noborder
0,0=$$IMG=M4_G_4a_2
0,1=$$IMG=M4_G_4a_3
0,2=$$IMG=M4_G_4a_4
1,0={{group1}}
1,1={{group2}}
1,2={{group3}}</t>
  </si>
  <si>
    <t>group1=
A1=Consecutivos
A2=Adyacentes*
A3=Opuestos por el vértice
group2=
A4=Consecutivos*
A5=Adyacentes
A6=Opuestos por el vértice
group3=
A7=Opuestos por el vértice*
A8=Consecutivos
A9=Adyacentes</t>
  </si>
  <si>
    <t>&lt;p&gt;Dos ángulos con el mismo vértice pueden ser:&lt;/p&gt;&lt;p&gt;&lt;b&gt;Consecutivos&lt;/b&gt;: tienen un lado en común.&lt;/p&gt;&lt;p&gt;&lt;b&gt;Adyacentes&lt;/b&gt;: tienen la amplitud de un ángulo llano.&lt;/p&gt;&lt;p&gt;&lt;b&gt;Opuestos por el vértice&lt;/b&gt;: se forman cuando dos rectas secantes se cortan entre sí.&lt;/p&gt;</t>
  </si>
  <si>
    <t>{"id":"M4-G-4a-E-1","stimulus":"&lt;p&gt;Escoge el nombre de los siguientes tipos de ángulos.&lt;/p&gt;","template":"&lt;table style=\"width: 100%;\"&gt;&lt;tbody&gt;&lt;tr&gt;&lt;td style=\"width: 33.33%; text-align: center; border: none;\"&gt;&lt;div style=\"display:flex; justify-content:center;\"&gt;&lt;img src=\"https://blueberry-assets.oneclick.es/M4_G_4a_2.svg\" width=\"300\"&gt;&lt;/img&gt;&lt;/div&gt;&lt;/td&gt;&lt;td style=\"width: 33.33%; text-align: center; border: none;\"&gt;&lt;div style=\"display:flex; justify-content:center;\"&gt;&lt;img src=\"https://blueberry-assets.oneclick.es/M4_G_4a_3.svg\" width=\"300\"&gt;&lt;/img&gt;&lt;/div&gt;&lt;/td&gt;&lt;td style=\"width: 33.33%; text-align: center; border: none;\"&gt;&lt;div style=\"display:flex; justify-content:center;\"&gt;&lt;img src=\"https://blueberry-assets.oneclick.es/M4_G_4a_4.svg\" width=\"300\"&gt;&lt;/img&gt;&lt;/div&gt;&lt;/td&gt;&lt;/tr&gt;&lt;tr&gt;&lt;td style=\"width: 33.33%; text-align: center; border: none;\"&gt;{{response}}&lt;/td&gt;&lt;td style=\"width: 33.33%; text-align: center; border: none;\"&gt;{{response}}&lt;/td&gt;&lt;td style=\"width: 33.33%; text-align: center; border: none;\"&gt;{{response}}&lt;/td&gt;&lt;/tr&gt;&lt;/tbody&gt;&lt;/table&gt;","hint":"&lt;p&gt;Los ángulos adyacentes y los consecutivos tienen un lado en común.&lt;/p&gt;","feedback":"&lt;p&gt;Dos ángulos con el mismo vértice pueden ser:&lt;/p&gt;&lt;p&gt;&lt;b&gt;Consecutivos&lt;/b&gt;: tienen un lado en común.&lt;/p&gt;&lt;p&gt;&lt;b&gt;Adyacentes&lt;/b&gt;: tienen un lado en común y juntos equivalen a un ángulo llano.&lt;/p&gt;&lt;p&gt;&lt;b&gt;Opuestos por el vértice&lt;/b&gt;: se forman cuando dos rectas secantes se cortan entre sí.&lt;/p&gt;","seed":{"parameters":[],"calculated":[{"name":"A1","label":"{{function}}","function":"Consecutivos","incorrect":true,"group":1},{"name":"A2","label":"{{function}}","function":"Adyacentes","group":1},{"name":"A3","label":"{{function}}","function":"Opuestos por el vértice","incorrect":true,"group":1},{"name":"A4","label":"{{function}}","function":"Consecutivos","group":2},{"name":"A5","label":"{{function}}","function":"Adyacentes","incorrect":true,"group":2},{"name":"A6","label":"{{function}}","function":"Opuestos por el vértice","incorrect":true,"group":2},{"name":"A7","label":"{{function}}","function":"Consecutivos","incorrect":true,"group":3},{"name":"A8","label":"{{function}}","function":"Adyacentes","incorrect":true,"group":3},{"name":"A9","label":"{{function}}","function":"Opuestos por el vértice","group":3}],"uniques":true},"algorithm":{"name":"groupResponses","template":"Cloze with drop down"}}</t>
  </si>
  <si>
    <t>$$TBL=2x3,noborder
0,0=$$IMG=M4_G_4a_3
0,1=$$IMG=M4_G_4a_4
0,2=$$IMG=M4_G_4a_2
1,0={{group1}}
1,1={{group2}}
1,2={{group3}}</t>
  </si>
  <si>
    <t>group1 = Consecutivos*, Adyacentes, Opuestos por el vértice
group2 = Opuestos por el vértice*, Consecutivos, Adyacentes
group3 = Consecutivos, Adyacentes*, Opuestos por el vértice</t>
  </si>
  <si>
    <t>{"id":"M4-G-4a-E-2","stimulus":"&lt;p&gt;Escoge el nombre de los siguientes tipos de ángulos.&lt;/p&gt;","template":"&lt;table style=\"width: 100%;\"&gt;&lt;tbody&gt;&lt;tr&gt;&lt;td style=\"width: 33.33%; text-align: center; border: none;\"&gt;&lt;div style=\"display:flex; justify-content:center;\"&gt;&lt;img src=\"https://blueberry-assets.oneclick.es/M4_G_4a_3.svg\" width=\"300\"&gt;&lt;/img&gt;&lt;/div&gt;&lt;/td&gt;&lt;td style=\"width: 33.33%; text-align: center; border: none;\"&gt;&lt;div style=\"display:flex; justify-content:center;\"&gt;&lt;img src=\"https://blueberry-assets.oneclick.es/M4_G_4a_4.svg\" width=\"300\"&gt;&lt;/img&gt;&lt;/div&gt;&lt;/td&gt;&lt;td style=\"width: 33.33%; text-align: center; border: none;\"&gt;&lt;div style=\"display:flex; justify-content:center;\"&gt;&lt;img src=\"https://blueberry-assets.oneclick.es/M4_G_4a_2.svg\" width=\"300\"&gt;&lt;/img&gt;&lt;/div&gt;&lt;/td&gt;&lt;/tr&gt;&lt;tr&gt;&lt;td style=\"width: 33.33%; text-align: center; border: none;\"&gt;{{response}}&lt;/td&gt;&lt;td style=\"width: 33.33%; text-align: center; border: none;\"&gt;{{response}}&lt;/td&gt;&lt;td style=\"width: 33.33%; text-align: center; border: none;\"&gt;{{response}}&lt;/td&gt;&lt;/tr&gt;&lt;/tbody&gt;&lt;/table&gt;","hint":"&lt;p&gt;Los ángulos adyacentes y los consecutivos tienen un lado en común.&lt;/p&gt;","feedback":"&lt;p&gt;Dos ángulos con el mismo vértice pueden ser:&lt;/p&gt;&lt;p&gt;&lt;b&gt;Consecutivos&lt;/b&gt;: tienen un lado en común.&lt;/p&gt;&lt;p&gt;&lt;b&gt;Adyacentes&lt;/b&gt;: tienen un lado en común y juntos equivalen a un ángulo llano.&lt;/p&gt;&lt;p&gt;&lt;b&gt;Opuestos por el vértice&lt;/b&gt;: se forman cuando dos rectas secantes se cortan entre sí.&lt;/p&gt;","seed":{"parameters":[],"calculated":[{"name":"A1","label":"{{function}}","function":"Consecutivos","group":1},{"name":"A2","label":"{{function}}","function":"Adyacentes","incorrect":true,"group":1},{"name":"A3","label":"{{function}}","function":"Opuestos por el vértice","incorrect":true,"group":1},{"name":"A4","label":"{{function}}","function":"Consecutivos","incorrect":true,"group":2},{"name":"A5","label":"{{function}}","function":"Adyacentes","incorrect":true,"group":2},{"name":"A6","label":"{{function}}","function":"Opuestos por el vértice","group":2},{"name":"A7","label":"{{function}}","function":"Consecutivos","incorrect":true,"group":3},{"name":"A8","label":"{{function}}","function":"Adyacentes","group":3},{"name":"A9","label":"{{function}}","function":"Opuestos por el vértice","incorrect":true,"group":3}],"uniques":true},"algorithm":{"name":"groupResponses","template":"Cloze with drop down"}}</t>
  </si>
  <si>
    <t>$$TBL=2x3,noborder
0,0=$$IMG=M4_G_4a_4
0,1=$$IMG=M4_G_4a_2
0,2=$$IMG=M4_G_4a_3
1,0={{group1}}
1,1={{group2}}
1,2={{group3}}</t>
  </si>
  <si>
    <t>group1 = Opuestos por el vértice*, Consecutivos, Adyacentes
group2 = Consecutivos, Adyacentes*, Opuestos por el vértice
group3 = Consecutivos*, Adyacentes, Opuestos por el vértice</t>
  </si>
  <si>
    <t>{"id":"M4-G-4a-E-3","stimulus":"&lt;p&gt;Escoge el nombre de los siguientes tipos de ángulos.&lt;/p&gt;","template":"&lt;table style=\"width: 100%;\"&gt;&lt;tbody&gt;&lt;tr&gt;&lt;td style=\"width: 33.33%; text-align: center; border: none;\"&gt;&lt;div style=\"display:flex; justify-content:center;\"&gt;&lt;img src=\"https://blueberry-assets.oneclick.es/M4_G_4a_4.svg\" width=\"300\"&gt;&lt;/img&gt;&lt;/div&gt;&lt;/td&gt;&lt;td style=\"width: 33.33%; text-align: center; border: none;\"&gt;&lt;div style=\"display:flex; justify-content:center;\"&gt;&lt;img src=\"https://blueberry-assets.oneclick.es/M4_G_4a_2.svg\" width=\"300\"&gt;&lt;/img&gt;&lt;/div&gt;&lt;/td&gt;&lt;td style=\"width: 33.33%; text-align: center; border: none;\"&gt;&lt;div style=\"display:flex; justify-content:center;\"&gt;&lt;img src=\"https://blueberry-assets.oneclick.es/M4_G_4a_3.svg\" width=\"300\"&gt;&lt;/img&gt;&lt;/div&gt;&lt;/td&gt;&lt;/tr&gt;&lt;tr&gt;&lt;td style=\"width: 33.33%; text-align: center; border: none;\"&gt;{{response}}&lt;/td&gt;&lt;td style=\"width: 33.33%; text-align: center; border: none;\"&gt;{{response}}&lt;/td&gt;&lt;td style=\"width: 33.33%; text-align: center; border: none;\"&gt;{{response}}&lt;/td&gt;&lt;/tr&gt;&lt;/tbody&gt;&lt;/table&gt;","hint":"&lt;p&gt;Los ángulos adyacentes y los consecutivos tienen un lado en común.&lt;/p&gt;","feedback":"&lt;p&gt;Dos ángulos con el mismo vértice pueden ser:&lt;/p&gt;&lt;p&gt;&lt;b&gt;Consecutivos&lt;/b&gt;: tienen un lado en común.&lt;/p&gt;&lt;p&gt;&lt;b&gt;Adyacentes&lt;/b&gt;: tienen un lado en común y juntos equivalen a un ángulo llano.&lt;/p&gt;&lt;p&gt;&lt;b&gt;Opuestos por el vértice&lt;/b&gt;: se forman cuando dos rectas secantes se cortan entre sí.&lt;/p&gt;","seed":{"parameters":[],"calculated":[{"name":"A1","label":"{{function}}","function":"Consecutivos","incorrect":true,"group":1},{"name":"A2","label":"{{function}}","function":"Adyacentes","incorrect":true,"group":1},{"name":"A3","label":"{{function}}","function":"Opuestos por el vértice","group":1},{"name":"A4","label":"{{function}}","function":"Consecutivos","incorrect":true,"group":2},{"name":"A5","label":"{{function}}","function":"Adyacentes","group":2},{"name":"A6","label":"{{function}}","function":"Opuestos por el vértice","incorrect":true,"group":2},{"name":"A7","label":"{{function}}","function":"Consecutivos","group":3},{"name":"A8","label":"{{function}}","function":"Adyacentes","incorrect":true,"group":3},{"name":"A9","label":"{{function}}","function":"Opuestos por el vértice","incorrect":true,"group":3}],"uniques":true},"algorithm":{"name":"groupResponses","template":"Cloze with drop down"}}</t>
  </si>
  <si>
    <t>M4-G-18a</t>
  </si>
  <si>
    <t>Suma y resta medidas de ángulos en grados</t>
  </si>
  <si>
    <t>&lt;p&gt;¿Cuáles de las siguientes sumas y restas de ángulos son correctas? Selecciónalas.&lt;/p&gt;</t>
  </si>
  <si>
    <t>Q1 = min = 1; max = 100; step = 1
Q2 = min = 1; max = 100; step = 1
Q3 = min = 1; max = 100; step = 1
Q4 = min = 1; max = 100; step = 1
Q5 = min = 1; max = 100; step = 1
Q6 = min = 1; max = 100; step = 1
Q7 = min = 1; max = 100; step = 1
Q8 = min = 1; max = 100; step = 1
Q9 = min = 1; max = 100; step = 1
Q10 = min = 1; max = 100; step = 1</t>
  </si>
  <si>
    <t>T1 = {{Q1}}+{{Q2}
T2 = {{Q3}}+{{Q4}}
T3 = {{Q5}}+{{Q9}}
T4 = {{Q7}}+{{Q8}}
T5 = {{Q5}}+{{Q6}}
T6 = {{Q7}}+{{Q10}}
A1={{Q1}}° + {{Q2}}° = {{T1}}°#*
A2={{T2}}° − {{Q3}}° = {{Q4}}°#*
A3={{Q5}}° + {{Q6}}° = {{T3}}°#|&lt;p&gt;El resultado correcto es:&lt;/p&gt;&lt;p&gt;{{Q5}}° + {{Q6}}° = {{T5}}°&lt;/p&gt;
A4={{T4}}° − {{Q7}}° = {{T6}}°#|&lt;p&gt;El resultado correcto es:&lt;/p&gt;&lt;p&gt;{{T4}}° − {{Q7}}° = {{Q8}}°&lt;/p&gt;</t>
  </si>
  <si>
    <t>&lt;p&gt;Las sumas y restas de ángulos son como las de números naturales.&lt;/p&gt;</t>
  </si>
  <si>
    <t>{"id":"M4-G-18a-I-1","stimulus":"&lt;p&gt;¿Cuáles de las siguientes sumas y restas de ángulos son correctas? Selecciónalas.&lt;/p&gt;","hint":"&lt;p&gt;Las sumas y restas de ángulos son como las de números naturales.&lt;/p&gt;","feedback":"&lt;p&gt;Las sumas y restas de ángulos son como las de números naturales.&lt;/p&gt;","seed":{"parameters":[{"name":"Q1","label":null,"min":1,"max":100,"step":1},{"name":"Q2","label":null,"min":1,"max":100,"step":1},{"name":"Q3","label":null,"min":1,"max":100,"step":1},{"name":"Q4","label":null,"min":1,"max":100,"step":1},{"name":"Q5","label":null,"min":1,"max":100,"step":1},{"name":"Q6","label":null,"min":1,"max":100,"step":1},{"name":"Q7","label":null,"min":1,"max":100,"step":1},{"name":"Q8","label":null,"min":1,"max":100,"step":1},{"name":"Q9","label":null,"min":1,"max":100,"step":1},{"name":"Q10","label":null,"min":1,"max":100,"step":1}],"calculated":[{"name":"T1","label":"{{function}}","function":"{{Q1}}+{{Q2}}","temp":true},{"name":"T2","label":"{{function}}","function":"{{Q3}}+{{Q4}}","temp":true},{"name":"T3","label":"{{function}}","function":"{{Q5}}+{{Q9}}","temp":true},{"name":"T4","label":"{{function}}","function":"{{Q7}}+{{Q8}}","temp":true},{"name":"T5","label":"{{function}}","function":"{{Q5}}+{{Q6}}","temp":true},{"name":"T6","label":"{{function}}","function":"{{Q7}}+{{Q10}}","temp":true},{"name":"A1","label":"{{Q1}}° + {{Q2}}° = {{T1}}°","function":""},{"name":"A2","label":"{{T2}}° − {{Q3}}° = {{Q4}}°","function":""},{"name":"A3","label":"{{Q5}}° + {{Q6}}° = {{T3}}°","function":"","incorrect":true,"feedback":"&lt;p&gt;El resultado correcto es:&lt;/p&gt;&lt;p&gt;{{Q5}}° + {{Q6}}° = {{T5}}°&lt;/p&gt;"},{"name":"A4","label":"{{T4}}° − {{Q7}}° = {{T6}}°","function":"","incorrect":true,"feedback":"&lt;p&gt;El resultado correcto es:&lt;/p&gt;&lt;p&gt;{{T4}}° − {{Q7}}° = {{Q8}}°&lt;/p&gt;"}],"uniques":true},"algorithm":{"name":"trueFalse","template":"Multiple choice – multiple response","params":{"countCorrect":2,"countIncorrect":1,"showCheckIcon":true}}}</t>
  </si>
  <si>
    <t>{{Q1}}° + {{Q2}}° = {{A1}}°</t>
  </si>
  <si>
    <t>Q1 = min = 1; max = 100; step = 1
Q2 = min = 1; max = 100; step = 1</t>
  </si>
  <si>
    <t>Las sumas y restas de ángulos son como las de números naturales.</t>
  </si>
  <si>
    <t>{"id":"M4-G-18a-E-1","stimulus":"&lt;p&gt;Calcula la siguiente suma.&lt;/p&gt;","template":"&lt;p&gt;{{Q1}}° + {{Q2}}° = {{response}} °&lt;/p&gt;","hint":"&lt;p&gt;Las sumas y restas de ángulos son como las de números naturales.&lt;/p&gt;","feedback":"&lt;p&gt;Las sumas y restas de ángulos son como las de números naturales.&lt;/p&gt;","seed":{"parameters":[{"name":"Q1","label":null,"min":1,"max":100,"step":1},{"name":"Q2","label":null,"min":1,"max":100,"step":1}],"calculated":[{"name":"A1","label":"{{function}}","function":"{{Q1}}+{{Q2}}"}],"uniques":true},"algorithm":{"name":"calculateOperation","params":{"method":"equivLiteral","keyboard":"NUMERICAL"}}}</t>
  </si>
  <si>
    <t>{{T1}}° − {{Q1}}° = {{A1}}°</t>
  </si>
  <si>
    <t>{"id":"M4-G-18a-E-2","stimulus":"&lt;p&gt;Calcula la siguiente resta.&lt;/p&gt;","template":"&lt;p&gt;{{T1}}° − {{Q1}}° = {{response}}°&lt;/p&gt;","hint":"&lt;p&gt;Las sumas y restas de ángulos son como las de números naturales.&lt;/p&gt;","feedback":"&lt;p&gt;Las sumas y restas de ángulos son como las de números naturales.&lt;/p&gt;","seed":{"parameters":[{"name":"Q1","label":null,"min":1,"max":100,"step":1},{"name":"Q2","label":null,"min":1,"max":100,"step":1}],"calculated":[{"name":"T1","label":"{{function}}","function":"{{Q1}}+{{Q2}}","temp":true},{"name":"A1","label":"{{function}}","function":"{{Q2}}"}],"uniques":true},"algorithm":{"name":"calculateOperation","params":{"method":"equivLiteral","keyboard":"NUMERICAL"}}}</t>
  </si>
  <si>
    <t>M4-G-5a</t>
  </si>
  <si>
    <t>Localiza puntos en planos o croquis sencillos con ejes cartesianos</t>
  </si>
  <si>
    <t>Selecciona los puntos que estén representados en estos ejes cartesianos.
(imagen M5-G-1a-1)
{{Q1}} = (2, 5)*
{{Q2}} = (1, 4)*
{{Q3}} = (0, 6)*
{{Q4}} = (3, 3)*
{{Q5}} = (2, 5)
{{Q6}} = (0, 6)
{{Q7}} = (1, 4)
{{Q8}} = (3, 3)
(2 correctas, se ven 3)</t>
  </si>
  <si>
    <t>Q1 = "A", "B", "C", "D", "E", "F", "G", "H"
Q2 = "A", "B", "C", "D", "E", "F", "G", "H"
Q3 = "A", "B", "C", "D", "E", "F", "G", "H"
Q4 = "A", "B", "C", "D", "E", "F", "G", "H"
Q5 = "A", "B", "C", "D", "E", "F", "G", "H"
Q6 = "A", "B", "C", "D", "E", "F", "G", "H"
Q7 = "A", "B", "C", "D", "E", "F", "G", "H"
Q8 = "A", "B", "C", "D", "E", "F", "G", "H"</t>
  </si>
  <si>
    <t>La posición de un punto se determina con dos coordenadas. La primera es del eje horizontal y la segunda, del eje vertical.</t>
  </si>
  <si>
    <t>&lt;p&gt;La posición de un punto se determina con dos coordenadas. La primera es del eje horizontal y la segunda, del eje vertical.&lt;/p&gt;</t>
  </si>
  <si>
    <t>{
    "id": "M4-G-5a-I-1",
    "stimulus": "&lt;p&gt;Selecciona los puntos que estén representados en estos ejes cartesianos.&lt;/p&gt;&lt;div style=\"display:flex; justify-content:center;\"&gt;&lt;div class=\"lemo-fixed-to-responsive\" style=\"max-width: 300px;max-height: 300px;position: relative;width: 100%;display: inline-block;\"&gt;&lt;img src=\"https://blueberry-assets.oneclick.es/M4_G_5a_1.svg\" alt=\"\" tabindex=\"0\"&gt;&lt;/img&gt;&lt;div class=\"lemo-graphie-container\" style=\"position: absolute;top: 0;left: 0;width: 100%;height: 100%;\"&gt;&lt;div class=\"lemo-graphie\" style=\"position: relative; width: 100%; height: 100%;\"&gt;&lt;span class=\"lemo-graphie-label\" style=\"position: absolute; left: 40.8992%; top: 19.6606%;\"&gt;&lt;b&gt;{{Q1}}&lt;/b&gt;&lt;/span&gt;&lt;span class=\"lemo-graphie-label\" style=\"position: absolute; left: 28.4199%; top: 31.8760%;\"&gt;&lt;b&gt;{{Q2}}&lt;/b&gt;&lt;/span&gt;&lt;span class=\"lemo-graphie-label\" style=\"position: absolute; left: 17.2185%; top: 7.8022%;\"&gt;&lt;b&gt;{{Q3}}&lt;/b&gt;&lt;/span&gt;&lt;span class=\"lemo-graphie-label\" style=\"position: absolute; left: 52.6490%; top: 44.5571%;\"&gt;&lt;b&gt;{{Q4}}&lt;/b&gt;&lt;/span&gt;&lt;span class=\"lemo-graphie-label\" style=\"position: absolute; left: 77.2972%; top: 69%;\"&gt;&lt;b&gt;{{Q5}}&lt;/b&gt;&lt;/span&gt;&lt;span class=\"lemo-graphie-label\" style=\"position: absolute; left: 77.1523%; top: 44.8831%;\"&gt;&lt;b&gt;{{Q6}}&lt;/b&gt;&lt;/span&gt;&lt;span class=\"lemo-graphie-label\" style=\"position: absolute; left: 27.9491%; top: 44.5%;\"&gt;&lt;b&gt;{{Q7}}&lt;/b&gt;&lt;/span&gt;&lt;span class=\"lemo-graphie-label\" style=\"position: absolute; left: 52.6231%; top: 57%;\"&gt;&lt;b&gt;{{Q8}}&lt;/b&gt;&lt;/span&gt;&lt;/div&gt;&lt;/div&gt;&lt;/div&gt;&lt;/div&gt;",
    "hint": "&lt;p&gt;La posición de un punto se determina con dos coordenadas. La primera es del eje horizontal y la segunda, del eje vertical.&lt;/p&gt;",
    "feedback": "&lt;p&gt;La posición de un punto se determina con dos coordenadas. La primera es del eje horizontal y la segunda, del eje vertical.&lt;/p&gt;",
    "seed": {
        "parameters": [
            {
                "name": "Q1",
                "label": null,
                "list": [
                    "A",
                    "B",
                    "C",
                    "D",
                    "E",
                    "F",
                    "G",
                    "H"
                ]
            },
            {
                "name": "Q2",
                "label": null,
                "list": [
                    "A",
                    "B",
                    "C",
                    "D",
                    "E",
                    "F",
                    "G",
                    "H"
                ]
            },
            {
                "name": "Q3",
                "label": null,
                "list": [
                    "A",
                    "B",
                    "C",
                    "D",
                    "E",
                    "F",
                    "G",
                    "H"
                ]
            },
            {
                "name": "Q4",
                "label": null,
                "list": [
                    "A",
                    "B",
                    "C",
                    "D",
                    "E",
                    "F",
                    "G",
                    "H"
                ]
            },
            {
                "name": "Q5",
                "label": null,
                "list": [
                    "A",
                    "B",
                    "C",
                    "D",
                    "E",
                    "F",
                    "G",
                    "H"
                ]
            },
            {
                "name": "Q6",
                "label": null,
                "list": [
                    "A",
                    "B",
                    "C",
                    "D",
                    "E",
                    "F",
                    "G",
                    "H"
                ]
            },
            {
                "name": "Q7",
                "label": null,
                "list": [
                    "A",
                    "B",
                    "C",
                    "D",
                    "E",
                    "F",
                    "G",
                    "H"
                ]
            },
            {
                "name": "Q8",
                "label": null,
                "list": [
                    "A",
                    "B",
                    "C",
                    "D",
                    "E",
                    "F",
                    "G",
                    "H"
                ]
            }
        ],
        "calculated": [
            {
                "name": "A1",
                "label": "{{Q1}} = (2, 5)"
            },
            {
                "name": "A2",
                "label": "{{Q2}} = (1, 4)"
            },
            {
                "name": "A3",
                "label": "{{Q3}} = (0, 6)"
            },
            {
                "name": "A4",
                "label": "{{Q4}} = (3, 3)"
            },
            {
                "name": "A5",
                "label": "{{Q5}} = (2, 5)",
                "incorrect": true
            },
            {
                "name": "A6",
                "label": "{{Q6}} = (0, 6)",
                "incorrect": true
            },
            {
                "name": "A7",
                "label": "{{Q7}} = (1, 4)",
                "incorrect": true
            },
            {
                "name": "A8",
                "label": "{{Q8}} = (3, 3)",
                "incorrect": true
            }
        ],
        "uniques": true
    },
    "algorithm": {
        "name": "trueFalse",
        "template": "Multiple choice – multiple response",
        "params": {
            "countCorrect": 2,
            "countIncorrect": 1,
            "showCheckIcon": false,
            "columns": 3
        }
    }
}</t>
  </si>
  <si>
    <t>¿En cuál de estas imágenes aparece representado el punto {{Q1}}?
M4-G-5a-2*
M4-G-5a-3
M4-G-5a-4</t>
  </si>
  <si>
    <t xml:space="preserve">Arrastra al gráfico, los puntos de colores, de acuerdo a sus coordenadas.
Rojo = { {{Q1}} ; {{Q2}} }
Verde = { {{Q3}} ; {{Q4}} }
Amarillo = { {{Q5}} ; {{Q6}} }
Azúl = { {{Q7}} ; {{Q8}} }
Negro = { {{Q9}} ; {{Q10}} }
</t>
  </si>
  <si>
    <t>Q1: "A = (3, 2)", "B = (4, 1)", "C = (5, 0)", "D = (1, 4)", "E = (2, 3)", "F = (0, 3)", "G = (1, 0)"</t>
  </si>
  <si>
    <t>{"id":"M4-G-5a-E-1","stimulus":"&lt;p&gt;¿En cuál de estas imágenes aparece representado el punto {{Q1}}?&lt;/p&gt;","hint":"&lt;p&gt;La posición de un punto se determina con dos coordenadas. La primera es del eje horizontal y la segunda, del eje vertical.&lt;/p&gt;","feedback":"&lt;p&gt;La posición de un punto se determina con dos coordenadas. La primera es del eje horizontal y la segunda, del eje vertical.&lt;/p&gt;","seed":{"parameters":[{"name":"Q1","label":null,"list":["A = (3, 2)","B = (4, 1)","C = (5, 0)","D = (1, 4)","E = (2, 3)","F = (0, 3)","G = (1, 0)"]}],"calculated":[{"name":"A1","label":"&lt;div style=\"display:flex; justify-content:center;\"&gt;&lt;img src=\"https://blueberry-assets.oneclick.es/M4_G_5a_2.svg\" width=\"300\"&gt;&lt;/img&gt;&lt;/div&gt;"},{"name":"A2","label":"&lt;div style=\"display:flex; justify-content:center;\"&gt;&lt;img src=\"https://blueberry-assets.oneclick.es/M4_G_5a_3.svg\" width=\"300\"&gt;&lt;/img&gt;&lt;/div&gt;","incorrect":true},{"name":"A3","label":"&lt;div style=\"display:flex; justify-content:center;\"&gt;&lt;img src=\"https://blueberry-assets.oneclick.es/M4_G_5a_4.svg\" width=\"300\"&gt;&lt;/img&gt;&lt;/div&gt;","incorrect":true}],"uniques":true},"algorithm":{"name":"trueFalse","template":"Multiple choice – standard","params":{"countCorrect":1,"countIncorrect":2,"showCheckIcon":false,"columns":3}}}</t>
  </si>
  <si>
    <r>
      <rPr>
        <rFont val="Calibri"/>
        <sz val="12.0"/>
      </rPr>
      <t xml:space="preserve">Las cámaras de vigilancia de un museo tienen localizados los cuadros más importantes en esta vista. Completa las siguientes oraciones.
Imagen M4-G-5a-5
Etiquetas: </t>
    </r>
    <r>
      <rPr>
        <rFont val="Calibri"/>
        <color rgb="FF1155CC"/>
        <sz val="12.0"/>
        <u/>
      </rPr>
      <t>https://drive.google.com/file/d/1NDtYyPSCj79kN9i2r5jIZ-bFxsswGJ9M/view?usp=sharing</t>
    </r>
  </si>
  <si>
    <t>&lt;p&gt;El cuadro {{Q1}} se encuentra en el punto ({{A1}}, {{A2}}).&lt;/p&gt;&lt;p&gt;El cuadro {{Q2}} se encuentra en el punto ({{A3}}, {{A4}}).&lt;/p&gt;&lt;p&gt;El cuadro {{Q3}} se encuentra en el punto ({{A5}}, {{A6}}).&lt;/p&gt;</t>
  </si>
  <si>
    <t>Q1= List = A, B, C, D, E
Q2= List = A, B, C, D, E
Q3= List = A, B, C, D, E
Q4= List = A, B, C, D, E
Q5= List = A, B, C, D, E</t>
  </si>
  <si>
    <t>A1 = 2
A2 = 1
A3 = 4
A4 = 1
A5 = 1
A6 = 3</t>
  </si>
  <si>
    <t>{"id":"M4-G-5a-A-1","stimulus":"&lt;p&gt;Las cámaras de vigilancia de un museo tienen localizados los cuadros más importantes desde esta perspectiva. Completa las siguientes oraciones.&lt;/p&gt;&lt;div style=\"display:flex; justify-content:center;\"&gt;&lt;div class=\"lemo-fixed-to-responsive\" style=\"max-width: 300px;max-height: 294px;position: relative;width: 100%;display: inline-block;\"&gt;&lt;img src=\"https://blueberry-assets.oneclick.es/M4_G_5a_5.svg\" alt=\"\" tabindex=\"0\"&gt;&lt;/img&gt;&lt;div class=\"lemo-graphie-container\" style=\"position: absolute;top: 0;left: 0;width: 100%;height: 100%;\"&gt;&lt;div class=\"lemo-graphie\" style=\"position: relative; width: 100%; height: 100%;\"&gt;&lt;span class=\"lemo-graphie-label\" style=\"position: absolute; left: 64.3367%; top: 26.3302%;\"&gt;&lt;strong&gt;{{Q5}}&lt;/strong&gt;&lt;/span&gt;&lt;span class=\"lemo-graphie-label\" style=\"position: absolute; left: 30%; top: 27%;\"&gt;&lt;strong&gt;{{Q3}}&lt;/strong&gt;&lt;/span&gt;&lt;span class=\"lemo-graphie-label\" style=\"position: absolute; left: 48.0184%; top: 43.0743%;\"&gt;&lt;strong&gt;{{Q4}}&lt;/strong&gt;&lt;/span&gt;&lt;span class=\"lemo-graphie-label\" style=\"position: absolute; left: 48.6755%; top: 59.5598%;\"&gt;&lt;strong&gt;{{Q1}}&lt;/strong&gt;&lt;/span&gt;&lt;span class=\"lemo-graphie-label\" style=\"position: absolute; left: 80.1325%; top: 59%;\"&gt;&lt;strong&gt;{{Q2}}&lt;/strong&gt;&lt;/span&gt;&lt;/div&gt;&lt;/div&gt;&lt;/div&gt;&lt;/div&gt;","template":"&lt;p&gt;El cuadro {{Q1}} se encuentra en el punto ({{response}}, {{response}}).&lt;/p&gt;&lt;p&gt;El cuadro {{Q2}} se encuentra en el punto ({{response}}, {{response}}).&lt;/p&gt;&lt;p&gt;El cuadro {{Q3}} se encuentra en el punto ({{response}}, {{response}}).&lt;/p&gt;","hint":"&lt;p&gt;La posición de un punto se determina con dos coordenadas. La primera es del eje horizontal y la segunda, del eje vertical.&lt;/p&gt;","feedback":"&lt;p&gt;La posición de un punto se determina con dos coordenadas. La primera es del eje horizontal y la segunda, del eje vertical.&lt;/p&gt;","seed":{"parameters":[{"name":"Q1","label":null,"list":["A","B","C","D","E"]},{"name":"Q2","label":null,"list":["A","B","C","D","E"]},{"name":"Q3","label":null,"list":["A","B","C","D","E"]},{"name":"Q4","label":null,"list":["A","B","C","D","E"]},{"name":"Q5","label":null,"list":["A","B","C","D","E"]}],"calculated":[{"name":"A1","label":"{{function}}","function":"2"},{"name":"A2","label":"{{function}}","function":"1"},{"name":"A3","label":"{{function}}","function":"4"},{"name":"A4","label":"{{function}}","function":"1"},{"name":"A5","label":"{{function}}","function":"1"},{"name":"A6","label":"{{function}}","function":"3"}],"uniques":true},"algorithm":{"name":"calculateOperation","params":{"method":"equivLiteral","keyboard":"NUMERICAL"}}}</t>
  </si>
  <si>
    <r>
      <rPr>
        <rFont val="Calibri"/>
        <sz val="12.0"/>
      </rPr>
      <t xml:space="preserve">Sergio ha hecho esta foto de unos aviones cerca de un aeropuerto. Completa las siguientes oraciones.
Imagen M4-G-5a-6
Etiquetas: </t>
    </r>
    <r>
      <rPr>
        <rFont val="Calibri"/>
        <color rgb="FF1155CC"/>
        <sz val="12.0"/>
        <u/>
      </rPr>
      <t>https://drive.google.com/file/d/1UHH6i86edk5qchsfiATHc3p0V6kPL7A3/view?usp=sharing</t>
    </r>
  </si>
  <si>
    <t>&lt;p&gt;El avión {{Q1}} se encuentra en el punto ({{A1}}, {{A2}}).&lt;/p&gt;&lt;p&gt;El avión {{Q2}} se encuentra en el punto ({{A3}}, {{A4}}).&lt;/p&gt;&lt;p&gt;El avión {{Q3}} se encuentra en el punto ({{A5}}, {{A6}}).&lt;/p&gt;</t>
  </si>
  <si>
    <t>A1 = 2
A2 = 2
A3 = 5
A4 = 2
A5 = 3
A6 = 0</t>
  </si>
  <si>
    <t>{"id":"M4-G-5a-A-2","stimulus":"&lt;p&gt;Sergio ha hecho esta foto de unos aviones cerca de un aeropuerto. Completa las siguientes oraciones.&lt;/p&gt;&lt;div style=\"display:flex; justify-content:center;\"&gt;&lt;div class=\"lemo-fixed-to-responsive\" style=\"max-width: 300px;max-height: 294px;position: relative;width: 100%;display: inline-block;\"&gt;&lt;img src=\"https://blueberry-assets.oneclick.es/M4_G_5a_6.svg\" alt=\"\" tabindex=\"0\"&gt;&lt;/img&gt;&lt;div class=\"lemo-graphie-container\" style=\"position: absolute;top: 0;left: 0;width: 100%;height: 100%;\"&gt;&lt;div class=\"lemo-graphie\" style=\"position: relative; width: 100%; height: 100%;\"&gt;&lt;span class=\"lemo-graphie-label\" style=\"position: absolute; left: 25.9779%; top: 21.6269%;\"&gt;&lt;strong&gt;{{Q4}}&lt;/strong&gt;&lt;/span&gt;&lt;span class=\"lemo-graphie-label\" style=\"position: absolute; left: 42%; top: 37%;\"&gt;&lt;strong&gt;{{Q1}}&lt;/strong&gt;&lt;/span&gt;&lt;span class=\"lemo-graphie-label\" style=\"position: absolute; left: 57.9470%; top: 37%;\"&gt;&lt;strong&gt;{{Q5}}&lt;/strong&gt;&lt;/span&gt;&lt;span class=\"lemo-graphie-label\" style=\"position: absolute; left: 89.5%; top: 37%;\"&gt;&lt;strong&gt;{{Q2}}&lt;/strong&gt;&lt;/span&gt;&lt;span class=\"lemo-graphie-label\" style=\"position: absolute; left: 57.6159%; top: 68.6708%;\"&gt;&lt;strong&gt;{{Q3}}&lt;/strong&gt;&lt;/span&gt;&lt;/div&gt;&lt;/div&gt;&lt;/div&gt;&lt;/div&gt;","template":"&lt;p&gt;El avión {{Q1}} se encuentra en el punto ({{response}}, {{response}}).&lt;/p&gt;&lt;p&gt;El avión {{Q2}} se encuentra en el punto ({{response}}, {{response}}).&lt;/p&gt;&lt;p&gt;El avión {{Q3}} se encuentra en el punto ({{response}}, {{response}}).&lt;/p&gt;","hint":"&lt;p&gt;La posición de un punto se determina con dos coordenadas. La primera es del eje horizontal y la segunda, del eje vertical.&lt;/p&gt;","feedback":"&lt;p&gt;La posición de un punto se determina con dos coordenadas. La primera es del eje horizontal y la segunda, del eje vertical.&lt;/p&gt;","seed":{"parameters":[{"name":"Q1","label":null,"list":["A","B","C","D","E"]},{"name":"Q2","label":null,"list":["A","B","C","D","E"]},{"name":"Q3","label":null,"list":["A","B","C","D","E"]},{"name":"Q4","label":null,"list":["A","B","C","D","E"]},{"name":"Q5","label":null,"list":["A","B","C","D","E"]}],"calculated":[{"name":"A1","label":"{{function}}","function":"2"},{"name":"A2","label":"{{function}}","function":"2"},{"name":"A3","label":"{{function}}","function":"5"},{"name":"A4","label":"{{function}}","function":"2"},{"name":"A5","label":"{{function}}","function":"3"},{"name":"A6","label":"{{function}}","function":"0"}],"uniques":true},"algorithm":{"name":"calculateOperation","params":{"method":"equivLiteral","keyboard":"NUMERICAL"}}}</t>
  </si>
  <si>
    <t>Localiza los siguientes puntos en este mapa del tesoro.
Imagen M4-G-5a-7</t>
  </si>
  <si>
    <t>&lt;p&gt;El punto {{Q1}} está en la posición ({{A1}}, {{A2}}).&lt;/p&gt;&lt;p&gt;El punto {{Q2}} está en la posición ({{A3}}, {{A4}}).&lt;/p&gt;&lt;p&gt;El punto {{Q3}} está en la posición ({{A5}}, {{A6}}).&lt;/p&gt;</t>
  </si>
  <si>
    <t>A1 = 1
A2 = 5
A3 = 2
A4 = 3
A5 = 4
A6 = 3</t>
  </si>
  <si>
    <t>{"id":"M4-G-5a-A-3","stimulus":"&lt;p&gt;Localiza los siguientes puntos en este mapa del tesoro.&lt;/p&gt;&lt;div style=\"display:flex; justify-content:center;\"&gt;&lt;div class=\"lemo-fixed-to-responsive\" style=\"max-width: 300px;max-height: 294px;position: relative;width: 100%;display: inline-block;\"&gt;&lt;img src=\"https://blueberry-assets.oneclick.es/M4_G_5a_7.svg\" alt=\"\" tabindex=\"0\"&gt;&lt;/img&gt;&lt;div class=\"lemo-graphie-container\" style=\"position: absolute;top: 0;left: 0;width: 100%;height: 100%;\"&gt;&lt;div class=\"lemo-graphie\" style=\"position: relative; width: 100%; height: 100%;\"&gt;&lt;span class=\"lemo-graphie-label\" style=\"position: absolute; left: 31%; top: 21%;\"&gt;&lt;strong&gt;{{Q1}}&lt;/strong&gt;&lt;/span&gt;&lt;span class=\"lemo-graphie-label\" style=\"position: absolute; left: 45%; top: 45%;\"&gt;&lt;strong&gt;{{Q2}}&lt;/strong&gt;&lt;/span&gt;&lt;span class=\"lemo-graphie-label\" style=\"position: absolute; left: 68%; top: 45%;\"&gt;&lt;strong&gt;{{Q3}}&lt;/strong&gt;&lt;/span&gt;&lt;span class=\"lemo-graphie-label\" style=\"position: absolute; left: 20%; top: 58%;\"&gt;&lt;strong&gt;{{Q4}}&lt;/strong&gt;&lt;/span&gt;&lt;span class=\"lemo-graphie-label\" style=\"position: absolute; left: 80%; top: 70%;\"&gt;&lt;strong&gt;{{Q5}}&lt;/strong&gt;&lt;/span&gt;&lt;/div&gt;&lt;/div&gt;&lt;/div&gt;&lt;/div&gt;","template":"&lt;p&gt;El punto {{Q1}} está en la posición ({{response}}, {{response}}).&lt;/p&gt;&lt;p&gt;El punto {{Q2}} está en la posición ({{response}}, {{response}}).&lt;/p&gt;&lt;p&gt;El punto {{Q3}} está en la posición ({{response}}, {{response}}).&lt;/p&gt;","hint":"&lt;p&gt;La posición de un punto se determina con dos coordenadas. La primera es del eje horizontal y la segunda, del eje vertical.&lt;/p&gt;","feedback":"&lt;p&gt;La posición de un punto se determina con dos coordenadas. La primera es del eje horizontal y la segunda, del eje vertical.&lt;/p&gt;","seed":{"parameters":[{"name":"Q1","label":null,"list":["A","B","C","D","E"]},{"name":"Q2","label":null,"list":["A","B","C","D","E"]},{"name":"Q3","label":null,"list":["A","B","C","D","E"]},{"name":"Q4","label":null,"list":["A","B","C","D","E"]},{"name":"Q5","label":null,"list":["A","B","C","D","E"]}],"calculated":[{"name":"A1","label":"{{function}}","function":"1"},{"name":"A2","label":"{{function}}","function":"5"},{"name":"A3","label":"{{function}}","function":"2"},{"name":"A4","label":"{{function}}","function":"3"},{"name":"A5","label":"{{function}}","function":"4"},{"name":"A6","label":"{{function}}","function":"3"}],"uniques":true},"algorithm":{"name":"calculateOperation","params":{"method":"equivLiteral","keyboard":"NUMERICAL"}}}</t>
  </si>
  <si>
    <t>M4-G-5b</t>
  </si>
  <si>
    <t>Describe trayectos en planos o croquis sencillos con ejes cartesianos</t>
  </si>
  <si>
    <t>Hace muchos años, Adela enterró un juguete de su infancia en el jardín. Ahora tiene que seguir estas instrucciones para saber dónde lo ocultó. Ayúdala a encontrarlo.
(Fondo tierra)
(6 pasos)</t>
  </si>
  <si>
    <t>Pathway</t>
  </si>
  <si>
    <t>Recorre la cuadrícula siguiendo las instrucciones.</t>
  </si>
  <si>
    <t>Mueve el personaje siguiendo las instrucciones.</t>
  </si>
  <si>
    <t>{"id":"M4-G-5b-I-1","stimulus":"&lt;p&gt;Hace muchos años, Adela enterró un juguete de su infancia en el jardín. Ahora tiene que seguir estas instrucciones para saber dónde lo ocultó. Ayúdala a encontrarlo.&lt;/p&gt;","feedback":"Mueve el personaje siguiendo las instrucciones.","hint":"Recorre la cuadrícula siguiendo las instrucciones.","algorithm":{"name":"pathway","params":{"directions":6,"icon":"https://lemonade-assets.oneclick.es/pathway/farmer.png","background":"https://lemonade-assets.oneclick.es/pathway/bck2.png"}}}</t>
  </si>
  <si>
    <t>El pirata tiene que seguir estas instrucciones para llegar al tesoro enterrado. Ayúdale a encontrarlo.
(Fondo arena)
(6 pasos)</t>
  </si>
  <si>
    <t>{"id":"M4-G-5b-I-2","stimulus":"&lt;p&gt;El pirata tiene que seguir estas instrucciones para llegar al tesoro enterrado. Ayúdale a encontrarlo.&lt;/p&gt;","feedback":"Mueve el personaje siguiendo las instrucciones.","hint":"Recorre la cuadrícula siguiendo las instrucciones.","algorithm":{"name":"pathway","params":{"directions":6,"icon":"https://lemonade-assets.oneclick.es/pathway/pirate.png","background":"https://lemonade-assets.oneclick.es/pathway/bck1.png"}}}</t>
  </si>
  <si>
    <t>Una compañía eléctrica le ha dado a este obrero las siguientes instrucciones para arreglar una avería bajo las baldosas de la calle. Ayúdale a encontrar el lugar donde está el problema.
(Fondo cemento)
(6 pasos)</t>
  </si>
  <si>
    <t>{"id":"M4-G-5b-I-3","stimulus":"&lt;p&gt;Una compañía eléctrica le ha dado a este obrero las siguientes instrucciones para arreglar una avería bajo las baldosas de la calle. Ayúdale a encontrar el lugar donde está el problema.&lt;/p&gt;","feedback":"Mueve el personaje siguiendo las instrucciones.","hint":"Recorre la cuadrícula siguiendo las instrucciones.","algorithm":{"name":"pathway","params":{"directions":6,"icon":"https://lemonade-assets.oneclick.es/pathway/worker.png","background":"https://lemonade-assets.oneclick.es/pathway/bck3.png"}}}</t>
  </si>
  <si>
    <t>M4-G-20a</t>
  </si>
  <si>
    <t>Identifica los elementos de un polígono</t>
  </si>
  <si>
    <t>Indica si las siguientes afirmaciones son verdaderas o falsas.
Un hexágono tiene 6 lados. *
Un octógono tiene 8 lados. *
En un pentágono regular se pueden marcar 2 diagonales desde uno de los vértices. *
En un hexágono regular se pueden marcar 3 diagonales desde uno de los vértices. *
Un heptágono tiene 7 vértices. *
Un pentágono tiene 5 vértices. *
Un eneágono tiene 9 ángulos interiores.*
Un pentágono tiene 5 ángulos interiores.*
Un hexágono tiene 7 lados.
Un pentágono tiene 8 lados.
En un pentágono regular se pueden marcar 3 diagonales desde uno de los vértices.
En un heptágono regular se pueden marcar 3 diagonales desde uno de los vértices.
Un heptágono tiene 8 vértices.
Un cuadrilátero tiene 5 vértices.
Un eneágono tiene 10 ángulos interiores.
Un decágono tiene 5 ángulos interiores.
(3 opciones, 2 verdaderas)</t>
  </si>
  <si>
    <t>Los elementos básicos de un polígono son: vértices, ángulos interiores, lados y diagonales.</t>
  </si>
  <si>
    <t>&lt;p&gt;Los elementos básicos que componen un polígono son los vértices, los ángulos interiores, los lados y las diagonales.&lt;/p&gt;
- Sí falla A9
&lt;p&gt;Es falsa. Un hexágono se compone de 6 lados.&lt;/p&gt;
- Sí falla A10
&lt;p&gt;Es falsa. Un pentágono se compone de 5 lados.&lt;/p&gt;
- Sí falla A11
&lt;p&gt;Es falsa. Desde uno de los vértices de un pentágono regular se pueden marcar 2 diagonales.&lt;/p&gt;
- Sí falla A12
&lt;p&gt;Es falsa. Desde uno de los vértices de un heptágono regular se pueden marcar 4 diagonales.&lt;/p&gt;
- Sí falla A13
&lt;p&gt;Es falsa. Un heptágono tiene 7 vértices.&lt;/p&gt;
- Sí falla A14
&lt;p&gt;Es falsa. Un cuadrilátero tiene 4 vértices.&lt;/p&gt;
- Sí falla A15
&lt;p&gt;Es falsa. Un eneágono tiene 9 ángulos interiores.&lt;/p&gt;
- Sí falla A16
&lt;p&gt;Es falsa. Un decágono tiene 10 ángulos interiores.&lt;/p&gt;
(No TE a las correctas)</t>
  </si>
  <si>
    <t>{"id":"M4-G-20a-I-1","stimulus":"&lt;p&gt;Indica si las siguientes afirmaciones son verdaderas o falsas.","hint":"&lt;p&gt;Los elementos básicos de un polígono son: vértices, ángulos interiores, lados y diagonales.&lt;/p&gt;","feedback":"&lt;p&gt;Los elementos básicos que componen un polígono son los vértices, los ángulos interiores, los lados y las diagonales.&lt;/p&gt;","seed":{"parameters":[],"calculated":[{"name":"A1","label":"Un hexágono tiene 6 lados.","function":"","incorrect":false},{"name":"A2","label":"Un octógono tiene 8 lados.","function":"","incorrect":false},{"name":"A3","label":"En un pentágono regular se pueden marcar 2 diagonales desde uno de los vértices.","function":"","incorrect":false},{"name":"A4","label":"En un hexágono regular se pueden marcar 3 diagonales desde uno de los vértices.","function":"","incorrect":false},{"name":"A5","label":"Un heptágono tiene 7 vértices.","function":"","incorrect":false},{"name":"A6","label":"Un pentágono tiene 5 vértices.","function":"","incorrect":false},{"name":"A7","label":"Un eneágono tiene 9 ángulos interiores.","function":"","incorrect":false},{"name":"A8","label":"Un pentágono tiene 5 ángulos interiores.","function":"","incorrect":false},{"name":"A9","label":"Un hexágono tiene 7 lados.","function":"","incorrect":true,"feedback":"&lt;p&gt;Es falsa. Un hexágono se compone de 6 lados.&lt;/p&gt;"},{"name":"A10","label":"Un pentágono tiene 8 lados.","function":"","incorrect":true,"feedback":"&lt;p&gt;Es falsa. Un pentágono se compone de 5 lados.&lt;/p&gt;"},{"name":"A11","label":"En un pentágono regular se pueden marcar 3 diagonales desde uno de los vértices.","function":"","incorrect":true,"feedback":"&lt;p&gt;Es falsa. Desde uno de los vértices de un pentágono regular se pueden marcar 2 diagonales.&lt;/p&gt;"},{"name":"A12","label":"En un heptágono regular se pueden marcar 3 diagonales desde uno de los vértices.","function":"","incorrect":true,"feedback":"&lt;p&gt;Es falsa. Desde uno de los vértices de un heptágono regular se pueden marcar 4 diagonales.&lt;/p&gt;"},{"name":"A13","label":"Un heptágono tiene 8 vértices.","function":"","incorrect":true,"feedback":"&lt;p&gt;Es falsa. Un heptágono tiene 7 vértices.&lt;/p&gt;"},{"name":"A14","label":"Un cuadrilátero tiene 5 vértices.","function":"","incorrect":true,"feedback":"&lt;p&gt;Es falsa. Un cuadrilátero tiene 4 vértices.&lt;/p&gt;"},{"name":"A15","label":"Un eneágono tiene 10 ángulos interiores.","function":"","incorrect":true,"feedback":"&lt;p&gt;Es falsa. Un eneágono tiene 9 ángulos interiores.&lt;/p&gt;"},{"name":"A16","label":"Un decágono tiene 5 ángulos interiores.","function":"","incorrect":true,"feedback":"&lt;p&gt;Es falsa. Un decágono tiene 10 ángulos interiores.&lt;/p&gt;"}],"uniques":true},"algorithm":{"name":"trueFalse","template":"Choice matrix – inline","params":{"countCorrect":1,"countIncorrect":2,"showCheckIcon":false,"options":["Verdadero","Falso"]}}}</t>
  </si>
  <si>
    <t>Arrastra cada elemento a su lugar.
Imagen M4_G_20a_1</t>
  </si>
  <si>
    <t>Label image with drag and drop</t>
  </si>
  <si>
    <t>A1=vértice
A2=lado
A3=ángulo
A4=diagonal</t>
  </si>
  <si>
    <t>{
    "id": "M4-G-20a-E-1",
    "stimulus": "&lt;p&gt;Arrastra cada elemento a su lugar.&lt;/p&gt;",
    "feedback": "&lt;p&gt;Los elementos básicos de un polígono son: vértices, ángulos interiores, lados y diagonales.&lt;/p&gt;",
    "hint": "&lt;p&gt;Los elementos básicos de un polígono son: vértices, ángulos interiores, lados y diagonales.&lt;/p&gt;",
    "seed": {
        "parameters": [],
        "calculated": [
            {
                "name": "A1",
                "label": "Vértice"
            },
            {
                "name": "A2",
                "label": "Ángulo"
            },
            {
                "name": "A3",
                "label": "Diagonal"
            },
            {
                "name": "A4",
                "label": "Lado"
            }
        ],
        "uniques": true
    },
    "algorithm": {
        "name": "labelImage",
        "template": "LabelImageDragDropV2",
        "params": {
            "image": {
                "src": "https://blueberry-assets.oneclick.es/M4_G_20a_1.png",
                "width": 300,
                "height": 300,
                "alt": "",
                "title": "",
                "percent": 1
            },
            "responses": [
                {
                    "x": -15,
                    "y": 24,
                    "z": 15,
                    "width": 100,
                    "height": 30,
                    "pointer": ""
                },
                {
                    "x": -15,
                    "y": 204,
                    "z": 15,
                    "width": 100,
                    "height": 30,
                    "pointer": ""
                },
                {
                    "x": 386,
                    "y": 36,
                    "z": 15,
                    "width": 100,
                    "height": 30,
                    "pointer": ""
                },
                {
                    "x": 386,
                    "y": 212,
                    "z": 15,
                    "width": 100,
                    "height": 30,
                    "pointer": ""
                }
            ],
            "fontSize": 10
        }
    }
}</t>
  </si>
  <si>
    <t>Arrastra cada elemento a su lugar.
Imagen M4_G_20a_2</t>
  </si>
  <si>
    <t>A4=vértice
A3=lado
A2=ángulo
A1=diagonal</t>
  </si>
  <si>
    <t>{
    "id": "M4-G-20a-E-2",
    "stimulus": "&lt;p&gt;Arrastra cada elemento a su lugar.&lt;/p&gt;",
    "feedback": "&lt;p&gt;Los elementos básicos de un polígono son: vértices, ángulos interiores, lados y diagonales.&lt;/p&gt;",
    "hint": "&lt;p&gt;Los elementos básicos de un polígono son: vértices, ángulos interiores, lados y diagonales.&lt;/p&gt;",
    "seed": {
        "parameters": [],
        "calculated": [
            {
                "name": "A1",
                "label": "Vértice"
            },
            {
                "name": "A2",
                "label": "Digonal"
            },
            {
                "name": "A3",
                "label": "Lado"
            },
            {
                "name": "A4",
                "label": "Ángulo"
            }
        ],
        "uniques": true
    },
    "algorithm": {
        "name": "labelImage",
        "template": "LabelImageDragDropV2",
        "params": {
            "image": {
                "src": "https://blueberry-assets.oneclick.es/M4_G_20a_2.png",
                "width": 500,
                "height": 500,
                "alt": "",
                "title": "",
                "percent": 1
            },
            "responses": [
                {
                    "x": 4,
                    "y": 19,
                    "z": 15,
                    "width": 100,
                    "height": 30,
                    "pointer": ""
                },
                {
                    "x": 2,
                    "y": 200,
                    "z": 15,
                    "width": 100,
                    "height": 30,
                    "pointer": ""
                },
                {
                    "x": 388,
                    "y": 121,
                    "z": 15,
                    "width": 100,
                    "height": 30,
                    "pointer": ""
                },
                {
                    "x": 354,
                    "y": 211,
                    "z": 15,
                    "width": 100,
                    "height": 30,
                    "pointer": ""
                }
            ],
            "fontSize": 10
        }
    }
}</t>
  </si>
  <si>
    <t>M4-G-6a</t>
  </si>
  <si>
    <t>Clasifica triángulos según la longitud de sus lados (equilátero, isósceles y escaleno)</t>
  </si>
  <si>
    <t>Indica cuál de las siguientes afirmaciones es correcta.
Los lados de un triángulo equilátero miden lo mismo.*
En un triángulo isósceles, dos de sus lados son iguales.*
En un triángulo escaleno, todos los lados son desiguales.*
Los lados de un triángulo escaleno miden lo mismo.
En un triángulo equilátero, todos los lados son distintos.
Los lados de un triángulo isósceles miden lo mismo.
(1 correcta, se ven 3)</t>
  </si>
  <si>
    <t>Según el número de lados iguales que tenga, un triángulo puede ser equilátero, isósceles o escaleno.</t>
  </si>
  <si>
    <t>Los triángulos se clasifican en:&lt;ul&gt;&lt;li&gt;&lt;b&gt;Equiláteros:&lt;/b&gt; todos sus lados son iguales.&lt;/li&gt;&lt;li&gt;&lt;b&gt;Isósceles:&lt;/b&gt; dos de sus lados son iguales.&lt;/li&gt;&lt;li&gt;&lt;b&gt;Escalenos:&lt;/b&gt; todos sus lados son desiguales.&lt;/li&gt;&lt;/ul&gt;
- Si falla A4
&lt;p&gt;En un triángulo escaleno, ningún lado es igual a otro.&lt;/p&gt;
- Si falla A5
&lt;p&gt;En un triángulo equilátero, todos los lados miden lo mismo.&lt;/p&gt;
- Si falla A6
&lt;p&gt;En un triángulo isósceles, solo dos de los lados son iguales.&lt;/p&gt;</t>
  </si>
  <si>
    <t>{"id":"M4-G-6a-I-1","stimulus":"&lt;p&gt;Indica cuál de las siguientes afirmaciones es correcta.&lt;/p&gt;","hint":"&lt;p&gt;Según el número de lados iguales que tenga, un triángulo puede ser equilátero, isósceles o escaleno.&lt;/p&gt;","feedback":"&lt;p&gt;Los triángulos se clasifican en:&lt;ul&gt;&lt;li&gt;&lt;b&gt;Equiláteros:&lt;/b&gt; todos sus lados son iguales.&lt;/li&gt;&lt;li&gt;&lt;b&gt;Isósceles:&lt;/b&gt; dos de sus lados son iguales.&lt;/li&gt;&lt;li&gt;&lt;b&gt;Escalenos:&lt;/b&gt; todos sus lados son desiguales.&lt;/li&gt;&lt;/ul&gt;&lt;/p&gt;","seed":{"parameters":[],"calculated":[{"name":"A1","label":"Los lados de un triángulo equilátero miden lo mismo."},{"name":"A2","label":"En un triángulo isósceles, dos de sus lados son iguales."},{"name":"A3","label":"En un triángulo escaleno, todos los lados son desiguales."},{"name":"A4","label":"Los lados de un triángulo escaleno miden lo mismo.","incorrect":true,"feedback":"&lt;p&gt;En un triángulo escaleno, ningún lado es igual a otro.&lt;/p&gt;"},{"name":"A5","label":"En un triángulo equilátero, todos los lados son distintos.","incorrect":true,"feedback":"&lt;p&gt;En un triángulo equilátero, todos los lados miden lo mismo.&lt;/p&gt;"},{"name":"A6","label":"Los lados de un triángulo isósceles miden lo mismo.","incorrect":true,"feedback":"&lt;p&gt;En un triángulo isósceles, solo dos de los lados son iguales.&lt;/p&gt;"}],"uniques":true},"algorithm":{"name":"trueFalse","template":"Multiple choice – standard","params":{"countCorrect":1,"countIncorrect":2,"showCheckIcon":false}}}</t>
  </si>
  <si>
    <t>¿Qué nombre reciben los siguientes triángulos según la longitud de sus lados?</t>
  </si>
  <si>
    <t>M4-G-6a-2 | M4-G-6a-3
Triángulo {{A1}} | Triángulo {{A2}}</t>
  </si>
  <si>
    <t>A1 = "isósceles"
A2 = "escaleno"</t>
  </si>
  <si>
    <t>Los triángulos se clasifican según el número de lados iguales en equiláteros, isósceles y escalenos.</t>
  </si>
  <si>
    <t>Los triángulos se clasifican en:&lt;ul&gt;&lt;li&gt;&lt;b&gt;Equiláteros:&lt;/b&gt; todos sus lados son iguales.&lt;/li&gt;&lt;li&gt;&lt;b&gt;Isósceles:&lt;/b&gt; dos de sus lados son iguales.&lt;/li&gt;&lt;li&gt;&lt;b&gt;Escalenos:&lt;/b&gt; todos sus lados son desiguales.&lt;/li&gt;&lt;/ul&gt;</t>
  </si>
  <si>
    <t>{"id":"M4-G-6a-E-1","stimulus":"&lt;p&gt;¿Qué nombre reciben los siguientes triángulos según la longitud de sus lados?&lt;/p&gt;","template":"&lt;table style=\"width: 100%;\"&gt;&lt;tbody&gt;&lt;tr&gt;&lt;td style=\"width: 50%; text-align: center; border: none;\"&gt;&lt;div style=\"display:flex; justify-content:center;\"&gt;&lt;img src=\"https://blueberry-assets.oneclick.es/M4_G_6a_2.svg\" width=\"300\"&gt;&lt;/img&gt;&lt;/div&gt;&lt;/td&gt;&lt;td style=\"width: 50%; text-align: center; border: none;\"&gt;&lt;div style=\"display:flex; justify-content:center;\"&gt;&lt;img src=\"https://blueberry-assets.oneclick.es/M4_G_6a_3.svg\" width=\"300\"&gt;&lt;/img&gt;&lt;/div&gt;&lt;/td&gt;&lt;/tr&gt;&lt;tr&gt;&lt;td style=\"width: 50%; text-align: center; border: none;\"&gt;Triángulo {{response}}&lt;/td&gt;&lt;td style=\"width: 50%; text-align: center; border: none;\"&gt;Triángulo {{response}}&lt;/td&gt;&lt;/tr&gt;&lt;/tbody&gt;&lt;/table&gt;","hint":"&lt;p&gt;Los triángulos se clasifican según el número de lados iguales en equiláteros, isósceles y escalenos.&lt;/p&gt;","feedback":"&lt;p&gt;Los triángulos se clasifican en:&lt;ul&gt;&lt;li&gt;&lt;b&gt;Equiláteros:&lt;/b&gt; todos sus lados son iguales.&lt;/li&gt;&lt;li&gt;&lt;b&gt;Isósceles:&lt;/b&gt; dos de sus lados son iguales.&lt;/li&gt;&lt;li&gt;&lt;b&gt;Escalenos:&lt;/b&gt; todos sus lados son desiguales.&lt;/li&gt;&lt;/ul&gt;&lt;/p&gt;","seed":{"parameters":[],"calculated":[{"name":"A1","label":"isósceles"},{"name":"A2","label":"escaleno"}],"uniques":true},"algorithm":{"name":"calculateOperation","template":"Cloze with text"}}</t>
  </si>
  <si>
    <t>M4-G-6a-2 | M4-G-6a-1
Triángulo {{A1}} | Triángulo {{A2}}</t>
  </si>
  <si>
    <t>A1 = "isósceles"
A2 = "equilátero"</t>
  </si>
  <si>
    <t>{"id":"M4-G-6a-E-2","stimulus":"&lt;p&gt;¿Qué nombre reciben los siguientes triángulos según la longitud de sus lados?&lt;/p&gt;","template":"&lt;table style=\"width: 100%;\"&gt;&lt;tbody&gt;&lt;tr&gt;&lt;td style=\"width: 50%; text-align: center; border: none;\"&gt;&lt;div style=\"display:flex; justify-content:center;\"&gt;&lt;img src=\"https://blueberry-assets.oneclick.es/M4_G_6a_2.svg\" width=\"300\"&gt;&lt;/img&gt;&lt;/div&gt;&lt;/td&gt;&lt;td style=\"width: 50%; text-align: center; border: none;\"&gt;&lt;div style=\"display:flex; justify-content:center;\"&gt;&lt;img src=\"https://blueberry-assets.oneclick.es/M4_G_6a_1.svg\" width=\"300\"&gt;&lt;/img&gt;&lt;/div&gt;&lt;/td&gt;&lt;/tr&gt;&lt;tr&gt;&lt;td style=\"width: 50%; text-align: center; border: none;\"&gt;Triángulo {{response}}&lt;/td&gt;&lt;td style=\"width: 50%; text-align: center; border: none;\"&gt;Triángulo {{response}}&lt;/td&gt;&lt;/tr&gt;&lt;/tbody&gt;&lt;/table&gt;","hint":"&lt;p&gt;Los triángulos se clasifican según el número de lados iguales en equiláteros, isósceles y escalenos.&lt;/p&gt;","feedback":"&lt;p&gt;Los triángulos se clasifican en:&lt;ul&gt;&lt;li&gt;&lt;b&gt;Equiláteros:&lt;/b&gt; todos sus lados son iguales.&lt;/li&gt;&lt;li&gt;&lt;b&gt;Isósceles:&lt;/b&gt; dos de sus lados son iguales.&lt;/li&gt;&lt;li&gt;&lt;b&gt;Escalenos:&lt;/b&gt; todos sus lados son desiguales.&lt;/li&gt;&lt;/ul&gt;&lt;/p&gt;","seed":{"parameters":[],"calculated":[{"name":"A1","label":"isósceles"},{"name":"A2","label":"equilátero"}],"uniques":true},"algorithm":{"name":"calculateOperation","template":"Cloze with text"}}</t>
  </si>
  <si>
    <t>M4-G-6a-3 | M4-G-6a-1
Triángulo {{A1}} | Triángulo {{A2}}</t>
  </si>
  <si>
    <t>A1 = "escaleno"
A2 = "equilátero"</t>
  </si>
  <si>
    <t>{"id":"M4-G-6a-E-3","stimulus":"&lt;p&gt;¿Qué nombre reciben los siguientes triángulos según la longitud de sus lados?&lt;/p&gt;","template":"&lt;table style=\"width: 100%;\"&gt;&lt;tbody&gt;&lt;tr&gt;&lt;td style=\"width: 50%; text-align: center; border: none;\"&gt;&lt;div style=\"display:flex; justify-content:center;\"&gt;&lt;img src=\"https://blueberry-assets.oneclick.es/M4_G_6a_3.svg\" width=\"300\"&gt;&lt;/img&gt;&lt;/div&gt;&lt;/td&gt;&lt;td style=\"width: 50%; text-align: center; border: none;\"&gt;&lt;div style=\"display:flex; justify-content:center;\"&gt;&lt;img src=\"https://blueberry-assets.oneclick.es/M4_G_6a_1.svg\" width=\"300\"&gt;&lt;/img&gt;&lt;/div&gt;&lt;/td&gt;&lt;/tr&gt;&lt;tr&gt;&lt;td style=\"width: 50%; text-align: center; border: none;\"&gt;Triángulo {{response}}&lt;/td&gt;&lt;td style=\"width: 50%; text-align: center; border: none;\"&gt;Triángulo {{response}}&lt;/td&gt;&lt;/tr&gt;&lt;/tbody&gt;&lt;/table&gt;","hint":"&lt;p&gt;Los triángulos se clasifican según el número de lados iguales en equiláteros, isósceles y escalenos.&lt;/p&gt;","feedback":"&lt;p&gt;Los triángulos se clasifican en:&lt;ul&gt;&lt;li&gt;&lt;b&gt;Equiláteros:&lt;/b&gt; todos sus lados son iguales.&lt;/li&gt;&lt;li&gt;&lt;b&gt;Isósceles:&lt;/b&gt; dos de sus lados son iguales.&lt;/li&gt;&lt;li&gt;&lt;b&gt;Escalenos:&lt;/b&gt; todos sus lados son desiguales.&lt;/li&gt;&lt;/ul&gt;&lt;/p&gt;","seed":{"parameters":[],"calculated":[{"name":"A1","label":"escaleno"},{"name":"A2","label":"equilátero"}],"uniques":true},"algorithm":{"name":"calculateOperation","template":"Cloze with text"}}</t>
  </si>
  <si>
    <t>M4-G-6b</t>
  </si>
  <si>
    <t>Clasifica triángulos según sus ángulos (acutángulo, rectángulo y obtusángulo)</t>
  </si>
  <si>
    <t>Señala cuál de las siguientes afirmaciones es correcta.
En los triángulos acutángulos, todos los ángulos son agudos. *
En los triángulos obtusángulos, uno de los ángulos es obtuso. * 
En los triángulos rectángulos, uno de los tres ángulos es recto. *
Los triángulos acutángulos tienen un ángulo agudo.
Los triángulos obtusángulos tienen los tres ángulos obtusos.
Los triángulos rectángulos tienen los tres ángulos rectos. 
(1 correcta, se ven 3)</t>
  </si>
  <si>
    <t>Según sus ángulos, un triángulo puede ser acutángulo, rectángulo u obtusángulo.</t>
  </si>
  <si>
    <t>&lt;p&gt;Los triángulos se clasifican en &lt;b&gt;acutángulos&lt;/b&gt; (sus tres ángulos son agudos), &lt;b&gt;rectángulos&lt;/b&gt; (tienen un ángulo recto) y &lt;b&gt;obtusángulos&lt;/b&gt; (tienen un ángulo obtuso).&lt;/p&gt;
- Sí falla A4
&lt;p&gt;Todos los ángulos de un triángulo acutángulo son agudos.&lt;/p&gt;
- Sí falla A5
&lt;p&gt;Los triángulos obtusángulos tienen un único ángulo obtuso, los otros dos son agudos.&lt;/p&gt;
- Sí falla A6
&lt;p&gt;Los triángulos rectángulos tienen un único ángulo recto, los otros dos son agudos.&lt;/p&gt;</t>
  </si>
  <si>
    <t>{"id":"M4-G-6b-I-1","stimulus":"&lt;p&gt;Indica cuál de las siguientes afirmaciones es correcta.&lt;/p&gt;","hint":"&lt;p&gt;Según sus ángulos, un triángulo puede ser acutángulo, rectángulo u obtusángulo.&lt;/p&gt;","feedback":"&lt;p&gt;Los triángulos se clasifican en &lt;b&gt;acutángulos&lt;/b&gt; (sus tres ángulos son agudos), &lt;b&gt;rectángulos&lt;/b&gt; (tienen un ángulo recto) y &lt;b&gt;obtusángulos&lt;/b&gt; (tienen un ángulo obtuso).&lt;/p&gt;","seed":{"parameters":[],"calculated":[{"name":"A1","label":"En los triángulos acutángulos, todos los ángulos son agudos."},{"name":"A2","label":"En los triángulos obtusángulos, uno de los ángulos es obtuso."},{"name":"A3","label":"En los triángulos rectángulos, uno de los tres ángulos es recto."},{"name":"A4","label":"Los triángulos acutángulos tienen un ángulo agudo.","incorrect":true,"feedback":"&lt;p&gt;Todos los ángulos de un triángulo acutángulo son agudos.&lt;/p&gt;"},{"name":"A5","label":"Los triángulos obtusángulos tienen los tres ángulos obtusos.","incorrect":true,"feedback":"&lt;p&gt;Los triángulos obtusángulos tienen un único ángulo obtuso, los otros dos son agudos.&lt;/p&gt;"},{"name":"A6","label":"Los triángulos rectángulos tienen los tres ángulos rectos.","incorrect":true,"feedback":"&lt;p&gt;Los triángulos rectángulos tienen un único ángulo recto, los otros dos son agudos.&lt;/p&gt;"}],"uniques":true},"algorithm":{"name":"trueFalse","template":"Multiple choice – standard","params":{"countCorrect":1,"countIncorrect":2,"showCheckIcon":false}}}</t>
  </si>
  <si>
    <t>Escribe el nombre de los siguientes triángulos según sus ángulos.</t>
  </si>
  <si>
    <t>M4-G-6b-2 | M4-G-6b-1
Triángulo {{A1}} | Triángulo {{A2}}</t>
  </si>
  <si>
    <t>A1 = "rectángulo"
A2 = "acutángulo"</t>
  </si>
  <si>
    <t>&lt;p&gt;Los triángulos se clasifican en &lt;b&gt;acutángulos&lt;/b&gt; (sus tres ángulos son agudos), &lt;b&gt;rectángulos&lt;/b&gt; (tienen un ángulo recto) y &lt;b&gt;obtusángulos&lt;/b&gt; (tienen un ángulo obtuso).&lt;/p&gt;</t>
  </si>
  <si>
    <t>{"id":"M4-G-6b-E-1","stimulus":"&lt;p&gt;Escribe el nombre de los siguientes triángulos según sus ángulos.&lt;/p&gt;","template":"&lt;table style=\"width: 100%;\"&gt;&lt;tbody&gt;&lt;tr&gt;&lt;td style=\"width: 50%; text-align: center; border: none;\"&gt;&lt;div style=\"display:flex; justify-content:center;\"&gt;&lt;img src=\"https://blueberry-assets.oneclick.es/M4_G_6b_2.svg\" width=\"300\"&gt;&lt;/img&gt;&lt;/div&gt;&lt;/td&gt;&lt;td style=\"width: 50%; text-align: center; border: none;\"&gt;&lt;div style=\"display:flex; justify-content:center;\"&gt;&lt;img src=\"https://blueberry-assets.oneclick.es/M4_G_6b_1.svg\" width=\"300\"&gt;&lt;/img&gt;&lt;/div&gt;&lt;/td&gt;&lt;/tr&gt;&lt;tr&gt;&lt;td style=\"width: 50%; text-align: center; border: none;\"&gt;Triángulo {{response}}&lt;/td&gt;&lt;td style=\"width: 50%; text-align: center; border: none;\"&gt;Triángulo {{response}}&lt;/td&gt;&lt;/tr&gt;&lt;/tbody&gt;&lt;/table&gt;","hint":"&lt;p&gt;Según sus ángulos, un triángulo puede ser acutángulo, rectángulo u obtusángulo.&lt;/p&gt;","feedback":"&lt;p&gt;Los triángulos se clasifican en &lt;b&gt;acutángulos&lt;/b&gt; (sus tres ángulos son agudos), &lt;b&gt;rectángulos&lt;/b&gt; (tienen un ángulo recto) y &lt;b&gt;obtusángulos&lt;/b&gt; (tienen un ángulo obtuso).&lt;/p&gt;","seed":{"parameters":[],"calculated":[{"name":"A1","label":"rectángulo"},{"name":"A2","label":"acutángulo"}],"uniques":true},"algorithm":{"name":"calculateOperation","template":"Cloze with text"}}</t>
  </si>
  <si>
    <t>Escribe el nombre que reciben los siguientes triángulos según sus ángulos.</t>
  </si>
  <si>
    <t>M4-G-6b-2 | M4-G-6b-3
Triángulo {{A1}} | Triángulo {{A2}}</t>
  </si>
  <si>
    <t>A1 = "rectángulo"
A2 = "obtusángulo"</t>
  </si>
  <si>
    <t>&lt;p&gt;Los triángulos se clasifican en &lt;b&gt;acutángulos&lt;/b&gt; (sus tres ángulos son agudos), &lt;b&gt;rectángulos&lt;/b&gt; (tienen un ángulo recto) y &lt;b&gt;obtusángulos&lt;/b&gt; (tienen un ángulo obtuso).&lt;/p&gt;
Imagen</t>
  </si>
  <si>
    <t>{"id":"M4-G-6b-E-2","stimulus":"&lt;p&gt;Escribe el nombre de los siguientes triángulos según sus ángulos.&lt;/p&gt;","template":"&lt;table style=\"width: 100%;\"&gt;&lt;tbody&gt;&lt;tr&gt;&lt;td style=\"width: 50%; text-align: center; border: none;\"&gt;&lt;div style=\"display:flex; justify-content:center;\"&gt;&lt;img src=\"https://blueberry-assets.oneclick.es/M4_G_6b_2.svg\" width=\"300\"&gt;&lt;/img&gt;&lt;/div&gt;&lt;/td&gt;&lt;td style=\"width: 50%; text-align: center; border: none;\"&gt;&lt;div style=\"display:flex; justify-content:center;\"&gt;&lt;img src=\"https://blueberry-assets.oneclick.es/M4_G_6b_3.svg\" width=\"300\"&gt;&lt;/img&gt;&lt;/div&gt;&lt;/td&gt;&lt;/tr&gt;&lt;tr&gt;&lt;td style=\"width: 50%; text-align: center; border: none;\"&gt;Triángulo {{response}}&lt;/td&gt;&lt;td style=\"width: 50%; text-align: center; border: none;\"&gt;Triángulo {{response}}&lt;/td&gt;&lt;/tr&gt;&lt;/tbody&gt;&lt;/table&gt;","hint":"&lt;p&gt;Según sus ángulos, un triángulo puede ser acutángulo, rectángulo u obtusángulo.&lt;/p&gt;","feedback":"&lt;p&gt;Los triángulos se clasifican en &lt;b&gt;acutángulos&lt;/b&gt; (sus tres ángulos son agudos), &lt;b&gt;rectángulos&lt;/b&gt; (tienen un ángulo recto) y &lt;b&gt;obtusángulos&lt;/b&gt; (tienen un ángulo obtuso).&lt;/p&gt;","seed":{"parameters":[],"calculated":[{"name":"A1","label":"rectángulo"},{"name":"A2","label":"obtusángulo"}],"uniques":true},"algorithm":{"name":"calculateOperation","template":"Cloze with text"}}</t>
  </si>
  <si>
    <t>M4-G-6b-1 | M4-G-6b-3
Triángulo {{A1}} | Triángulo {{A2}}</t>
  </si>
  <si>
    <t>A1 = "acutángulo"
A2 = "obtusángulo"</t>
  </si>
  <si>
    <t>{"id":"M4-G-6b-E-3","stimulus":"&lt;p&gt;Escribe el nombre de los siguientes triángulos según sus ángulos.&lt;/p&gt;","template":"&lt;table style=\"width: 100%;\"&gt;&lt;tbody&gt;&lt;tr&gt;&lt;td style=\"width: 50%; text-align: center; border: none;\"&gt;&lt;div style=\"display:flex; justify-content:center;\"&gt;&lt;img src=\"https://blueberry-assets.oneclick.es/M4_G_6b_1.svg\" width=\"300\"&gt;&lt;/img&gt;&lt;/div&gt;&lt;/td&gt;&lt;td style=\"width: 50%; text-align: center; border: none;\"&gt;&lt;div style=\"display:flex; justify-content:center;\"&gt;&lt;img src=\"https://blueberry-assets.oneclick.es/M4_G_6b_3.svg\" width=\"300\"&gt;&lt;/img&gt;&lt;/div&gt;&lt;/td&gt;&lt;/tr&gt;&lt;tr&gt;&lt;td style=\"width: 50%; text-align: center; border: none;\"&gt;Triángulo {{response}}&lt;/td&gt;&lt;td style=\"width: 50%; text-align: center; border: none;\"&gt;Triángulo {{response}}&lt;/td&gt;&lt;/tr&gt;&lt;/tbody&gt;&lt;/table&gt;","hint":"&lt;p&gt;Según sus ángulos, un triángulo puede ser acutángulo, rectángulo u obtusángulo.&lt;/p&gt;","feedback":"&lt;p&gt;Los triángulos se clasifican en &lt;b&gt;acutángulos&lt;/b&gt; (sus tres ángulos son agudos), &lt;b&gt;rectángulos&lt;/b&gt; (tienen un ángulo recto) y &lt;b&gt;obtusángulos&lt;/b&gt; (tienen un ángulo obtuso).&lt;/p&gt;","seed":{"parameters":[],"calculated":[{"name":"A1","label":"acutángulo"},{"name":"A2","label":"obtusángulo"}],"uniques":true},"algorithm":{"name":"calculateOperation","template":"Cloze with text"}}</t>
  </si>
  <si>
    <t>M4-G-7a</t>
  </si>
  <si>
    <t>Clasifica cuadriláteros según a posición de sus lados (cuadrado, rectángulo, rombo, romboide, trapecio y trapezoide)</t>
  </si>
  <si>
    <t>Indica si las siguientes afirmaciones son verdaderas o falsas.
El cuadrado es un paralelogramo con cuatro lados iguales.*
El trapezoide no tiene lados paralelos.*
El trapecio tiene algún lado paralelo a otro.*
El rectángulo es un cuadrilátero que tiene lados iguales dos a dos.*
El rombo no tiene dos pares de lados paralelos.
Los rectángulos solo tienen un par de lados paralelos.
El trapecio tiene los cuatro lados paralelos.
El trapezoide tiene dos lados paralelos.
(se muestran 2 incorrectas y 1 correcta)</t>
  </si>
  <si>
    <t xml:space="preserve">No aplica </t>
  </si>
  <si>
    <t>Los cuadriláteros se clasifican en cuadrados, rectángulos, rombos, romboides, trapecios y trapezoides.</t>
  </si>
  <si>
    <t>&lt;p&gt;Los paralelogramos (cuadrado, rectángulo, rombo y romboide) son los cuadriláteros que tienen lados paralelos dos a dos.&lt;/p&gt;
- Si falla [A5]:
&lt;p&gt;Los lados de un rombo son paralelos 2 a 2.&lt;/p&gt;
- Si falla [A6]:
&lt;p&gt;Los rectángulos tienen 2 pares de lados paralelos.&lt;/p&gt;
- Si falla [A7]:
&lt;p&gt;El trapecio tiene 2 lados paralelos.&lt;/p&gt;
- Si falla [A8]:
&lt;p&gt;El trapezoide no tiene lados paralelos.&lt;/p&gt;</t>
  </si>
  <si>
    <t>{"id":"M4-G-7a-I-1","stimulus":"&lt;p&gt;Indica si las siguientes afirmaciones son verdaderas o falsas.&lt;/p&gt;","hint":"&lt;p&gt;Los cuadriláteros se clasifican en cuadrados, rectángulos, rombos, romboides, trapecios y trapezoides.&lt;/p&gt;","feedback":"&lt;p&gt;Los paralelogramos (cuadrado, rectángulo, rombo y romboide) son los cuadriláteros que tienen lados paralelos dos a dos.&lt;/p&gt;","seed":{"parameters":[],"calculated":[{"name":"A1","label":"El cuadrado es un paralelogramo con cuatro lados iguales."},{"name":"A2","label":"El trapezoide no tiene lados paralelos."},{"name":"A3","label":"El trapecio tiene algún lado paralelo a otro."},{"name":"A4","label":"El rectángulo es un cuadrilátero que tiene lados iguales dos a dos."},{"name":"A5","label":"El rombo no tiene dos pares de lados paralelos.","incorrect":true,"feedback":"&lt;p&gt;Los lados de un rombo son paralelos 2 a 2.&lt;/p&gt;"},{"name":"A6","label":"Los rectángulos solo tienen un par de lados paralelos.","incorrect":true,"feedback":"&lt;p&gt;Los rectángulos tienen 2 pares de lados paralelos."},{"name":"A7","label":"El trapecio tiene los cuatro lados paralelos.","incorrect":true,"feedback":"&lt;p&gt;El trapecio tiene 2 lados paralelos.&lt;/p&gt;"},{"name":"A8","label":"El trapezoide tiene dos lados paralelos.","incorrect":true,"feedback":"&lt;p&gt;El trapezoide no tiene lados paralelos.&lt;/p&gt;"}],"uniques":true},"algorithm":{"name":"trueFalse","template":"Choice matrix – inline","params":{"countCorrect":1,"countIncorrect":2,"showCheckIcon":false,"options":["Verdadero","Falso"]}}}</t>
  </si>
  <si>
    <t>Escribe el nombre de los siguientes cuadriláteros.</t>
  </si>
  <si>
    <t>M4-G-7a-1 | M4-G-7a-3 | M4-G-7a-2
{{A1}} | {{A2}} | {{A3}}</t>
  </si>
  <si>
    <t>A1 = Cuadrado
A2 = Rombo
A3 = Rectángulo</t>
  </si>
  <si>
    <t>&lt;p&gt;Los cuadriláteros son figuras geométricas con 4 lados. Pueden ser cuadrados, rectángulos, rombos, romboides, trapecios y trapezoides.&lt;/p&gt;
- Si falla A1:
&lt;p&gt;Es un cuadrado porque sus lados y ángulos son iguales.&lt;/p&gt;
- Si falla A2:
&lt;p&gt;Es un rombo porque sus lados son iguales y sus ángulos son iguales 2 a 2.&lt;/p&gt;
- Si falla A3:
&lt;p&gt;Es un rectángulo porque sus lados son iguales 2 a 2 y sus ángulos son iguales.&lt;/p&gt;</t>
  </si>
  <si>
    <t>{"id":"M4-G-7a-E-1","stimulus":"&lt;p&gt;Escribe el nombre de los siguientes cuadriláteros.&lt;/p&gt;","template":"&lt;table style=\"width: 100%;\"&gt;&lt;tbody&gt;&lt;tr&gt;&lt;td style=\"width: 33.3333%; text-align: center; border: none;\"&gt;&lt;div style=\"display:flex; justify-content:center;\"&gt;&lt;img src=\"https://blueberry-assets.oneclick.es/M4_G_7a_1.svg\" width=\"300\"&gt;&lt;/img&gt;&lt;/div&gt;&lt;/td&gt;&lt;td style=\"width: 33.3333%; text-align: center; border: none;\"&gt;&lt;div style=\"display:flex; justify-content:center;\"&gt;&lt;img src=\"https://blueberry-assets.oneclick.es/M4_G_7a_3.svg\" width=\"300\"&gt;&lt;/img&gt;&lt;/div&gt;&lt;/td&gt;&lt;td style=\"width: 33.3333%; text-align: center; border: none;\"&gt;&lt;div style=\"display:flex; justify-content:center;\"&gt;&lt;img src=\"https://blueberry-assets.oneclick.es/M4_G_7a_2.svg\" width=\"300\"&gt;&lt;/img&gt;&lt;/div&gt;&lt;/td&gt;&lt;/tr&gt;&lt;tr&gt;&lt;td style=\"width: 33.3333%; text-align: center; border: none;\"&gt;{{response}}&lt;/td&gt;&lt;td style=\"width: 33.3333%; text-align: center; border: none;\"&gt;{{response}}&lt;/td&gt;&lt;td style=\"width: 33.3333%; text-align: center; border: none;\"&gt;{{response}}&lt;/td&gt;&lt;/tr&gt;&lt;/tbody&gt;&lt;/table&gt;","hint":"&lt;p&gt;Los cuadriláteros se clasifican en cuadrados, rectángulos, rombos, romboides, trapecios y trapezoides.&lt;/p&gt;","feedback":"&lt;p&gt;Los cuadriláteros son figuras geométricas con 4 lados. Pueden ser cuadrados, rectángulos, rombos, romboides, trapecios y trapezoides.&lt;/p&gt;","seed":{"parameters":[],"calculated":[{"name":"A1","label":"Cuadrado","feedback":"&lt;p&gt;Es un cuadrado porque sus lados y ángulos son iguales.&lt;/p&gt;"},{"name":"A2","label":"Rombo","feedback":"&lt;p&gt;Es un rombo porque sus lados son iguales y sus ángulos son iguales 2 a 2.&lt;/p&gt;"},{"name":"A3","label":"Rectángulo","feedback":"&lt;p&gt;Es un rectángulo porque sus lados son iguales 2 a 2 y sus ángulos son iguales.&lt;/p&gt;"}],"uniques":true},"algorithm":{"name":"calculateOperation","template":"Cloze with text"}}</t>
  </si>
  <si>
    <t>M4-G-7a-5 | M4-G-7a-6 | M4-G-7a-1
{{A1}} | {{A2}} | {{A3}}</t>
  </si>
  <si>
    <t>A1 = Trapecio
A2 = Trapezoide
A3 = Cuadrado</t>
  </si>
  <si>
    <t>&lt;p&gt;Los cuadriláteros son figuras geométricas con 4 lados. Pueden ser cuadrados, rectángulos, rombos, romboides, trapecios y trapezoides.&lt;/p&gt;
- Si falla A1:
&lt;p&gt;Es un trapecio porque 2 de sus lados son paralelos.&lt;/p&gt;
- Si falla A2:
&lt;p&gt;Es un trapezoide porque ninguno de sus lados es paralelo a otro.&lt;/p&gt;
- Si falla A3:
&lt;p&gt;Es un cuadrado porque sus lados y ángulos son iguales.&lt;/p&gt;</t>
  </si>
  <si>
    <t>{"id":"M4-G-7a-E-2","stimulus":"&lt;p&gt;Escribe el nombre de los siguientes cuadriláteros.&lt;/p&gt;","template":"&lt;table style=\"width: 100%;\"&gt;&lt;tbody&gt;&lt;tr&gt;&lt;td style=\"width: 33.3333%; text-align: center; border: none;\"&gt;&lt;div style=\"display:flex; justify-content:center;\"&gt;&lt;img src=\"https://blueberry-assets.oneclick.es/M4_G_7a_5.svg\" width=\"300\"&gt;&lt;/img&gt;&lt;/div&gt;&lt;/td&gt;&lt;td style=\"width: 33.3333%; text-align: center; border: none;\"&gt;&lt;div style=\"display:flex; justify-content:center;\"&gt;&lt;img src=\"https://blueberry-assets.oneclick.es/M4_G_7a_6.svg\" width=\"300\"&gt;&lt;/img&gt;&lt;/div&gt;&lt;/td&gt;&lt;td style=\"width: 33.3333%; text-align: center; border: none;\"&gt;&lt;div style=\"display:flex; justify-content:center;\"&gt;&lt;img src=\"https://blueberry-assets.oneclick.es/M4_G_7a_1.svg\" width=\"300\"&gt;&lt;/img&gt;&lt;/div&gt;&lt;/td&gt;&lt;/tr&gt;&lt;tr&gt;&lt;td style=\"width: 33.3333%; text-align: center; border: none;\"&gt;{{response}}&lt;/td&gt;&lt;td style=\"width: 33.3333%; text-align: center; border: none;\"&gt;{{response}}&lt;/td&gt;&lt;td style=\"width: 33.3333%; text-align: center; border: none;\"&gt;{{response}}&lt;/td&gt;&lt;/tr&gt;&lt;/tbody&gt;&lt;/table&gt;","hint":"&lt;p&gt;Los cuadriláteros se clasifican en cuadrados, rectángulos, rombos, romboides, trapecios y trapezoides.&lt;/p&gt;","feedback":"&lt;p&gt;Los cuadriláteros son figuras geométricas con 4 lados. Pueden ser cuadrados, rectángulos, rombos, romboides, trapecios y trapezoides.&lt;/p&gt;","seed":{"parameters":[],"calculated":[{"name":"A1","label":"Trapecio","feedback":"&lt;p&gt;Es un trapecio porque 2 de sus lados son paralelos.&lt;/p&gt;"},{"name":"A2","label":"Trapezoide","feedback":"&lt;p&gt;Es un trapezoide porque ninguno de sus lados es paralelo a otro.&lt;/p&gt;"},{"name":"A3","label":"Cuadrado","feedback":"&lt;p&gt;Es un cuadrado porque sus lados y ángulos son iguales.&lt;/p&gt;"}],"uniques":true},"algorithm":{"name":"calculateOperation","template":"Cloze with text"}}</t>
  </si>
  <si>
    <t>M4-G-7a-2 | M4-G-7a-5 | M4-G-7a-4
{{A1}} | {{A2}} | {{A3}}</t>
  </si>
  <si>
    <t>A1 = Rectángulo
A2 = Trapecio
A3 = Romboide</t>
  </si>
  <si>
    <t>&lt;p&gt;Los cuadriláteros son figuras geométricas con 4 lados. Pueden ser cuadrados, rectángulos, rombos, romboides, trapecios y trapezoides.&lt;/p&gt;
- Si falla A3:
&lt;p&gt;Es un rectángulo porque sus lados son iguales 2 a 2 y sus ángulos son iguales.&lt;/p&gt;
- Si falla A2:
&lt;p&gt;Es un trapecio porque 2 de sus lados son paralelos.&lt;/p&gt;
- Si falla A3:
&lt;p&gt;Es un romboide porque sus lados y sus ángulos son iguales 2 a 2.&lt;/p&gt;</t>
  </si>
  <si>
    <t>{"id":"M4-G-7a-E-3","stimulus":"&lt;p&gt;Escribe el nombre de los siguientes cuadriláteros.&lt;/p&gt;","template":"&lt;table style=\"width: 100%;\"&gt;&lt;tbody&gt;&lt;tr&gt;&lt;td style=\"width: 33.3333%; text-align: center; border: none;\"&gt;&lt;div style=\"display:flex; justify-content:center;\"&gt;&lt;img src=\"https://blueberry-assets.oneclick.es/M4_G_7a_2.svg\" width=\"300\"&gt;&lt;/img&gt;&lt;/div&gt;&lt;/td&gt;&lt;td style=\"width: 33.3333%; text-align: center; border: none;\"&gt;&lt;div style=\"display:flex; justify-content:center;\"&gt;&lt;img src=\"https://blueberry-assets.oneclick.es/M4_G_7a_5.svg\" width=\"300\"&gt;&lt;/img&gt;&lt;/div&gt;&lt;/td&gt;&lt;td style=\"width: 33.3333%; text-align: center; border: none;\"&gt;&lt;div style=\"display:flex; justify-content:center;\"&gt;&lt;img src=\"https://blueberry-assets.oneclick.es/M4_G_7a_4.svg\" width=\"300\"&gt;&lt;/img&gt;&lt;/div&gt;&lt;/td&gt;&lt;/tr&gt;&lt;tr&gt;&lt;td style=\"width: 33.3333%; text-align: center; border: none;\"&gt;{{response}}&lt;/td&gt;&lt;td style=\"width: 33.3333%; text-align: center; border: none;\"&gt;{{response}}&lt;/td&gt;&lt;td style=\"width: 33.3333%; text-align: center; border: none;\"&gt;{{response}}&lt;/td&gt;&lt;/tr&gt;&lt;/tbody&gt;&lt;/table&gt;","hint":"&lt;p&gt;Los cuadriláteros se clasifican en cuadrados, rectángulos, rombos, romboides, trapecios y trapezoides.&lt;/p&gt;","feedback":"&lt;p&gt;Los cuadriláteros son figuras geométricas con 4 lados. Pueden ser cuadrados, rectángulos, rombos, romboides, trapecios y trapezoides.&lt;/p&gt;","seed":{"parameters":[],"calculated":[{"name":"A1","label":"Rectángulo","feedback":"&lt;p&gt;Es un rectángulo porque sus lados son iguales 2 a 2 y sus ángulos son iguales.&lt;/p&gt;"},{"name":"A2","label":"Trapecio","feedback":"&lt;p&gt;Es un trapecio porque 2 de sus lados son paralelos.&lt;/p&gt;"},{"name":"A3","label":"Romboide","feedback":"&lt;p&gt;Es un romboide porque sus lados y sus ángulos son iguales 2 a 2.&lt;/p&gt;"}],"uniques":true},"algorithm":{"name":"calculateOperation","template":"Cloze with text"}}</t>
  </si>
  <si>
    <t>M4-G-8a</t>
  </si>
  <si>
    <t>Percibe la concavidad y convexidad de los polígonos</t>
  </si>
  <si>
    <t>Selecciona los polígonos convexos.
M4-G-8a-1*
M4-G-8a-2*
M4-G-8a-3*
M4-G-8a-4*
M4-G-8a-5
M4-G-8a-6
M4-G-8a-7
M4-G-8a-8
(se ven 4 polígonos, 2 correctos)</t>
  </si>
  <si>
    <t>Un polígono es cóncavo si alguno de sus ángulos interiores mide más de 180°. Si no, es un polígono convexo.</t>
  </si>
  <si>
    <r>
      <rPr>
        <rFont val="Calibri"/>
        <sz val="12.0"/>
      </rPr>
      <t>{"id":"M4-G-8a-I-1","stimulus":"&lt;p&gt;Selecciona los polígonos convexos.&lt;/p&gt;","hint":"&lt;p&gt;Un polígono es cóncavo si alguno de sus ángulos interiores mide más de 180°. Si no, es un polígono convexo.&lt;/p&gt;","feedback":"&lt;p&gt;Un polígono es cóncavo si alguno de sus ángulos interiores mide más de 180°. Si no, es un polígono convexo.&lt;/p&gt;","seed":{"parameters":[],"calculated":[{"name":"A1","label":"&lt;div style=\"display:flex; justify-content:center;\"&gt;&lt;img src=\"https://blueberry-assets.oneclick.es/M4_G_8a_1.svg\" width=\"200\"&gt;&lt;/img&gt;&lt;/div&gt;"},{"name":"A2","label":"&lt;div style=\"display:flex; justify-content:center;\"&gt;&lt;img src=\"</t>
    </r>
    <r>
      <rPr>
        <rFont val="Calibri"/>
        <color rgb="FF1155CC"/>
        <sz val="12.0"/>
        <u/>
      </rPr>
      <t>https://blueberry-assets.oneclick.es/M4_G_8a_2.svg</t>
    </r>
    <r>
      <rPr>
        <rFont val="Calibri"/>
        <sz val="12.0"/>
      </rPr>
      <t>\" width=\"200\"&gt;&lt;/img&gt;&lt;/div&gt;"},{"name":"A3","label":"&lt;div style=\"display:flex; justify-content:center;\"&gt;&lt;img src=\"https://blueberry-assets.oneclick.es/M4_G_8a_3.svg\" width=\"200\"&gt;&lt;/img&gt;&lt;/div&gt;"},{"name":"A4","label":"&lt;div style=\"display:flex; justify-content:center;\"&gt;&lt;img src=\"https://blueberry-assets.oneclick.es/M4_G_8a_4.svg\" width=\"200\"&gt;&lt;/img&gt;&lt;/div&gt;"},{"name":"A5","label":"&lt;div style=\"display:flex; justify-content:center;\"&gt;&lt;img src=\"https://blueberry-assets.oneclick.es/M4_G_8a_5.svg\" width=\"200\"&gt;&lt;/img&gt;&lt;/div&gt;","incorrect":true},{"name":"A6","label":"&lt;div style=\"display:flex; justify-content:center;\"&gt;&lt;img src=\"https://blueberry-assets.oneclick.es/M4_G_8a_6.svg\" width=\"200\"&gt;&lt;/img&gt;&lt;/div&gt;","incorrect":true},{"name":"A7","label":"&lt;div style=\"display:flex; justify-content:center;\"&gt;&lt;img src=\"https://blueberry-assets.oneclick.es/M4_G_8a_7.svg\" width=\"200\"&gt;&lt;/img&gt;&lt;/div&gt;","incorrect":true},{"name":"A8","label":"&lt;div style=\"display:flex; justify-content:center;\"&gt;&lt;img src=\"https://blueberry-assets.oneclick.es/M4_G_8a_8.svg\" width=\"200\"&gt;&lt;/img&gt;&lt;/div&gt;","incorrect":true}],"uniques":true},"algorithm":{"name":"trueFalse","template":"Multiple choice – multiple response","params":{"countCorrect":2,"countIncorrect":2,"showCheckIcon":false,"columns":2}}}</t>
    </r>
  </si>
  <si>
    <t>Selecciona los polígonos cóncavos.
M4-G-8a-1
M4-G-8a-2
M4-G-8a-3
M4-G-8a-4
M4-G-8a-5*
M4-G-8a-6*
M4-G-8a-7*
M4-G-8a-8*
(se ven 4 polígonos, 2 correctos)</t>
  </si>
  <si>
    <t>&lt;p&gt;Un polígono es cóncavo si alguno de sus ángulos interiores mide más de 180°. Si no, es un polígono convexo.&lt;/p&gt;</t>
  </si>
  <si>
    <t>{"id":"M4-G-8a-I-2","stimulus":"&lt;p&gt;Selecciona los polígonos cóncavos.&lt;/p&gt;","hint":"&lt;p&gt;Un polígono es cóncavo si alguno de sus ángulos interiores mide más de 180°. Si no, es un polígono convexo.&lt;/p&gt;","feedback":"&lt;p&gt;Un polígono es cóncavo si alguno de sus ángulos interiores mide más de 180°. Si no, es un polígono convexo.&lt;/p&gt;","seed":{"parameters":[],"calculated":[{"name":"A1","label":"&lt;div style=\"display:flex; justify-content:center;\"&gt;&lt;img src=\"https://blueberry-assets.oneclick.es/M4_G_8a_1.svg\" width=\"200\"&gt;&lt;/img&gt;&lt;/div&gt;","incorrect":true},{"name":"A2","label":"&lt;div style=\"display:flex; justify-content:center;\"&gt;&lt;img src=\"https://blueberry-assets.oneclick.es/M4_G_8a_2.svg\" width=\"200\"&gt;&lt;/img&gt;&lt;/div&gt;","incorrect":true},{"name":"A3","label":"&lt;div style=\"display:flex; justify-content:center;\"&gt;&lt;img src=\"https://blueberry-assets.oneclick.es/M4_G_8a_3.svg\" width=\"200\"&gt;&lt;/img&gt;&lt;/div&gt;","incorrect":true},{"name":"A4","label":"&lt;div style=\"display:flex; justify-content:center;\"&gt;&lt;img src=\"https://blueberry-assets.oneclick.es/M4_G_8a_4.svg\" width=\"200\"&gt;&lt;/img&gt;&lt;/div&gt;","incorrect":true},{"name":"A5","label":"&lt;div style=\"display:flex; justify-content:center;\"&gt;&lt;img src=\"https://blueberry-assets.oneclick.es/M4_G_8a_5.svg\" width=\"200\"&gt;&lt;/img&gt;&lt;/div&gt;"},{"name":"A6","label":"&lt;div style=\"display:flex; justify-content:center;\"&gt;&lt;img src=\"https://blueberry-assets.oneclick.es/M4_G_8a_6.svg\" width=\"200\"&gt;&lt;/img&gt;&lt;/div&gt;"},{"name":"A7","label":"&lt;div style=\"display:flex; justify-content:center;\"&gt;&lt;img src=\"https://blueberry-assets.oneclick.es/M4_G_8a_7.svg\" width=\"200\"&gt;&lt;/img&gt;&lt;/div&gt;"},{"name":"A8","label":"&lt;div style=\"display:flex; justify-content:center;\"&gt;&lt;img src=\"https://blueberry-assets.oneclick.es/M4_G_8a_8.svg\" width=\"200\"&gt;&lt;/img&gt;&lt;/div&gt;"}],"uniques":true},"algorithm":{"name":"trueFalse","template":"Multiple choice – multiple response","params":{"countCorrect":2,"countIncorrect":2,"showCheckIcon":false,"columns":2}}}</t>
  </si>
  <si>
    <t>Indica si estos polígonos son cóncavos o convexos.</t>
  </si>
  <si>
    <t>{{Q1}} | {{Q2}} | {{Q3}}
Polígono {{A1}} | Polígono {{A2}} | Polígono {{A3}}</t>
  </si>
  <si>
    <t>Q1 = list = M4-G-8a-5, M4-G-8a-6, M4-G-8a-7, M4-G-8a-8
Q2 = list = M4-G-8a-5, M4-G-8a-6, M4-G-8a-7, M4-G-8a-8
Q3 = list = M4-G-8a-1, M4-G-8a-2, M4-G-8a-3, M4-G-8a-4</t>
  </si>
  <si>
    <t>A1 = "Cóncavo"
A2 = "Cóncavo"
A3 = "Convexo"</t>
  </si>
  <si>
    <t>{
    "id": "M4-G-8a-E-1",
    "stimulus": "&lt;p&gt;Indica si estos polígonos son cóncavos o convexos.&lt;/p&gt;",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none;\"&gt;Polígono {{response}}&lt;/td&gt;&lt;td style=\"width: 33.3333%; text-align: center; border: none;\"&gt;Polígono {{response}}&lt;/td&gt;&lt;td style=\"width: 33.3333%; text-align: center; border: none;\"&gt;Polígono {{response}}&lt;/td&gt;&lt;/tr&gt;&lt;/tbody&gt;&lt;/table&gt;",
    "hint": "&lt;p&gt;Un polígono es cóncavo si alguno de sus ángulos interiores mide más de 180°. Si no, es un polígono convexo.&lt;/p&gt;",
    "feedback": "&lt;p&gt;Un polígono es cóncavo si alguno de sus ángulos interiores mide más de 180°. Si no, es un polígono convexo.&lt;/p&gt;",
    "seed": {
        "parameters": [
            {
                "name": "Q1",
                "label": null,
                "list": [
                    "M4_G_8a_5.svg",
                    "M4_G_8a_6.svg",
                    "M4_G_8a_7.svg",
                    "M4_G_8a_8.svg"
                ]
            },
            {
                "name": "Q2",
                "label": null,
                "list": [
                    "M4_G_8a_5.svg",
                    "M4_G_8a_6.svg",
                    "M4_G_8a_7.svg",
                    "M4_G_8a_8.svg"
                ]
            },
            {
                "name": "Q3",
                "label": null,
                "list": [
                    "M4_G_8a_1.svg",
                    "M4_G_8a_2.svg",
                    "M4_G_8a_3.svg",
                    "M4_G_8a_4.svg"
                ]
            }
        ],
        "calculated": [
            {
                "name": "A1",
                "label": "cóncavo"
            },
            {
                "name": "A2",
                "label": "cóncavo"
            },
            {
                "name": "A3",
                "label": "convexo"
            }
        ],
        "uniques": true
    },
    "algorithm": {
        "name": "calculateOperation",
        "template": "Cloze with text"
    }
}</t>
  </si>
  <si>
    <t>Escribe si estos polígonos son &lt;i&gt;cóncavos&lt;/i&gt; o &lt;i&gt;convexos.&lt;/i&gt;</t>
  </si>
  <si>
    <t>Q1 = list = M4-G-8a-1, M4-G-8a-2, M4-G-8a-3, M4-G-8a-4
Q2 = list = M4-G-8a-1, M4-G-8a-2, M4-G-8a-3, M4-G-8a-4
Q3 = list = M4-G-8a-5, M4-G-8a-6, M4-G-8a-7, M4-G-8a-8</t>
  </si>
  <si>
    <t xml:space="preserve">A1 = "Convexo"
A2 = "Convexo"
A3 = "Cóncavo"
</t>
  </si>
  <si>
    <t>{
    "id": "M4-G-8a-E-2",
    "stimulus": "&lt;p&gt;Escribe si estos polígonos son &lt;i&gt;cóncavos&lt;/i&gt; o &lt;i&gt;convexos.&lt;/i&gt;&lt;/p&gt;",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none;\"&gt;Polígono {{response}}&lt;/td&gt;&lt;td style=\"width: 33.3333%; text-align: center; border: none;\"&gt;Polígono {{response}}&lt;/td&gt;&lt;td style=\"width: 33.3333%; text-align: center; border: none;\"&gt;Polígono {{response}}&lt;/td&gt;&lt;/tr&gt;&lt;/tbody&gt;&lt;/table&gt;",
    "hint": "&lt;p&gt;Un polígono es cóncavo si alguno de sus ángulos interiores mide más de 180°. Si no, es un polígono convexo.&lt;/p&gt;",
    "feedback": "&lt;p&gt;Un polígono es cóncavo si alguno de sus ángulos interiores mide más de 180°. Si no, es un polígono convexo.&lt;/p&gt;",
    "seed": {
        "parameters": [
            {
                "name": "Q1",
                "label": null,
                "list": [
                    "M4_G_8a_1.svg",
                    "M4_G_8a_2.svg",
                    "M4_G_8a_3.svg",
                    "M4_G_8a_4.svg"
                ]
            },
            {
                "name": "Q2",
                "label": null,
                "list": [
                    "M4_G_8a_1.svg",
                    "M4_G_8a_2.svg",
                    "M4_G_8a_3.svg",
                    "M4_G_8a_4.svg"
                ]
            },
            {
                "name": "Q3",
                "label": null,
                "list": [
                    "M4_G_8a_5.svg",
                    "M4_G_8a_6.svg",
                    "M4_G_8a_7.svg",
                    "M4_G_8a_8.svg"
                ]
            }
        ],
        "calculated": [
            {
                "name": "A1",
                "label": "convexo"
            },
            {
                "name": "A2",
                "label": "convexo"
            },
            {
                "name": "A3",
                "label": "cóncavo"
            }
        ],
        "uniques": true
    },
    "algorithm": {
        "name": "calculateOperation",
        "template": "Cloze with text"
    }
}</t>
  </si>
  <si>
    <t>Q1 = list = M4-G-8a-5, M4-G-8a-6, M4-G-8a-7, M4-G-8a-8
Q2 = list = M4-G-8a-1, M4-G-8a-2, M4-G-8a-3, M4-G-8a-4
Q3 = list = M4-G-8a-5, M4-G-8a-6, M4-G-8a-7, M4-G-8a-8</t>
  </si>
  <si>
    <t>A1 = "Cóncavo"
A2 = "Convexo"
A3 = "Cóncavo"</t>
  </si>
  <si>
    <t>{
    "id": "M4-G-8a-E-3",
    "stimulus": "&lt;p&gt;Escribe si estos polígonos son &lt;i&gt;cóncavos&lt;/i&gt; o &lt;i&gt;convexos.&lt;/i&gt;&lt;/p&gt;",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none;\"&gt;Polígono {{response}}&lt;/td&gt;&lt;td style=\"width: 33.3333%; text-align: center; border: none;\"&gt;Polígono {{response}}&lt;/td&gt;&lt;td style=\"width: 33.3333%; text-align: center; border: none;\"&gt;Polígono {{response}}&lt;/td&gt;&lt;/tr&gt;&lt;/tbody&gt;&lt;/table&gt;",
    "hint": "&lt;p&gt;Un polígono es cóncavo si alguno de sus ángulos interiores mide más de 180°. Si no, es un polígono convexo.&lt;/p&gt;",
    "feedback": "&lt;p&gt;Un polígono es cóncavo si alguno de sus ángulos interiores mide más de 180°. Si no, es un polígono convexo.&lt;/p&gt;",
    "seed": {
        "parameters": [
            {
                "name": "Q1",
                "label": null,
                "list": [
                    "M4_G_8a_5.svg",
                    "M4_G_8a_6.svg",
                    "M4_G_8a_7.svg",
                    "M4_G_8a_8.svg"
                ]
            },
            {
                "name": "Q2",
                "label": null,
                "list": [
                    "M4_G_8a_1.svg",
                    "M4_G_8a_2.svg",
                    "M4_G_8a_3.svg",
                    "M4_G_8a_4.svg"
                ]
            },
            {
                "name": "Q3",
                "label": null,
                "list": [
                    "M4_G_8a_5.svg",
                    "M4_G_8a_6.svg",
                    "M4_G_8a_7.svg",
                    "M4_G_8a_8.svg"
                ]
            }
        ],
        "calculated": [
            {
                "name": "A1",
                "label": "cóncavo"
            },
            {
                "name": "A2",
                "label": "convexo"
            },
            {
                "name": "A3",
                "label": "cóncavo"
            }
        ],
        "uniques": true
    },
    "algorithm": {
        "name": "calculateOperation",
        "template": "Cloze with text"
    }
}</t>
  </si>
  <si>
    <t>M4-G-9a</t>
  </si>
  <si>
    <t>Reconoce los elementos básicos relacionados con la circunferencia y el círculo (centro, radio, diámetro, arco, cuerda, sector circular)</t>
  </si>
  <si>
    <t>Une cada definición con el elemento de la circunferencia al que hace referencia.
El segmento de recta que pasa por el centro de la circunferencia y la divide en dos partes iguales. - Diámetro
El punto que se encuentra a la misma distancia de todos los puntos de la circunferencia. - Centro
El segmento que une el centro con un punto cualquiera de la circunferencia. - Radio</t>
  </si>
  <si>
    <t>Los elementos básicos de una circunferencia son:
Imagen M4-G-9a-1</t>
  </si>
  <si>
    <t>&lt;p&gt;Los elementos básicos de una circunferencia son el centro, el radio, el diámetro, la cuerda, el arco, la tangente y el sector circular.&lt;/p&gt;
Imagen M4-G-9a-1</t>
  </si>
  <si>
    <t>{
    "id": "M4-G-9a-I-1",
    "stimulus": "&lt;p&gt;Arrastra cada elemento de la circunferencia hacia su definición.&lt;/p&gt;",
    "hint": "&lt;p&gt;Los elementos básicos de una circunferencia son:&lt;/p&gt;&lt;div style=\"width: 100%; display:flex; justify-content: center;\"&gt;&lt;img src=\"https://blueberry-assets.oneclick.es/M3_G_10a_1.svg\" width=\"350\"&gt;&lt;/img&gt;&lt;/div&gt;",
    "feedback": "&lt;p&gt;Los elementos básicos de una circunferencia son el centro, el radio, el diámetro, la cuerda, el arco, la tangente y el sector circular.&lt;/p&gt;&lt;div style=\"width: 100%; display:flex; justify-content: center;\"&gt;&lt;img src=\"https://blueberry-assets.oneclick.es/M3_G_10a_1.svg\" width=\"350\"&gt;&lt;/img&gt;&lt;/div&gt;",
    "seed": {
        "parameters": [],
        "calculated": [
            {
                "name": "A1",
                "label": "El segmento de recta que pasa por el centro de la circunferencia y la divide en dos partes iguales.",
                "function": "Diámetro"
            },
            {
                "name": "A2",
                "label": "El punto que se encuentra a la misma distancia de todos los puntos de la circunferencia.",
                "function": "Centro"
            },
            {
                "name": "A3",
                "label": "El segmento que une el centro con un punto cualquiera de la circunferencia.",
                "function": "Radio"
            }
        ],
        "isNumToWords": true,
        "uniques": true
    },
    "algorithm": {
        "name": "linkOperationResult",
        "params": {
            "invert": true
        },
        "template": "Match list"
    }
}</t>
  </si>
  <si>
    <t>Une cada definición con el elemento de la circunferencia al que hace referencia.
Un segmento que une dos puntos de la circunferencia sin pasar por el centro. - Cuerda
Una porción del círculo limitada por dos radios y su arco. - Sector circular
Una parte de la circunferencia comprendida entre dos de sus puntos. - Arco</t>
  </si>
  <si>
    <t>{"id":"M4-G-9a-I-2","stimulus":"&lt;p&gt;Arrastra cada elemento de la circunferencia hacia su definición.&lt;/p&gt;","hint":"&lt;p&gt;Los elementos básicos de una circunferencia son:&lt;/p&gt;&lt;div style=\"width: 100%; display:flex; justify-content: center;\"&gt;&lt;img src=\"https://blueberry-assets.oneclick.es/M3_G_10a_1.svg\" width=\"350\"&gt;&lt;/img&gt;&lt;/div&gt;","feedback":"&lt;p&gt;Los elementos básicos de una circunferencia son el centro, el radio, el diámetro, la cuerda, el arco, la tangente y el sector circular.&lt;/p&gt;&lt;div style=\"width: 100%; display:flex; justify-content: center;\"&gt;&lt;img src=\"https://blueberry-assets.oneclick.es/M3_G_10a_1.svg\" width=\"350\"&gt;&lt;/img&gt;&lt;/div&gt;","seed":{"parameters":[],"calculated":[{"name":"A1","label":"Un segmento que une dos puntos de la circunferencia sin pasar por el centro.","function":"Cuerda"},{"name":"A2","label":"Una porción del círculo limitada por dos radios y su arco.","function":"Sector circular"},{"name":"A3","label":"Una parte de la circunferencia comprendida entre dos de sus puntos.","function":"Arco"}],"uniques":true},"algorithm":{"name":"linkOperationResult","params":{"invert":true},"template":"Match list"}}</t>
  </si>
  <si>
    <t>Arrastra el nombre de los elementos señalados en esta circunferencia.
Imagen: M4-G-9a-2</t>
  </si>
  <si>
    <t>A1 = "centro"
A2 = "radio"
Distractores:
"diámetro"
"arco"</t>
  </si>
  <si>
    <t>Arrastra a su lugar el &lt;i&gt;centro&lt;/i&gt; y el &lt;i&gt;radio.&lt;/i&gt;</t>
  </si>
  <si>
    <t>&lt;p&gt;Los elementos básicos de una circunferencia son el centro, el radio, el diámetro y el arco.&lt;/p&gt;
-Si falla A1
&lt;p&gt;El &lt;b&gt;centro&lt;/b&gt; es el punto equidistante a todos los puntos de la circunferencia.&lt;/p&gt;
- SI falla A2
&lt;p&gt;El &lt;b&gt;radio&lt;/b&gt; une el centro de la circunferencia con un punto cualquiera de la misma.&lt;/p&gt;</t>
  </si>
  <si>
    <t>{"id":"M4-G-9a-E-1","stimulus":"&lt;p&gt;Arrastra el nombre de los elementos señalados en esta circunferencia.&lt;/p&gt;","hint":"&lt;p&gt;Arrastra a su lugar el &lt;i&gt;centro&lt;/i&gt; y el &lt;i&gt;radio.&lt;/i&gt;&lt;/p&gt;","feedback":"&lt;p&gt;Los elementos básicos de una circunferencia son el centro, el radio, el diámetro y el arco.&lt;/p&gt;","seed":{"parameters":[],"calculated":[{"name":"A1","label":"Radio","feedback":"&lt;p&gt;El &lt;b&gt;radio&lt;/b&gt; une el centro de la circunferencia con un punto cualquiera de la misma.&lt;/p&gt;"},{"name":"A2","label":"Centro","feedback":"&lt;p&gt;El &lt;b&gt;centro&lt;/b&gt; es el punto equidistante a todos los puntos de la circunferencia.&lt;/p&gt;"},{"name":"A3","label":"Diámetro","incorrect":true},{"name":"A4","label":"Arco","incorrect":true}],"uniques":true},"algorithm":{"name":"labelImage","template":"LabelImageDragDropV2","params":{"image":{"src":"https://blueberry-assets.oneclick.es/M3_G_10a_2.png","width":450,"height":600,"alt":"","title":"","percent":0.5},"responses":[{"x":40,"y":150,"z":15,"width":180,"height":70,"pointer":""},{"x":805,"y":350,"z":27,"width":180,"height":70,"pointer":""}],"fontSize":10}}}</t>
  </si>
  <si>
    <t>Arrastra el nombre de los elementos señalados en esta circunferencia.
Imagen: M4-G-9a-3</t>
  </si>
  <si>
    <t>A1 = "radio"
A2 = "diámetro"
Distractores:
"centro"
"arco"</t>
  </si>
  <si>
    <t>Arrastra a su lugar el &lt;i&gt;radio&lt;/i&gt; y el &lt;i&gt;diámetro.&lt;/i&gt;</t>
  </si>
  <si>
    <t>&lt;p&gt;Los elementos básicos de una circunferencia son el centro, el radio, el diámetro y el arco.&lt;/p&gt;
- SI falla A1
&lt;p&gt;El &lt;b&gt;radio&lt;/b&gt; une el centro de la circunferencia con un punto cualquiera de la misma.&lt;/p&gt;
- SI falla A2
&lt;p&gt;El &lt;b&gt;diámetro&lt;/b&gt; pasa por el centro de la circunferencia y la divide en dos partes iguales.&lt;/p&gt;</t>
  </si>
  <si>
    <t>{"id":"M4-G-9a-E-2","stimulus":"&lt;p&gt;Arrastra el nombre de los elementos señalados en esta circunferencia.&lt;/p&gt;","hint":"&lt;p&gt;Arrastra a su lugar el &lt;i&gt;radio&lt;/i&gt; y el &lt;i&gt;diámetro.&lt;/i&gt;&lt;/p&gt;","feedback":"&lt;p&gt;Los elementos básicos de una circunferencia son el centro, el radio, el diámetro y el arco.&lt;/p&gt;","seed":{"parameters":[],"calculated":[{"name":"A1","label":"Radio","feedback":"&lt;p&gt;El &lt;b&gt;radio&lt;/b&gt; une el centro de la circunferencia con un punto cualquiera de la misma.&lt;/p&gt;"},{"name":"A2","label":"Diámetro","feedback":"&lt;p&gt;El &lt;b&gt;diámetro&lt;/b&gt; pasa por el centro de la circunferencia y la divide en dos partes iguales.&lt;/p&gt;"},{"name":"A3","label":"Centro","incorrect":true},{"name":"A4","label":"Arco","incorrect":true}],"uniques":true},"algorithm":{"name":"labelImage","template":"LabelImageDragDropV2","params":{"image":{"src":"https://blueberry-assets.oneclick.es/M3_G_10a_3.png","width":450,"height":600,"alt":"","title":"","percent":0.5},"responses":[{"x":40,"y":150,"z":15,"width":180,"height":70,"pointer":""},{"x":805,"y":140,"z":27,"width":180,"height":70,"pointer":""}],"fontSize":10}}}</t>
  </si>
  <si>
    <t>Arrastra el nombre de los elementos señalados en esta circunferencia.
Imagen: M4-G-9a-4</t>
  </si>
  <si>
    <t>A1 = "diámetro"
A2 = "arco"
distractores:
"radio"
"centro"</t>
  </si>
  <si>
    <t>Arrastra a su lugar el &lt;i&gt;diámetro&lt;/i&gt; y el &lt;i&gt;arco.&lt;/i&gt;</t>
  </si>
  <si>
    <t>&lt;p&gt;Los elementos básicos de una circunferencia son el centro, el radio, el diámetro y el arco.&lt;/p&gt;
- SI falla A1
&lt;p&gt;El &lt;b&gt;diámetro&lt;/b&gt; pasa por el centro de la circunferencia y la divide en dos partes iguales.&lt;/p&gt;
- SI falla A2
&lt;p&gt;El &lt;b&gt;arco&lt;/b&gt; es la parte de la circunferencia que se encuentra comprendida entre dos puntos cualesquiera de la misma.&lt;/p&gt;</t>
  </si>
  <si>
    <t>{"id":"M4-G-9a-E-3","stimulus":"&lt;p&gt;Arrastra el nombre de los elementos señalados en esta circunferencia.&lt;/p&gt;","hint":"&lt;p&gt;Arrastra a su lugar el &lt;i&gt;diámetro&lt;/i&gt; y el &lt;i&gt;arco.&lt;/i&gt;&lt;/p&gt;","feedback":"&lt;p&gt;Los elementos básicos de una circunferencia son el centro, el radio, el diámetro y el arco.&lt;/p&gt;","seed":{"parameters":[],"calculated":[{"name":"A1","label":"Diámetro","feedback":"&lt;p&gt;El &lt;b&gt;diámetro&lt;/b&gt; pasa por el centro de la circunferencia y la divide en dos partes iguales.&lt;/p&gt;"},{"name":"A2","label":"Arco","feedback":"&lt;p&gt;El &lt;b&gt;arco&lt;/b&gt; es la parte de la circunferencia que se encuentra comprendida entre dos puntos cualesquiera de la misma.&lt;/p&gt;"},{"name":"A3","label":"Centro","incorrect":true},{"name":"A4","label":"Radio","incorrect":true}],"uniques":true},"algorithm":{"name":"labelImage","template":"LabelImageDragDropV2","params":{"image":{"src":"https://blueberry-assets.oneclick.es/M3_G_10a_4.png","width":450,"height":600,"alt":"","title":"","percent":0.5},"responses":[{"x":45,"y":410,"z":15,"width":180,"height":70,"pointer":""},{"x":815,"y":110,"z":27,"width":180,"height":70,"pointer":""}],"fontSize":10}}}</t>
  </si>
  <si>
    <t>M4-G-9b</t>
  </si>
  <si>
    <t>Diferencia entre circunferencia y círculo</t>
  </si>
  <si>
    <t>Selecciona la circunferencia.
M4-G-9b-1*
M4-G-9b-2
M4-G-9b-3
M4-G-9b-4
M4-G-9b-5
M4-G-9b-6
(Se ven 3)</t>
  </si>
  <si>
    <t>Una circunferencia es una línea curva cerrada, en la que todos sus puntos se encuentran a la misma distancia del centro.</t>
  </si>
  <si>
    <t>&lt;p&gt;Una circunferencia es una línea curva cerrada, en la que todos sus puntos se encuentran a la misma distancia del centro.&lt;/p&gt;
A2 = Esta figura es un círculo.
A3 = Esta figura es un cuadrado.
A4 = Esta figura es un pentágono.
A5 = Esta figura es un triángulo.
A6 = Esta figura es un trapecio.</t>
  </si>
  <si>
    <t>{"id":"M4-G-9b-I-1","stimulus":"&lt;p&gt;Selecciona la circunferencia.&lt;/p&gt;","hint":"&lt;p&gt;Una circunferencia es una línea curva cerrada, en la que todos sus puntos se encuentran a la misma distancia del centro.&lt;/p&gt;","feedback":"&lt;p&gt;Una circunferencia es una línea curva cerrada, en la que todos sus puntos se encuentran a la misma distancia del centro.&lt;/p&gt;","seed":{"parameters":[],"calculated":[{"name":"A1","label":"&lt;div style=\"display:flex; justify-content:center;\"&gt;&lt;img src=\"https://blueberry-assets.oneclick.es/M4_G_9b_1.svg\" width=\"300\"&gt;&lt;/img&gt;&lt;/div&gt;"},{"name":"A2","label":"&lt;div style=\"display:flex; justify-content:center;\"&gt;&lt;img src=\"https://blueberry-assets.oneclick.es/M4_G_9b_2.svg\" width=\"300\"&gt;&lt;/img&gt;&lt;/div&gt;","incorrect":true,"feedback":"Esta figura es un círculo."},{"name":"A3","label":"&lt;div style=\"display:flex; justify-content:center;\"&gt;&lt;img src=\"https://blueberry-assets.oneclick.es/M4_G_9b_3.svg\" width=\"300\"&gt;&lt;/img&gt;&lt;/div&gt;","incorrect":true,"feedback":"Esta figura es un cuadrado."},{"name":"A4","label":"&lt;div style=\"display:flex; justify-content:center;\"&gt;&lt;img src=\"https://blueberry-assets.oneclick.es/M4_G_9b_4.svg\" width=\"300\"&gt;&lt;/img&gt;&lt;/div&gt;","incorrect":true,"feedback":"Esta figura es un pentágono."},{"name":"A5","label":"&lt;div style=\"display:flex; justify-content:center;\"&gt;&lt;img src=\"https://blueberry-assets.oneclick.es/M4_G_9b_5.svg\" width=\"300\"&gt;&lt;/img&gt;&lt;/div&gt;","incorrect":true,"feedback":"Esta figura es un triángulo."},{"name":"A6","label":"&lt;div style=\"display:flex; justify-content:center;\"&gt;&lt;img src=\"https://blueberry-assets.oneclick.es/M4_G_9b_6.svg\" width=\"300\"&gt;&lt;/img&gt;&lt;/div&gt;","incorrect":true,"feedback":"Esta figura es un trapecio."}],"uniques":true},"algorithm":{"name":"trueFalse","template":"Multiple choice – standard","params":{"countCorrect":1,"countIncorrect":2,"showCheckIcon":false,"columns":3}}}</t>
  </si>
  <si>
    <t>Selecciona el círculo.
M4-G-9b-1
M4-G-9b-2*
M4-G-9b-3
M4-G-9b-4
M4-G-9b-5
M4-G-9b-6
(Se ven 3)</t>
  </si>
  <si>
    <t>Un círculo está formado por una circunferencia y su interior.</t>
  </si>
  <si>
    <t>&lt;p&gt;Un círculo está formado por una circunferencia y su interior.&lt;/p&gt;
A1 = 
A3 = Esta figura es un cuadrado.
A4 = Esta figura es un pentágono.
A5 = Esta figura es un triángulo.
A6 = Esta figura es un trapecio.</t>
  </si>
  <si>
    <t>{"id":"M4-G-9b-I-2","stimulus":"&lt;p&gt;Selecciona el círculo.&lt;/p&gt;","hint":"&lt;p&gt;Un círculo está formado por una circunferencia y su interior.&lt;/p&gt;","feedback":"&lt;p&gt;Un círculo está formado por una circunferencia y su interior.&lt;/p&gt;","seed":{"parameters":[],"calculated":[{"name":"A1","label":"&lt;div style=\"display:flex; justify-content:center;\"&gt;&lt;img src=\"https://blueberry-assets.oneclick.es/M4_G_9b_1.svg\" width=\"300\"&gt;&lt;/img&gt;&lt;/div&gt;","incorrect":true,"feedback":"Esta figura es una circunferencia."},{"name":"A2","label":"&lt;div style=\"display:flex; justify-content:center;\"&gt;&lt;img src=\"https://blueberry-assets.oneclick.es/M4_G_9b_2.svg\" width=\"300\"&gt;&lt;/img&gt;&lt;/div&gt;"},{"name":"A3","label":"&lt;div style=\"display:flex; justify-content:center;\"&gt;&lt;img src=\"https://blueberry-assets.oneclick.es/M4_G_9b_3.svg\" width=\"300\"&gt;&lt;/img&gt;&lt;/div&gt;","incorrect":true,"feedback":"Esta figura es un cuadrado."},{"name":"A4","label":"&lt;div style=\"display:flex; justify-content:center;\"&gt;&lt;img src=\"https://blueberry-assets.oneclick.es/M4_G_9b_4.svg\" width=\"300\"&gt;&lt;/img&gt;&lt;/div&gt;","incorrect":true,"feedback":"Esta figura es un pentágono."},{"name":"A5","label":"&lt;div style=\"display:flex; justify-content:center;\"&gt;&lt;img src=\"https://blueberry-assets.oneclick.es/M4_G_9b_5.svg\" width=\"300\"&gt;&lt;/img&gt;&lt;/div&gt;","incorrect":true,"feedback":"Esta figura es un triángulo."},{"name":"A6","label":"&lt;div style=\"display:flex; justify-content:center;\"&gt;&lt;img src=\"https://blueberry-assets.oneclick.es/M4_G_9b_6.svg\" width=\"300\"&gt;&lt;/img&gt;&lt;/div&gt;","incorrect":true,"feedback":"Esta figura es un trapecio."}],"uniques":true},"algorithm":{"name":"trueFalse","template":"Multiple choice – standard","params":{"countCorrect":1,"countIncorrect":2,"showCheckIcon":false,"columns":3}}}</t>
  </si>
  <si>
    <t>Elige los objetos con forma de circunferencia.
M4-G-9b-7*
M4-G-9b-8*
M4-G-9b-9*
M4-G-9b-10
M4-G-9b-11
M4-G-9b-12
(se ven 3 opciones, 2 correctas)</t>
  </si>
  <si>
    <t>&lt;p&gt;Una circunferencia es una línea curva cerrada, en la que todos sus puntos se encuentran a la misma distancia del centro.&lt;/p&gt;</t>
  </si>
  <si>
    <r>
      <rPr>
        <rFont val="Calibri"/>
        <sz val="12.0"/>
      </rPr>
      <t>{"id":"M4-G-9b-E-1","stimulus":"&lt;p&gt;Elige los objetos con forma de circunferencia.&lt;/p&gt;","hint":"&lt;p&gt;Una circunferencia es una línea curva cerrada, en la que todos sus puntos se encuentran a la misma distancia del centro.&lt;/p&gt;","feedback":"&lt;p&gt;Una circunferencia es una línea curva cerrada, en la que todos sus puntos se encuentran a la misma distancia del centro.&lt;/p&gt;","seed":{"parameters":[],"calculated":[{"name":"A1","label":"&lt;div style=\"display:flex; justify-content:center;\"&gt;&lt;img src=\"https://blueberry-assets.oneclick.es/M4_G_9b_7.svg\" width=\"300\"&gt;&lt;/img&gt;&lt;/div&gt;"},{"name":"A2","label":"&lt;div style=\"display:flex; justify-content:center;\"&gt;&lt;img src=\"https://blueberry-assets.oneclick.es/M4_G_9b_8.svg\" width=\"300\"&gt;&lt;/img&gt;&lt;/div&gt;"},{"name":"A3","label":"&lt;div style=\"display:flex; justify-content:center;\"&gt;&lt;img src=\"https://blueberry-assets.oneclick.es/M4_G_9b_9.svg\" width=\"300\"&gt;&lt;/img&gt;&lt;/div&gt;"},{"name":"A4","label":"&lt;div style=\"display:flex; justify-content:center;\"&gt;&lt;img src=\"https://blueberry-assets.oneclick.es/M4_G_9b_10.svg\" width=\"300\"&gt;&lt;/img&gt;&lt;/div&gt;","incorrect":true},{"name":"A5","label":"&lt;div style=\"display:flex; justify-content:center;\"&gt;&lt;img src=\"https://blueberry-assets.oneclick.es/M4_G_9b_11.svg\" width=\"300\"&gt;&lt;/img&gt;&lt;/div&gt;","incorrect":true},{"name":"A6","label":"&lt;div style=\"display:flex; justify-content:center;\"</t>
    </r>
    <r>
      <rPr>
        <rFont val="Calibri"/>
        <color rgb="FF000000"/>
        <sz val="12.0"/>
      </rPr>
      <t>&gt;&lt;img src=\"https://bl</t>
    </r>
    <r>
      <rPr>
        <rFont val="Calibri"/>
        <sz val="12.0"/>
      </rPr>
      <t>ueberry-assets.oneclick.es/M4_G_9b_12.svg\" width=\"300\"&gt;&lt;/img&gt;&lt;/div&gt;","incorrect":true}],"uniques":true},"algorithm":{"name":"trueFalse","template":"Multiple choice – multiple response","params":{"countCorrect":2,"countIncorrect":1,"showCheckIcon":false,"columns":3}}}</t>
    </r>
  </si>
  <si>
    <t>Elige los objetos con forma de círculo.
M4-G-9b-7
M4-G-9b-8
M4-G-9b-9
M4-G-9b-10*
M4-G-9b-11*
M4-G-9b-12*
(se ven 3 opciones, 2 correctas)</t>
  </si>
  <si>
    <t>&lt;p&gt;Un círculo está formado por una circunferencia y su interior.&lt;/p&gt;</t>
  </si>
  <si>
    <t>{"id":"M4-G-9b-E-2","stimulus":"&lt;p&gt;Elige los objetos con forma de círculo.&lt;/p&gt;","hint":"&lt;p&gt;Un círculo está formado por una circunferencia y su interior.&lt;/p&gt;","feedback":"&lt;p&gt;Un círculo está formado por una circunferencia y su interior.&lt;/p&gt;","seed":{"parameters":[],"calculated":[{"name":"A1","label":"&lt;div style=\"display:flex; justify-content:center;\"&gt;&lt;img src=\"https://blueberry-assets.oneclick.es/M4_G_9b_7.svg\" width=\"300\"&gt;&lt;/img&gt;&lt;/div&gt;","incorrect":true},{"name":"A2","label":"&lt;div style=\"display:flex; justify-content:center;\"&gt;&lt;img src=\"https://blueberry-assets.oneclick.es/M4_G_9b_8.svg\" width=\"300\"&gt;&lt;/img&gt;&lt;/div&gt;","incorrect":true},{"name":"A3","label":"&lt;div style=\"display:flex; justify-content:center;\"&gt;&lt;img src=\"https://blueberry-assets.oneclick.es/M4_G_9b_9.svg\" width=\"300\"&gt;&lt;/img&gt;&lt;/div&gt;","incorrect":true},{"name":"A4","label":"&lt;div style=\"display:flex; justify-content:center;\"&gt;&lt;img src=\"https://blueberry-assets.oneclick.es/M4_G_9b_10.svg\" width=\"300\"&gt;&lt;/img&gt;&lt;/div&gt;"},{"name":"A5","label":"&lt;div style=\"display:flex; justify-content:center;\"&gt;&lt;img src=\"https://blueberry-assets.oneclick.es/M4_G_9b_11.svg\" width=\"300\"&gt;&lt;/img&gt;&lt;/div&gt;"},{"name":"A6","label":"&lt;div style=\"display:flex; justify-content:center;\"&gt;&lt;img src=\"https://blueberry-assets.oneclick.es/M4_G_9b_12.svg\" width=\"300\"&gt;&lt;/img&gt;&lt;/div&gt;"}],"uniques":true},"algorithm":{"name":"trueFalse","template":"Multiple choice – multiple response","params":{"countCorrect":2,"countIncorrect":1,"showCheckIcon":false,"columns":3}}}</t>
  </si>
  <si>
    <t>M4-G-19a</t>
  </si>
  <si>
    <t>Calcula el perímetro de cuadrados y rectángulos</t>
  </si>
  <si>
    <t>Arrastra el valor correcto del perímetro de este cuadrado.
M4_G_19a_1 con "{{T1}} cm" en un lado</t>
  </si>
  <si>
    <t>Perímetro = {{A1}} cm</t>
  </si>
  <si>
    <t>Q1 = min = 40; max = 160; step = 4
Q2 = min = 40; max = 160; step = 1
Q3 = min = 40; max = 160; step = 4</t>
  </si>
  <si>
    <t>T1 = {{Q1}}/4
A1 = {{Q1}}
A2 = {{Q2}}
A2 = {{Q3}}</t>
  </si>
  <si>
    <t>El perímetro es la suma de la longitud de los lados de una figura.</t>
  </si>
  <si>
    <t>&lt;p&gt;El perímetro es la suma de la longitud de los lados de una figura.&lt;/p&gt;&lt;p&gt;Perímetro = {{T1}} + {{T1}} + {{T1}} + {{T1}} = {{Q1}} cm&lt;/p&gt;</t>
  </si>
  <si>
    <t>{"id":"M4-G-19a-I-1","stimulus":"&lt;p&gt;Arrastra el valor correcto del perímetro de este cuadrado.&lt;/p&gt;&lt;div style=\"display:flex; justify-content:center;\"&gt;&lt;div class=\"lemo-fixed-to-responsive\" style=\"max-width: 300px;max-height: 200px;position: relative;width: 100%;display: inline-block;\"&gt;&lt;img src=\"https://blueberry-assets.oneclick.es/M4_G_19a_1.svg\" alt=\"\" tabindex=\"0\"&gt;&lt;/img&gt;&lt;div class=\"lemo-graphie-container\" style=\"position: absolute;top: 0;left: 0;width: 100%;height: 100%;\"&gt;&lt;div class=\"lemo-graphie\" style=\"position: relative; width: 100%; height: 100%;\"&gt;&lt;span class=\"lemo-graphie-label\" style=\"position: absolute; left: 42%; top: 0%;\"&gt;{{T1}} cm&lt;/span&gt;&lt;/div&gt;&lt;/div&gt;&lt;/div&gt;&lt;/div&gt;","template":"&lt;p style=\"text-align: center\"&gt;Perímetro = {{response}} cm.&lt;/p&gt;","hint":"&lt;p&gt;El perímetro es la suma de la longitud de los lados de una figura.&lt;/p&gt;","feedback":"&lt;p&gt;El perímetro es la suma de la longitud de los lados de una figura.&lt;/p&gt;&lt;p style=\"text-align: center\"&gt;Perímetro = {{T1}} + {{T1}} + {{T1}} + {{T1}} = {{Q1}} cm&lt;/p&gt;","seed":{"parameters":[{"name":"Q1","label":null,"min":40,"max":160,"step":4},{"name":"Q2","label":null,"min":40,"max":160,"step":1},{"name":"Q3","label":null,"min":40,"max":160,"step":4}],"calculated":[{"name":"T1","label":"{{function}}","function":"{{Q1}}/4","temp":true},{"name":"A1","label":"{{function}}","function":"{{Q1}}"},{"name":"A2","label":"{{function}}","function":"{{Q2}}","incorrect":true},{"name":"A3","label":"{{function}}","function":"{{Q3}}","incorrect":true}],"uniques":true},"algorithm":{"name":"calculateOperation","template":"Cloze with drag &amp; drop","params":{"keyboard":"INTERMEDIATE"}}}</t>
  </si>
  <si>
    <t>Arrastra el valor correcto del perímetro de este rectángulo.
M4_G_19a_2 con "{{Q1}} cm" en un lado corto y "{{T1}} cm" en uno largo</t>
  </si>
  <si>
    <t>Q1 = min = 10; max = 40; step = 1
Q2 = min = 10; max = 40; step = 1
Q3 = min = 10; max = 40; step = 1</t>
  </si>
  <si>
    <t>T1 = 2*{{Q1}}
A1 = 2*{{Q1}}+2*{{T1}}
A2 = 2*{{Q2}}+2*{{T1}}
A3 = 2*{{Q3}}+2*{{T1}}</t>
  </si>
  <si>
    <t>&lt;p&gt;El perímetro es la suma de la longitud de los lados de una figura.&lt;/p&gt;&lt;p&gt;Perímetro = {{Q1}} + {{Q1}} + {{T1}} + {{T1}} = {{A1}} cm&lt;/p&gt;</t>
  </si>
  <si>
    <t>{"id":"M4-G-19a-I-2","stimulus":"&lt;p&gt;Arrastra el valor correcto del perímetro de este rectángulo.&lt;/p&gt;&lt;div style=\"display:flex; justify-content:center;\"&gt;&lt;div class=\"lemo-fixed-to-responsive\" style=\"max-width: 300px;max-height: 200px;position: relative;width: 100%;display: inline-block;\"&gt;&lt;img src=\"https://blueberry-assets.oneclick.es/M4_G_19a_2.svg\" alt=\"\" tabindex=\"0\"&gt;&lt;/img&gt;&lt;div class=\"lemo-graphie-container\" style=\"position: absolute;top: 0;left: 0;width: 100%;height: 100%;\"&gt;&lt;div class=\"lemo-graphie\" style=\"position: relative; width: 100%; height: 100%;\"&gt;&lt;span class=\"lemo-graphie-label\" style=\"position: absolute; left: 41%; top: 2%;\"&gt;{{T1}} cm&lt;/span&gt;&lt;span class=\"lemo-graphie-label\" style=\"position: absolute; left: -6%; top: 42%; transform: rotate(-90deg);\"&gt;{{Q1}} cm&lt;/span&gt;&lt;/div&gt;&lt;/div&gt;&lt;/div&gt;&lt;/div&gt;","template":"&lt;p style=\"text-align: center\"&gt;Perímetro = {{response}} cm.&lt;/p&gt;","hint":"&lt;p&gt;El perímetro es la suma de la longitud de los lados de una figura.&lt;/p&gt;","feedback":"&lt;p&gt;El perímetro es la suma de la longitud de los lados de una figura.&lt;/p&gt;&lt;p style=\"text-align: center\"&gt;Perímetro = {{Q1}} + {{Q1}} + {{T1}} + {{T1}} = {{A1}} cm.&lt;/p&gt;","seed":{"parameters":[{"name":"Q1","label":null,"min":40,"max":160,"step":1},{"name":"Q2","label":null,"min":40,"max":160,"step":1},{"name":"Q3","label":null,"min":40,"max":160,"step":1}],"calculated":[{"name":"T1","label":"{{function}}","function":"{{Q1}}*2","temp":true},{"name":"A1","label":"{{function}}","function":"2*{{Q1}}+2*{{T1}}"},{"name":"A2","label":"{{function}}","function":"2*{{Q2}}+2*{{T1}}","incorrect":true},{"name":"A3","label":"{{function}}","function":"2*{{Q3}}+2*{{T1}}","incorrect":true}],"uniques":true},"algorithm":{"name":"calculateOperation","template":"Cloze with drag &amp; drop","params":{"keyboard":"INTERMEDIATE"}}}</t>
  </si>
  <si>
    <t>Arrastra el valor correcto del perímetro de este rectángulo.
M4_G_19a_3 con "{{T1}} cm" en un lado corto y "{{T2}} cm" en uno largo</t>
  </si>
  <si>
    <t>T1 = 2*{{Q1}}
T2 = 3*{{Q1}}
T3 = 2*{{Q2}}
T4 = 2*{{Q3}}
A1 = 2*{{T1}}+2*{{T2}}
A2 = 2*{{T3}}+2*{{T2}}
A3 = 2*{{T4}}+2*{{T2}}</t>
  </si>
  <si>
    <t>&lt;p&gt;El perímetro es la suma de la longitud de los lados de una figura.&lt;/p&gt;&lt;p&gt;Perímetro = {{T1}} + {{T1}} + {{T2}} + {{T2}} = {{A1}} cm&lt;/p&gt;</t>
  </si>
  <si>
    <t>{"id":"M4-G-19a-I-3","stimulus":"&lt;p&gt;Arrastra el valor correcto del perímetro de este rectángulo.&lt;/p&gt;&lt;div style=\"display:flex; justify-content:center;\"&gt;&lt;div class=\"lemo-fixed-to-responsive\" style=\"max-width: 300px;max-height: 200px;position: relative;width: 100%;display: inline-block;\"&gt;&lt;img src=\"https://blueberry-assets.oneclick.es/M4_G_19a_3.svg\" alt=\"\" tabindex=\"0\"&gt;&lt;/img&gt;&lt;div class=\"lemo-graphie-container\" style=\"position: absolute;top: 0;left: 0;width: 100%;height: 100%;\"&gt;&lt;div class=\"lemo-graphie\" style=\"position: relative; width: 100%; height: 100%;\"&gt;&lt;span class=\"lemo-graphie-label\" style=\"position: absolute; left: 41%; top: -2%;\"&gt;{{T2}} cm&lt;/span&gt;&lt;span class=\"lemo-graphie-label\" style=\"position: absolute; left: -3%; top: 42%; transform: rotate(-90deg);\"&gt;{{T1}} cm&lt;/span&gt;&lt;/div&gt;&lt;/div&gt;&lt;/div&gt;&lt;/div&gt;","template":"&lt;p style=\"text-align: center\"&gt;Perímetro = {{response}} cm.&lt;/p&gt;","hint":"&lt;p&gt;El perímetro es la suma de la longitud de los lados de una figura.&lt;/p&gt;","feedback":"&lt;p&gt;El perímetro es la suma de la longitud de los lados de una figura.&lt;/p&gt;&lt;p style=\"text-align: center\"&gt;Perímetro = {{T1}} + {{T1}} + {{T2}} + {{T2}} = {{A1}} cm&lt;/p&gt;","seed":{"parameters":[{"name":"Q1","label":null,"min":40,"max":160,"step":1},{"name":"Q2","label":null,"min":40,"max":160,"step":1},{"name":"Q3","label":null,"min":40,"max":160,"step":1}],"calculated":[{"name":"T1","label":"{{function}}","function":"{{Q1}}*2","temp":true},{"name":"T2","label":"{{function}}","function":"{{Q1}}*3","temp":true},{"name":"T3","label":"{{function}}","function":"{{Q2}}*2","temp":true},{"name":"T4","label":"{{function}}","function":"{{Q3}}*2","temp":true},{"name":"A1","label":"{{function}}","function":"2*{{T1}}+2*{{T2}}"},{"name":"A2","label":"{{function}}","function":"2*{{T3}}+2*{{T2}}"},{"name":"A3","label":"{{function}}","function":"2*{{T4}}+2*{{T2}}"}],"uniques":true},"algorithm":{"name":"calculateOperation","template":"Cloze with drag &amp; drop","params":{"keyboard":"INTERMEDIATE"}}}</t>
  </si>
  <si>
    <t>¿Cuál es el perímetro de este cuadrado?
M4_G_19a_1 con "{{Q1}} cm" en un lado</t>
  </si>
  <si>
    <t>Q1 = min = 10; max = 40; step = 1</t>
  </si>
  <si>
    <t>A1 = 4*{{Q1}}</t>
  </si>
  <si>
    <t>&lt;p&gt;El perímetro es la suma de la longitud de los lados de una figura.&lt;/p&gt;&lt;p&gt;Perímetro = {{Q1}} + {{Q1}} + {{Q1}} + {{Q1}} = {{A1}} cm&lt;/p&gt;</t>
  </si>
  <si>
    <t>{"id":"M4-G-19a-E-1","stimulus":"&lt;p&gt;¿Cuál es el perímetro de este cuadrado?&lt;/p&gt;&lt;div style=\"display:flex; justify-content:center;\"&gt;&lt;div class=\"lemo-fixed-to-responsive\" style=\"max-width: 300px;max-height: 200px;position: relative;width: 100%;display: inline-block;\"&gt;&lt;img src=\"https://blueberry-assets.oneclick.es/M4_G_19a_1.svg\" alt=\"\" tabindex=\"0\"&gt;&lt;/img&gt;&lt;div class=\"lemo-graphie-container\" style=\"position: absolute;top: 0;left: 0;width: 100%;height: 100%;\"&gt;&lt;div class=\"lemo-graphie\" style=\"position: relative; width: 100%; height: 100%;\"&gt;&lt;span class=\"lemo-graphie-label\" style=\"position: absolute; left: 42%; top: 0%;\"&gt;{{Q1}} cm&lt;/span&gt;&lt;/div&gt;&lt;/div&gt;&lt;/div&gt;&lt;/div&gt;","template":"&lt;p style=\"text-align: center\"&gt;Perímetro = {{response}} cm&lt;/p&gt;","hint":"&lt;p&gt;El perímetro es la suma de la longitud de los lados de una figura.&lt;/p&gt;","feedback":"&lt;p&gt;El perímetro es la suma de la longitud de los lados de una figura.&lt;/p&gt;&lt;p style=\"text-align: center\"&gt;Perímetro = {{Q1}} + {{Q1}} + {{Q1}} + {{Q1}} = {{A1}} cm&lt;/p&gt;","seed":{"parameters":[{"name":"Q1","label":null,"min":10,"max":40,"step":1}],"calculated":[{"name":"A1","label":"{{function}}","function":"4*{{Q1}}"}],"uniques":true},"algorithm":{"name":"calculateOperation","params":{"method":"equivLiteral","keyboard":"NUMERICAL"}}}</t>
  </si>
  <si>
    <t>¿Cuál es el perímetro de este rectángulo?
M4_G_19a_2 con "{{Q1}} cm" en un lado corto y "{{T1}} cm" en uno largo</t>
  </si>
  <si>
    <t>T1 = 2*{{Q1}}
A1 = 2*{{Q1}}+2*{{T1}}</t>
  </si>
  <si>
    <t>{"id":"M4-G-19a-E-2","stimulus":"&lt;p&gt;¿Cuál es el perímetro de este rectángulo?&lt;/p&gt;&lt;div style=\"display:flex; justify-content:center;\"&gt;&lt;div class=\"lemo-fixed-to-responsive\" style=\"max-width: 300px;max-height: 200px;position: relative;width: 100%;display: inline-block;\"&gt;&lt;img src=\"https://blueberry-assets.oneclick.es/M4_G_19a_2.svg\" alt=\"\" tabindex=\"0\"&gt;&lt;/img&gt;&lt;div class=\"lemo-graphie-container\" style=\"position: absolute;top: 0;left: 0;width: 100%;height: 100%;\"&gt;&lt;div class=\"lemo-graphie\" style=\"position: relative; width: 100%; height: 100%;\"&gt;&lt;span class=\"lemo-graphie-label\" style=\"position: absolute; left: 41%; top: 2%;\"&gt;{{T1}} cm&lt;/span&gt;&lt;span class=\"lemo-graphie-label\" style=\"position: absolute; left: -6%; top: 42%; transform: rotate(-90deg);\"&gt;{{Q1}} cm&lt;/span&gt;&lt;/div&gt;&lt;/div&gt;&lt;/div&gt;&lt;/div&gt;","template":"&lt;p style=\"text-align: center\"&gt;Perímetro = {{response}} cm&lt;/p&gt;","hint":"&lt;p&gt;El perímetro es la suma de la longitud de los lados de una figura.&lt;/p&gt;","feedback":"&lt;p&gt;El perímetro es la suma de la longitud de los lados de una figura.&lt;/p&gt;&lt;p style=\"text-align: center\"&gt;Perímetro = {{Q1}} + {{Q1}} + {{T1}} + {{T1}} = {{A1}} cm&lt;/p&gt;","seed":{"parameters":[{"name":"Q1","label":null,"min":10,"max":40,"step":1}],"calculated":[{"name":"T1","label":"{{function}}","function":"2*{{Q1}}","temp":true},{"name":"A1","label":"{{function}}","function":"2*{{Q1}}+2*{{T1}}"}],"uniques":true},"algorithm":{"name":"calculateOperation","params":{"method":"equivLiteral","keyboard":"NUMERICAL"}}}</t>
  </si>
  <si>
    <t>¿Cuál es el perímetro de este rectángulo?
M4_G_19a_3 con "{{T1}} cm" en un lado corto y "{{T2}} cm" en uno largo</t>
  </si>
  <si>
    <t>T1 = 2*{{Q1}}
T2 = 3*{{Q1}}
A1 = 2*{{T1}}+2*{{T2}}</t>
  </si>
  <si>
    <t>{"id":"M4-G-19a-E-3","stimulus":"&lt;p&gt;¿Cuál es el perímetro de este rectángulo?&lt;/p&gt;&lt;div style=\"display:flex; justify-content:center;\"&gt;&lt;div class=\"lemo-fixed-to-responsive\" style=\"max-width: 300px;max-height: 200px;position: relative;width: 100%;display: inline-block;\"&gt;&lt;img src=\"https://blueberry-assets.oneclick.es/M4_G_19a_3.svg\" alt=\"\" tabindex=\"0\"&gt;&lt;/img&gt;&lt;div class=\"lemo-graphie-container\" style=\"position: absolute;top: 0;left: 0;width: 100%;height: 100%;\"&gt;&lt;div class=\"lemo-graphie\" style=\"position: relative; width: 100%; height: 100%;\"&gt;&lt;span class=\"lemo-graphie-label\" style=\"position: absolute; left: 41%; top: -2%;\"&gt;{{T2}} cm&lt;/span&gt;&lt;span class=\"lemo-graphie-label\" style=\"position: absolute; left: -3%; top: 42%; transform: rotate(-90deg);\"&gt;{{T1}} cm&lt;/span&gt;&lt;/div&gt;&lt;/div&gt;&lt;/div&gt;&lt;/div&gt;","template":"&lt;p style=\"text-align: center\"&gt;Perímetro = {{response}} cm&lt;/p&gt;","hint":"&lt;p&gt;El perímetro es la suma de la longitud de los lados de una figura.&lt;/p&gt;","feedback":"&lt;p&gt;El perímetro es la suma de la longitud de los lados de una figura.&lt;/p&gt;&lt;p style=\"text-align: center\"&gt;Perímetro = {{T1}} + {{T1}} + {{T2}} + {{T2}} = {{A1}} cm&lt;/p&gt;","seed":{"parameters":[{"name":"Q1","label":null,"min":10,"max":40,"step":1}],"calculated":[{"name":"T1","label":"{{function}}","function":"2*{{Q1}}","temp":true},{"name":"T2","label":"{{function}}","function":"3*{{Q1}}","temp":true},{"name":"A1","label":"{{function}}","function":"2*{{T1}}+2*{{T2}}"}],"uniques":true},"algorithm":{"name":"calculateOperation","params":{"method":"equivLiteral","keyboard":"NUMERICAL"}}}</t>
  </si>
  <si>
    <t>El perímetro de un cuadrado mide {{T1}} cm. ¿Cuánto mide cada uno de sus lados?</t>
  </si>
  <si>
    <t>Lado = {{A1}} cm</t>
  </si>
  <si>
    <t>T1 = 4*{{Q1}}
A1 = {{Q1}}</t>
  </si>
  <si>
    <t>&lt;p&gt;El perímetro es la suma de la longitud de los lados de una figura.&lt;/p&gt;&lt;p&gt;Como un cuadrado tiene 4 lados iguales, un lado es la cuarta parte de su perímetro:&lt;/p&gt;&lt;p&gt;Lado = perímetro : 4 = {{T1}} : 4 = {{Q1}} cm&lt;/p&gt;</t>
  </si>
  <si>
    <t>{"id":"M4-G-19a-A-1","stimulus":"&lt;p&gt;El perímetro de un cuadrado mide {{T1}} cm. ¿Cuánto mide cada uno de sus lados?","template":"&lt;p&gt;Lado = {{response}} cm&lt;/p&gt;","hint":"&lt;p&gt;El perímetro es la suma de la longitud de los lados de una figura.&lt;/p&gt;","feedback":"&lt;p&gt;El perímetro es la suma de la longitud de los lados de una figura.&lt;/p&gt;&lt;p&gt;Como un cuadrado tiene 4 lados iguales, un lado es la cuarta parte de su perímetro:&lt;/p&gt;&lt;p&gt;Lado = perímetro : 4 = {{T1}} : 4 = {{Q1}} cm&lt;/p&gt;","seed":{"parameters":[{"name":"Q1","label":null,"min":10,"max":40,"step":1}],"calculated":[{"name":"T1","label":"{{function}}","function":"4*{{Q1}}","temp":true},{"name":"A1","label":"{{function}}","function":"{{Q1}}"}],"uniques":true},"algorithm":{"name":"calculateOperation","params":{"method":"equivLiteral","keyboard":"NUMERICAL"}}}</t>
  </si>
  <si>
    <t>El perímetro de este rectángulo mide {{T2}} cm. ¿Cuánto mide uno de sus lados cortos?
M4_G_19a_2 con "{{T1}} cm" en un lado largo</t>
  </si>
  <si>
    <t>Lado corto = {{A1}} cm</t>
  </si>
  <si>
    <t>T1 = 2*{{Q1}}
T2 = 2*{{Q1}}+2*{{T1}}
A1 = {{Q1}}</t>
  </si>
  <si>
    <t>&lt;p&gt;El perímetro es la suma de la longitud de los lados de una figura.&lt;/p&gt;Los rectángulos tienen 4 lados iguales 2 a 2. Por tanto, para calcular lo que mide un lado corto, hay que hacer lo siguiente:&lt;/p&gt;&lt;p&gt;Perímetro = lado corto + lado corto + {{T1}} + {{T1}} = {{T2}} cm&lt;/p&gt;&lt;p&gt;Lado corto + lado corto = {{T2}} − {{T1}} − {{T1}} = {{T1}} cm&lt;/p&gt;&lt;p&gt;Lado corto = {{T1}} : 2 = {{Q1}} cm&lt;/p&gt;</t>
  </si>
  <si>
    <t>{"id":"M4-G-19a-A-2","stimulus":"&lt;p&gt;El perímetro de este rectángulo mide {{T2}} cm. ¿Cuánto mide uno de sus lados cortos?&lt;/p&gt;&lt;div style=\"display:flex; justify-content:center;\"&gt;&lt;div class=\"lemo-fixed-to-responsive\" style=\"max-width: 300px;max-height: 200px;position: relative;width: 100%;display: inline-block;\"&gt;&lt;img src=\"https://blueberry-assets.oneclick.es/M4_G_19a_2.svg\" alt=\"\" tabindex=\"0\"&gt;&lt;/img&gt;&lt;div class=\"lemo-graphie-container\" style=\"position: absolute;top: 0;left: 0;width: 100%;height: 100%;\"&gt;&lt;div class=\"lemo-graphie\" style=\"position: relative; width: 100%; height: 100%;\"&gt;&lt;span class=\"lemo-graphie-label\" style=\"position: absolute; left: 41%; top: 2%;\"&gt;{{T1}} cm&lt;/span&gt;&lt;/div&gt;&lt;/div&gt;&lt;/div&gt;&lt;/div&gt;","template":"&lt;p&gt;Lado corto = {{response}} cm&lt;/p&gt;","hint":"&lt;p&gt;El perímetro es la suma de la longitud de los lados de una figura.&lt;/p&gt;","feedback":"&lt;p&gt;El perímetro es la suma de la longitud de los lados de una figura.&lt;/p&gt;Los rectángulos tienen 4 lados iguales 2 a 2. Por tanto, para calcular lo que mide un lado corto, hay que hacer lo siguiente:&lt;/p&gt;&lt;p style=\"text-align: center\"&gt;Perímetro = lado corto + lado corto + {{T1}} + {{T1}} = {{T2}} cm&lt;/p&gt;&lt;p&gt;Lado corto + lado corto = {{T2}} − {{T1}} − {{T1}} = {{T1}} cm&lt;/p&gt;&lt;p&gt;Lado corto = {{T1}} : 2 = {{Q1}} cm&lt;/p&gt;","seed":{"parameters":[{"name":"Q1","label":null,"min":10,"max":40,"step":1}],"calculated":[{"name":"T1","label":"{{function}}","function":"2*{{Q1}}","temp":true},{"name":"T2","label":"{{function}}","function":"2*{{Q1}}+2*{{T1}}","temp":true},{"name":"A1","label":"{{function}}","function":"{{Q1}}"}],"uniques":true},"algorithm":{"name":"calculateOperation","params":{"method":"equivLiteral","keyboard":"NUMERICAL"}}}</t>
  </si>
  <si>
    <t>El perímetro de este rectángulo mide {{T3}} cm. ¿Cuánto mide uno de sus lados cortos?
M4_G_19a_3 con "{{T2}} cm" en un lado largo</t>
  </si>
  <si>
    <t>T1 = 2*{{Q1}}
T2 = 3*{{Q1}}
T3 = 2*{{T1}}+2*{{T2}}
T4 = 2*{{T1}}
A1=2*{{Q1}}</t>
  </si>
  <si>
    <t>&lt;p&gt;El perímetro es la suma de la longitud de los lados de una figura.&lt;/p&gt;Los rectángulos tienen 4 lados iguales 2 a 2. Por tanto, para calcular lo que mide un lado corto, hay que hacer lo siguiente:&lt;/p&gt;&lt;p&gt;Perímetro = lado corto + lado corto + {{T2}} + {{T2}} = {{T3}} cm&lt;/p&gt;&lt;p&gt;Lado corto + lado corto = {{T3}} − {{T2}} − {{T2}} = {{T4}} cm&lt;/p&gt;&lt;p&gt;Lado corto = {{T4}} : 2 = {{T1}} cm&lt;/p&gt;</t>
  </si>
  <si>
    <t>{"id":"M4-G-19a-A-3","stimulus":"&lt;p&gt;El perímetro de este rectángulo mide {{T3}} cm. ¿Cuánto mide uno de sus lados cortos?&lt;/p&gt;&lt;div style=\"display:flex; justify-content:center;\"&gt;&lt;div class=\"lemo-fixed-to-responsive\" style=\"max-width: 300px;max-height: 200px;position: relative;width: 100%;display: inline-block;\"&gt;&lt;img src=\"https://blueberry-assets.oneclick.es/M4_G_19a_3.svg\" alt=\"\" tabindex=\"0\"&gt;&lt;/img&gt;&lt;div class=\"lemo-graphie-container\" style=\"position: absolute;top: 0;left: 0;width: 100%;height: 100%;\"&gt;&lt;div class=\"lemo-graphie\" style=\"position: relative; width: 100%; height: 100%;\"&gt;&lt;span class=\"lemo-graphie-label\" style=\"position: absolute; left: 41%; top: -2%;\"&gt;{{T2}} cm&lt;/span&gt;&lt;/div&gt;&lt;/div&gt;&lt;/div&gt;&lt;/div&gt;","template":"&lt;p&gt;Lado corto = {{response}} cm&lt;/p&gt;","hint":"&lt;p&gt;El perímetro es la suma de la longitud de los lados de una figura.&lt;/p&gt;","feedback":"&lt;p&gt;El perímetro es la suma de la longitud de los lados de una figura.&lt;/p&gt;Los rectángulos tienen 4 lados iguales 2 a 2. Por tanto, para calcular lo que mide un lado corto, hay que hacer lo siguiente:&lt;/p&gt;&lt;p style=\"text-align: center\"&gt;Perímetro = lado corto + lado corto + {{T2}} + {{T2}} = {{T3}} cm&lt;/p&gt;&lt;p&gt;Lado corto + lado corto = {{T3}} − {{T2}} − {{T2}} = {{T4}} cm&lt;/p&gt;&lt;p&gt;Lado corto = {{T4}} : 2 = {{T1}} cm&lt;/p&gt;","seed":{"parameters":[{"name":"Q1","label":null,"min":10,"max":40,"step":1}],"calculated":[{"name":"T1","label":"{{function}}","function":"2*{{Q1}}","temp":true},{"name":"T2","label":"{{function}}","function":"3*{{Q1}}","temp":true},{"name":"T3","label":"{{function}}","function":" 2*{{T1}}+2*{{T2}}","temp":true},{"name":"T4","label":"{{function}}","function":"2*{{T1}}","temp":true},{"name":"A1","label":"{{function}}","function":"2*{{Q1}}"}],"uniques":true},"algorithm":{"name":"calculateOperation","params":{"method":"equivLiteral","keyboard":"NUMERICAL"}}}</t>
  </si>
  <si>
    <t>M4-G-21a</t>
  </si>
  <si>
    <t>Calcula el área de cuadrados y rectángulos</t>
  </si>
  <si>
    <t>&lt;p&gt;Selecciona el área de este cuadrado.&lt;/p&gt;
M4_G_19a_1 con "{{Q1}} cm" en un lado</t>
  </si>
  <si>
    <t>Q1 = Min = 10; Max = 50; Step = 1
Q2 = Min = 10; Max = 50; Step = 1
Q3 = Min = 10; Max = 50; Step = 1</t>
  </si>
  <si>
    <t>T1 = {{Q1}}*{{Q1}}
T2 = {{Q1}}*{{Q2}}
T3 = {{Q1}}*{{Q3}}
A1=Área = {{T1}} cm&lt;sup&gt;2&lt;/sup&gt;#*
A2=Área = {{T1}} m&lt;sup&gt;2&lt;/sup&gt;#
A3=Área = {{T2}} cm&lt;sup&gt;2&lt;/sup&gt;#
A4=Área = {{T3}} cm&lt;sup&gt;2&lt;/sup&gt;#</t>
  </si>
  <si>
    <t>&lt;p&gt;La fórmula del área de un cuadrado es:&lt;/p&gt;&lt;p&gt;Área = lado × lado&lt;/p&gt;</t>
  </si>
  <si>
    <t>&lt;p&gt;La fórmula del área de un cuadrado es:&lt;/p&gt;&lt;p&gt;Área = lado × lado = {{Q1}} × {{Q1}} = {{T1}} cm&lt;sup&gt;2&lt;/sup&gt;&lt;/p&gt;</t>
  </si>
  <si>
    <t>{
    "id": "M4-G-21a-I-1",
    "stimulus": "&lt;p&gt;Selecciona el área de este cuadrado.&lt;/p&gt;&lt;div style=\"display:flex; justify-content:center;\"&gt;&lt;div class=\"lemo-fixed-to-responsive\" style=\"max-width: 300px;max-height: 200px;position: relative;width: 100%;display: inline-block;\"&gt;&lt;img src=\"https://blueberry-assets.oneclick.es/M4_G_19a_1.svg\" alt=\"\" tabindex=\"0\"&gt;&lt;/img&gt;&lt;div class=\"lemo-graphie-container\" style=\"position: absolute;top: 0;left: 0;width: 100%;height: 100%;\"&gt;&lt;div class=\"lemo-graphie\" style=\"position: relative; width: 100%; height: 100%;\"&gt;&lt;span class=\"lemo-graphie-label\" style=\"position: absolute; left: 42%; top: 0%;\"&gt;{{Q1}} cm&lt;/span&gt;&lt;/div&gt;&lt;/div&gt;&lt;/div&gt;&lt;/div&gt;",
    "hint": "&lt;p&gt;La fórmula del área de un cuadrado es:&lt;/p&gt;&lt;p style=\"text-align:center;\"&gt;Área = lado × lado&lt;/p&gt;",
    "feedback": "&lt;p&gt;La fórmula del área de un cuadrado es:&lt;/p&gt;&lt;p style=\"text-align:center;\"&gt;Área = lado × lado = {{Q1}} × {{Q1}} = {{T1}} cm&lt;sup&gt;2&lt;/sup&gt;&lt;/p&gt;",
    "seed": {
        "parameters": [
            {
                "name": "Q1",
                "label": null,
                "min": 10,
                "max": 50,
                "step": 1
            },
            {
                "name": "Q2",
                "label": null,
                "min": 10,
                "max": 50,
                "step": 1
            },
            {
                "name": "Q3",
                "label": null,
                "min": 10,
                "max": 50,
                "step": 1
            }
        ],
        "calculated": [
            {
                "name": "T1",
                "label": "{{function}}",
                "function": "{{Q1}}*{{Q1}}",
                "temp": true
            },
            {
                "name": "T2",
                "label": "{{function}}",
                "function": "{{Q1}}*{{Q2}}",
                "temp": true
            },
            {
                "name": "T3",
                "label": "{{function}}",
                "function": "{{Q1}}*{{Q3}}",
                "temp": true
            },
            {
                "name": "A1",
                "label": "Área = {{T1}} cm&lt;sup&gt;2&lt;/sup&gt;"
            },
            {
                "name": "A2",
                "label": "Área = {{T1}} m&lt;sup&gt;2&lt;/sup&gt;",
                "incorrect": true
            },
            {
                "name": "A3",
                "label": "Área = {{T2}} cm&lt;sup&gt;2&lt;/sup&gt;",
                "incorrect": true
            },
            {
                "name": "A4",
                "label": "Área = {{T3}} cm&lt;sup&gt;2&lt;/sup&gt;",
                "incorrect": true
            }
        ],
        "uniques": true
    },
    "algorithm": {
        "name": "trueFalse",
        "template": "Multiple choice – standard",
        "params": {
            "countCorrect": 1,
            "countIncorrect": 2,
            "showCheckIcon": false,
            "columns": 3
        }
    }
}</t>
  </si>
  <si>
    <t>&lt;p&gt;Selecciona el área de este rectángulo.&lt;/p&gt;
M4_G_19a_2 con "{{Q1}} cm" en un lado corto y "{{T1}} cm" en uno largo</t>
  </si>
  <si>
    <t>T1 = {{Q1}}*2
T2 = {{Q1}}*{{Q1}}*2
T3 = {{Q1}}*{{Q2}}*2
T4 = {{Q1}}*{{Q3}}*2
A1=Área = {{T2}} cm&lt;sup&gt;2&lt;/sup&gt;#*
A2=Área = {{T2}} m&lt;sup&gt;2&lt;/sup&gt;#
A3=Área = {{T3}} cm&lt;sup&gt;2&lt;/sup&gt;#
A4=Área = {{T4}} cm&lt;sup&gt;2&lt;/sup&gt;#</t>
  </si>
  <si>
    <t>&lt;p&gt;La fórmula del área de un rectángulo es:&lt;/p&gt;&lt;p&gt;Área = base × altura&lt;/p&gt;</t>
  </si>
  <si>
    <t>&lt;p&gt;La fórmula del área de un rectángulo es:&lt;/p&gt;&lt;p&gt;Área = base × altura = {{Q1}} × {{T1}} = {{T2}} cm&lt;sup&gt;2&lt;/sup&gt;&lt;/p&gt;</t>
  </si>
  <si>
    <t>{
    "id": "M4-G-21a-I-2",
    "stimulus": "&lt;p&gt;Selecciona el área de este rectángulo.&lt;/p&gt;&lt;div style=\"display:flex; justify-content:center;\"&gt;&lt;div class=\"lemo-fixed-to-responsive\" style=\"max-width: 300px;max-height: 200px;position: relative;width: 100%;display: inline-block;\"&gt;&lt;img src=\"https://blueberry-assets.oneclick.es/M4_G_19a_2.svg\" alt=\"\" tabindex=\"0\"&gt;&lt;/img&gt;&lt;div class=\"lemo-graphie-container\" style=\"position: absolute;top: 0;left: 0;width: 100%;height: 100%;\"&gt;&lt;div class=\"lemo-graphie\" style=\"position: relative; width: 100%; height: 100%;\"&gt;&lt;span class=\"lemo-graphie-label\" style=\"position: absolute; left: 41%; top: 2%;\"&gt;{{T1}} cm&lt;/span&gt;&lt;span class=\"lemo-graphie-label\" style=\"position: absolute; left: -6%; top: 42%; transform: rotate(-90deg);\"&gt;{{Q1}} cm&lt;/span&gt;&lt;/div&gt;&lt;/div&gt;&lt;/div&gt;&lt;/div&gt;",
    "hint": "&lt;p&gt;La fórmula del área de un rectángulo es:&lt;/p&gt;&lt;p style=\"text-align:center;\"&gt;Área = base × altura&lt;/p&gt;",
    "feedback": "&lt;p&gt;La fórmula del área de un rectángulo es:&lt;/p&gt;&lt;p style=\"text-align:center;\"&gt;Área = base × altura = {{Q1}} × {{T1}} = {{T2}} cm&lt;sup&gt;2&lt;/sup&gt;&lt;/p&gt;",
    "seed": {
        "parameters": [
            {
                "name": "Q1",
                "label": null,
                "min": 10,
                "max": 50,
                "step": 1
            },
            {
                "name": "Q2",
                "label": null,
                "min": 10,
                "max": 50,
                "step": 1
            },
            {
                "name": "Q3",
                "label": null,
                "min": 10,
                "max": 50,
                "step": 1
            }
        ],
        "calculated": [
            {
                "name": "T1",
                "label": "{{function}}",
                "function": "{{Q1}}*2",
                "temp": true
            },
            {
                "name": "T2",
                "label": "{{function}}",
                "function": "{{Q1}}*{{Q1}}*2",
                "temp": true
            },
            {
                "name": "T3",
                "label": "{{function}}",
                "function": "{{Q1}}*{{Q2}}*2",
                "temp": true
            },
            {
                "name": "T4",
                "label": "{{function}}",
                "function": "{{Q1}}*{{Q3}}*2",
                "temp": true
            },
            {
                "name": "A1",
                "label": "Área = {{T2}} cm&lt;sup&gt;2&lt;/sup&gt;"
            },
            {
                "name": "A2",
                "label": "Área = {{T2}} m&lt;sup&gt;2&lt;/sup&gt;",
                "incorrect": true
            },
            {
                "name": "A3",
                "label": "Área = {{T3}} cm&lt;sup&gt;2&lt;/sup&gt;",
                "incorrect": true
            },
            {
                "name": "A4",
                "label": "Área = {{T4}} cm&lt;sup&gt;2&lt;/sup&gt;",
                "incorrect": true
            }
        ],
        "uniques": true
    },
    "algorithm": {
        "name": "trueFalse",
        "template": "Multiple choice – standard",
        "params": {
            "countCorrect": 1,
            "countIncorrect": 2,
            "showCheckIcon": false,
            "columns": 3
        }
    }
}</t>
  </si>
  <si>
    <t>&lt;p&gt;Selecciona el área de este rectángulo.&lt;/p&gt;
M4_G_19a_3 con "{{T1}} cm" en un lado corto y "{{T2}} cm" en uno largo</t>
  </si>
  <si>
    <t>Q1 = Min = 1; Max = 20; Step = 1
Q2 = Min = 1; Max = 20; Step = 1
Q3 = Min = 1; Max = 20; Step = 1</t>
  </si>
  <si>
    <t>T1 = {{Q1}}*2
T2 = {{Q1}}*3
T3 = {{Q1}}*{{Q1}}*6
T4 = {{Q1}}*{{Q2}}*6
T5 = {{Q1}}*{{Q3}}*6
A1=Área = {{T3}} cm&lt;sup&gt;2&lt;/sup&gt;#*
A2=Área = {{T3}} m&lt;sup&gt;2&lt;/sup&gt;#
A3=Área = {{T4}} cm&lt;sup&gt;2&lt;/sup&gt;#
A4=Área = {{T5}} cm&lt;sup&gt;2&lt;/sup&gt;#</t>
  </si>
  <si>
    <t>&lt;p&gt;La fórmula del área de un rectángulo es:&lt;/p&gt;&lt;p&gt;Área = base × altura = {{T1}} × {{T2}} = {{T3}} cm&lt;sup&gt;2&lt;/sup&gt;&lt;/p&gt;</t>
  </si>
  <si>
    <t>{
    "id": "M4-G-21a-I-3",
    "stimulus": "&lt;p&gt;Selecciona el área de este rectángulo.&lt;/p&gt;&lt;div style=\"display:flex; justify-content:center;\"&gt;&lt;div class=\"lemo-fixed-to-responsive\" style=\"max-width: 300px;max-height: 200px;position: relative;width: 100%;display: inline-block;\"&gt;&lt;img src=\"https://blueberry-assets.oneclick.es/M4_G_19a_3.svg\" alt=\"\" tabindex=\"0\"&gt;&lt;/img&gt;&lt;div class=\"lemo-graphie-container\" style=\"position: absolute;top: 0;left: 0;width: 100%;height: 100%;\"&gt;&lt;div class=\"lemo-graphie\" style=\"position: relative; width: 100%; height: 100%;\"&gt;&lt;span class=\"lemo-graphie-label\" style=\"position: absolute; left: 41%; top: -2%;\"&gt;{{T2}} cm&lt;/span&gt;&lt;span class=\"lemo-graphie-label\" style=\"position: absolute; left: -3%; top: 42%; transform: rotate(-90deg);\"&gt;{{T1}} cm&lt;/span&gt;&lt;/div&gt;&lt;/div&gt;&lt;/div&gt;&lt;/div&gt;",
    "hint": "&lt;p&gt;La fórmula del área de un rectángulo es:&lt;/p&gt;&lt;p style=\"text-align:center;\"&gt;Área = base × altura&lt;/p&gt;",
    "feedback": "&lt;p&gt;La fórmula del área de un rectángulo es:&lt;/p&gt;&lt;p style=\"text-align:center;\"&gt;Área = base × altura = {{T1}} × {{T2}} = {{T3}} cm&lt;sup&gt;2&lt;/sup&gt;&lt;/p&gt;",
    "seed": {
        "parameters": [
            {
                "name": "Q1",
                "label": null,
                "min": 1,
                "max": 20,
                "step": 1
            },
            {
                "name": "Q2",
                "label": null,
                "min": 1,
                "max": 20,
                "step": 1
            },
            {
                "name": "Q3",
                "label": null,
                "min": 1,
                "max": 20,
                "step": 1
            }
        ],
        "calculated": [
            {
                "name": "T1",
                "label": "{{function}}",
                "function": "{{Q1}}*2",
                "temp": true
            },
            {
                "name": "T2",
                "label": "{{function}}",
                "function": "{{Q1}}*3",
                "temp": true
            },
            {
                "name": "T3",
                "label": "{{function}}",
                "function": "{{Q1}}*{{Q1}}*6",
                "temp": true
            },
            {
                "name": "T4",
                "label": "{{function}}",
                "function": "{{Q1}}*{{Q2}}*6",
                "temp": true
            },
            {
                "name": "T5",
                "label": "{{function}}",
                "function": "{{Q1}}*{{Q3}}*6",
                "temp": true
            },
            {
                "name": "A1",
                "label": "Área = {{T3}} cm&lt;sup&gt;2&lt;/sup&gt;"
            },
            {
                "name": "A2",
                "label": "Área = {{T3}} m&lt;sup&gt;2&lt;/sup&gt;",
                "incorrect": true
            },
            {
                "name": "A3",
                "label": "Área = {{T4}} cm&lt;sup&gt;2&lt;/sup&gt;",
                "incorrect": true
            },
            {
                "name": "A4",
                "label": "Área = {{T5}} cm&lt;sup&gt;2&lt;/sup&gt;",
                "incorrect": true
            }
        ],
        "uniques": true
    },
    "algorithm": {
        "name": "trueFalse",
        "template": "Multiple choice – standard",
        "params": {
            "countCorrect": 1,
            "countIncorrect": 2,
            "showCheckIcon": false,
            "columns": 3
        }
    }
}</t>
  </si>
  <si>
    <t>&lt;p&gt;Calcula el área de este cuadrado.&lt;/p&gt;
M4_G_19a_1 con "{{Q1}} cm" en un lado</t>
  </si>
  <si>
    <t>&lt;p&gt;Área = {{response}} cm&lt;sup&gt;2&lt;/sup&gt;&lt;/p&gt;</t>
  </si>
  <si>
    <t>Q1 = Min = 10; Max = 50; Step = 1</t>
  </si>
  <si>
    <t>A1 = {{Q1}}*{{Q1}}</t>
  </si>
  <si>
    <t>{
    "id": "M4-G-21a-E-1",
    "stimulus": "&lt;p&gt;Calcula el área de este cuadrado.&lt;/p&gt;&lt;div style=\"display:flex; justify-content:center;\"&gt;&lt;div class=\"lemo-fixed-to-responsive\" style=\"max-width: 300px;max-height: 200px;position: relative;width: 100%;display: inline-block;\"&gt;&lt;img src=\"https://blueberry-assets.oneclick.es/M4_G_19a_1.svg\" alt=\"\" tabindex=\"0\"&gt;&lt;/img&gt;&lt;div class=\"lemo-graphie-container\" style=\"position: absolute;top: 0;left: 0;width: 100%;height: 100%;\"&gt;&lt;div class=\"lemo-graphie\" style=\"position: relative; width: 100%; height: 100%;\"&gt;&lt;span class=\"lemo-graphie-label\" style=\"position: absolute; left: 42%; top: 0%;\"&gt;{{Q1}} cm&lt;/span&gt;&lt;/div&gt;&lt;/div&gt;&lt;/div&gt;&lt;/div&gt;",
    "template": "&lt;p style=\"text-align: center\"&gt;Área = {{response}} cm&lt;sup&gt;2&lt;/sup&gt;&lt;/p&gt;",
    "hint": "&lt;p&gt;La fórmula del área de un cuadrado es:&lt;/p&gt;&lt;p style=\"text-align:center;\"&gt;Área = lado × lado&lt;/p&gt;",
    "feedback": "&lt;p&gt;La fórmula del área de un cuadrado es:&lt;/p&gt;&lt;p style=\"text-align:center;\"&gt;Área = lado × lado = {{Q1}} × {{Q1}} = {{A1}} cm&lt;sup&gt;2&lt;/sup&gt;&lt;/p&gt;",
    "seed": {
        "parameters": [
            {
                "name": "Q1",
                "label": null,
                "min": 10,
                "max": 50,
                "step": 1
            }
        ],
        "calculated": [
            {
                "name": "A1",
                "label": "{{function}}",
                "function": "{{Q1}}*{{Q1}}"
            }
        ],
        "uniques": true
    },
    "algorithm": {
        "name": "calculateOperation",
        "params": {
            "method": "equivLiteral",
            "keyboard": "NUMERICAL"
        }
    }
}</t>
  </si>
  <si>
    <t>&lt;p&gt;Calcula el área de este rectángulo.&lt;/p&gt;
M4_G_19a_2 con "{{Q1}} cm" en un lado corto y "{{T1}} cm" en uno largo</t>
  </si>
  <si>
    <t>T1 = {{Q1}}*2
A1 = {{Q1}}*{{Q1}}*2</t>
  </si>
  <si>
    <t>{
    "id": "M4-G-21a-E-2",
    "stimulus": "&lt;p&gt;Calcula el área de este rectángulo.&lt;/p&gt;&lt;div style=\"display:flex; justify-content:center;\"&gt;&lt;div class=\"lemo-fixed-to-responsive\" style=\"max-width: 300px;max-height: 200px;position: relative;width: 100%;display: inline-block;\"&gt;&lt;img src=\"https://blueberry-assets.oneclick.es/M4_G_19a_2.svg\" alt=\"\" tabindex=\"0\"&gt;&lt;/img&gt;&lt;div class=\"lemo-graphie-container\" style=\"position: absolute;top: 0;left: 0;width: 100%;height: 100%;\"&gt;&lt;div class=\"lemo-graphie\" style=\"position: relative; width: 100%; height: 100%;\"&gt;&lt;span class=\"lemo-graphie-label\" style=\"position: absolute; left: 41%; top: 2%;\"&gt;{{T1}} cm&lt;/span&gt;&lt;span class=\"lemo-graphie-label\" style=\"position: absolute; left: -6%; top: 42%; transform: rotate(-90deg);\"&gt;{{Q1}} cm&lt;/span&gt;&lt;/div&gt;&lt;/div&gt;&lt;/div&gt;&lt;/div&gt;",
    "template": "&lt;p style=\"text-align: center\"&gt;Área = {{response}} cm&lt;sup&gt;2&lt;/sup&gt;&lt;/p&gt;",
    "hint": "&lt;p&gt;La fórmula del área de un rectángulo es:&lt;/p&gt;&lt;p style=\"text-align:center;\"&gt;Área = base × altura&lt;/p&gt;",
    "feedback": "&lt;p&gt;La fórmula del área de un rectángulo es:&lt;/p&gt;&lt;p style=\"text-align:center;\"&gt;Área = base × altura = {{Q1}} × {{T1}} = {{A1}} cm&lt;sup&gt;2&lt;/sup&gt;&lt;/p&gt;",
    "seed": {
        "parameters": [
            {
                "name": "Q1",
                "label": null,
                "min": 10,
                "max": 50,
                "step": 1
            }
        ],
        "calculated": [
            {
                "name": "T1",
                "label": "{{function}}",
                "function": "{{Q1}}*2",
                "temp": true
            },
            {
                "name": "A1",
                "label": "{{function}}",
                "function": "{{Q1}}*{{Q1}}*2"
            }
        ],
        "uniques": true
    },
    "algorithm": {
        "name": "calculateOperation",
        "params": {
            "method": "equivLiteral",
            "keyboard": "NUMERICAL"
        }
    }
}</t>
  </si>
  <si>
    <t>&lt;p&gt;Calcula el área de este rectángulo.&lt;/p&gt;
M4_G_19a_3 con "{{T1}} cm" en un lado corto y "{{T2}} cm" en uno largo</t>
  </si>
  <si>
    <t>Q1 = Min = 1; Max = 20; Step = 1</t>
  </si>
  <si>
    <t>T1 = {{Q1}}*2
T2 = {{Q1}}*3
A1 = {{Q1}}*{{Q1}}*6</t>
  </si>
  <si>
    <t>&lt;p&gt;La fórmula del área de un rectángulo es:&lt;/p&gt;&lt;p&gt;Área = base × altura = {{T1}} × {{T2}} = {{A1}} cm&lt;sup&gt;2&lt;/sup&gt;&lt;/p&gt;</t>
  </si>
  <si>
    <t>{
    "id": "M4-G-21a-E-3",
    "stimulus": "&lt;p&gt;Calcula el área de este rectángulo.&lt;/p&gt;&lt;div style=\"display:flex; justify-content:center;\"&gt;&lt;div class=\"lemo-fixed-to-responsive\" style=\"max-width: 300px;max-height: 200px;position: relative;width: 100%;display: inline-block;\"&gt;&lt;img src=\"https://blueberry-assets.oneclick.es/M4_G_19a_3.svg\" alt=\"\" tabindex=\"0\"&gt;&lt;/img&gt;&lt;div class=\"lemo-graphie-container\" style=\"position: absolute;top: 0;left: 0;width: 100%;height: 100%;\"&gt;&lt;div class=\"lemo-graphie\" style=\"position: relative; width: 100%; height: 100%;\"&gt;&lt;span class=\"lemo-graphie-label\" style=\"position: absolute; left: 41%; top: -2%;\"&gt;{{T2}} cm&lt;/span&gt;&lt;span class=\"lemo-graphie-label\" style=\"position: absolute; left: -3%; top: 42%; transform: rotate(-90deg);\"&gt;{{T1}} cm&lt;/span&gt;&lt;/div&gt;&lt;/div&gt;&lt;/div&gt;&lt;/div&gt;",
    "template": "&lt;p style=\"text-align: center\"&gt;Área = {{response}} cm&lt;sup&gt;2&lt;/sup&gt;&lt;/p&gt;",
    "hint": "&lt;p&gt;La fórmula del área de un rectángulo es:&lt;/p&gt;&lt;p style=\"text-align:center;\"&gt;Área = base × altura&lt;/p&gt;",
    "feedback": "&lt;p&gt;La fórmula del área de un rectángulo es:&lt;/p&gt;&lt;p style=\"text-align:center;\"&gt;Área = base × altura = {{T1}} × {{T2}} = {{A1}} cm&lt;sup&gt;2&lt;/sup&gt;&lt;/p&gt;",
    "seed": {
        "parameters": [
            {
                "name": "Q1",
                "label": null,
                "min": 1,
                "max": 20,
                "step": 1
            }
        ],
        "calculated": [
            {
                "name": "T1",
                "label": "{{function}}",
                "function": "{{Q1}}*2",
                "temp": true
            },
            {
                "name": "T2",
                "label": "{{function}}",
                "function": "{{Q1}}*3",
                "temp": true
            },
            {
                "name": "A1",
                "label": "{{function}}",
                "function": "{{Q1}}*{{Q1}}*6"
            }
        ],
        "uniques": true
    },
    "algorithm": {
        "name": "calculateOperation",
        "params": {
            "method": "equivLiteral",
            "keyboard": "NUMERICAL"
        }
    }
}</t>
  </si>
  <si>
    <t>&lt;p&gt;Los lados de una habitación cuadrada miden {{Q1}} m cada uno. ¿Cuál es su área?&lt;/p&gt;</t>
  </si>
  <si>
    <t>&lt;p&gt;Su área es de {{response}} m&lt;sup&gt;2&lt;/sup&gt;&lt;/p&gt;</t>
  </si>
  <si>
    <t>Q1 = List = 4, 5, 6</t>
  </si>
  <si>
    <t>&lt;p&gt;La fórmula del área de un cuadrado es:&lt;/p&gt;&lt;p&gt;Área = lado × lado = {{Q1}} × {{Q1}} = {{A1}} m&lt;sup&gt;2&lt;/sup&gt;&lt;/p&gt;</t>
  </si>
  <si>
    <t>{
    "id": "M4-G-21a-A-1",
    "stimulus": "&lt;p&gt;Los lados de una habitación cuadrada miden {{Q1}} m cada uno. ¿Cuál es su área?&lt;/p&gt;",
    "template": "&lt;p&gt;Su área es de {{response}} m&lt;sup&gt;2&lt;/sup&gt;&lt;/p&gt;",
    "hint": "&lt;p&gt;La fórmula del área de un cuadrado es:&lt;/p&gt;&lt;p style=\"text-align:center;\"&gt;Área = lado × lado&lt;/p&gt;",
    "feedback": "&lt;p&gt;La fórmula del área de un cuadrado es:&lt;/p&gt;&lt;p style=\"text-align:center;\"&gt;Área = lado × lado = {{Q1}} × {{Q1}} = {{A1}} m&lt;sup&gt;2&lt;/sup&gt;&lt;/p&gt;",
    "seed": {
        "parameters": [
            {
                "name": "Q1",
                "label": null,
                "list": [
                    4,
                    5,
                    6
                ]
            }
        ],
        "calculated": [
            {
                "name": "A1",
                "label": "{{function}}",
                "function": "{{Q1}}*{{Q1}}"
            }
        ],
        "uniques": true
    },
    "algorithm": {
        "name": "calculateOperation",
        "params": {
            "method": "equivLiteral",
            "keyboard": "NUMERICAL"
        }
    }
}</t>
  </si>
  <si>
    <t>&lt;p&gt;Joaquín ha comprado un solar que mide {{Q1}} de largo por {{T1}} de ancho. ¿Cuánto mide su área?&lt;/p&gt;</t>
  </si>
  <si>
    <t>Q1 = Min = 10; Max = 20; Step = 1
Q2 = Min = 10; Max = 20; Step = 1</t>
  </si>
  <si>
    <t>T1 = {{Q1}}+{{Q2}}
A1 = {{Q1}}*({{Q1}}+{{Q2}})</t>
  </si>
  <si>
    <t>&lt;p&gt;La fórmula del área de un rectángulo es:&lt;/p&gt;&lt;p&gt;Área = base × altura = {{Q1}} × {{T1}} = {{A1}} m&lt;sup&gt;2&lt;/sup&gt;&lt;/p&gt;</t>
  </si>
  <si>
    <t>{
    "id": "M4-G-21a-A-2",
    "stimulus": "&lt;p&gt;Joaquín ha comprado un solar que mide {{Q1}} m de largo por {{T1}} m de ancho. ¿Cuánto mide su área?&lt;/p&gt;",
    "template": "&lt;p&gt;Su área es de {{response}} m&lt;sup&gt;2&lt;/sup&gt;&lt;/p&gt;",
    "hint": "&lt;p&gt;La fórmula del área de un rectángulo es:&lt;/p&gt;&lt;p style=\"text-align:center;\"&gt;Área = base × altura&lt;/p&gt;",
    "feedback": "&lt;p&gt;La fórmula del área de un rectángulo es:&lt;/p&gt;&lt;p style=\"text-align:center;\"&gt;Área = base × altura = {{Q1}} × {{T1}} = {{A1}} m&lt;sup&gt;2&lt;/sup&gt;&lt;/p&gt;",
    "seed": {
        "parameters": [
            {
                "name": "Q1",
                "label": null,
                "min": 10,
                "max": 20,
                "step": 1
            },
            {
                "name": "Q2",
                "label": null,
                "min": 10,
                "max": 20,
                "step": 1
            }
        ],
        "calculated": [
            {
                "name": "T1",
                "label": "{{function}}",
                "function": "{{Q1}}+{{Q2}}",
                "temp": true
            },
            {
                "name": "A1",
                "label": "{{function}}",
                "function": "{{Q1}}*({{Q1}}+{{Q2}})"
            }
        ],
        "uniques": true
    },
    "algorithm": {
        "name": "calculateOperation",
        "params": {
            "method": "equivLiteral",
            "keyboard": "NUMERICAL"
        }
    }
}</t>
  </si>
  <si>
    <t>&lt;p&gt;El tablero de un juego de mesa tiene unas medidas de {{Q1}} cm de largo por {{T1}} cm de ancho. ¿Cuál es su área?&lt;/p&gt;</t>
  </si>
  <si>
    <t>&lt;p&gt;Su área es de {{response}} cm&lt;sup&gt;2&lt;/sup&gt;&lt;/p&gt;</t>
  </si>
  <si>
    <t>Q1 = Min = 20; Max = 40; Step = 1
Q2 = Min = 10; Max = 20; Step = 1</t>
  </si>
  <si>
    <t>&lt;p&gt;La fórmula del área de un rectángulo es:&lt;/p&gt;&lt;p&gt;Área = base × altura = {{Q1}} × {{T1}} = {{A1}} cm&lt;sup&gt;2&lt;/sup&gt;&lt;/p&gt;</t>
  </si>
  <si>
    <t>{
    "id": "M4-G-21a-A-3",
    "stimulus": "&lt;p&gt;El tablero de un juego de mesa tiene unas medidas de {{Q1}} cm de largo por {{T1}} cm de ancho. ¿Cuál es su área?&lt;/p&gt;",
    "template": "&lt;p&gt;Su área es de {{response}} cm&lt;sup&gt;2&lt;/sup&gt;&lt;/p&gt;",
    "hint": "&lt;p&gt;La fórmula del área de un rectángulo es:&lt;/p&gt;&lt;p style=\"text-align:center;\"&gt;Área = base × altura&lt;/p&gt;",
    "feedback": "&lt;p&gt;La fórmula del área de un rectángulo es:&lt;/p&gt;&lt;p style=\"text-align:center;\"&gt;Área = base × altura = {{Q1}} × {{T1}} = {{A1}} cm&lt;sup&gt;2&lt;/sup&gt;&lt;/p&gt;",
    "seed": {
        "parameters": [
            {
                "name": "Q1",
                "label": null,
                "min": 20,
                "max": 40,
                "step": 1
            },
            {
                "name": "Q2",
                "label": null,
                "min": 10,
                "max": 20,
                "step": 1
            }
        ],
        "calculated": [
            {
                "name": "T1",
                "label": "{{function}}",
                "function": "{{Q1}}+{{Q2}}",
                "temp": true
            },
            {
                "name": "A1",
                "label": "{{function}}",
                "function": "{{Q1}}*({{Q1}}+{{Q2}})"
            }
        ],
        "uniques": true
    },
    "algorithm": {
        "name": "calculateOperation",
        "params": {
            "method": "equivLiteral",
            "keyboard": "NUMERICAL"
        }
    }
}</t>
  </si>
  <si>
    <t>M4-G-17a</t>
  </si>
  <si>
    <t>Calcula el perímetro de figuras planas</t>
  </si>
  <si>
    <t>¿Cuál es el perímetro de este pentágono regular?
(Imagen M4-G-17a-1: Se etiqueta solo un lado con "{{Q1}} cm")
A1 = {{Q1}} + {{Q1}} + {{Q1}} + {{Q1}} + {{Q1}} = {{T1}} cm*
A2 = {{Q1}} + {{Q1}} + {{Q1}} + {{Q1}} + {{Q1}} = {{T2}} cm
A3 = {{Q1}} + {{Q1}} + {{Q1}} + {{Q1}} = {{T3}} cm
A4 = {{Q1}} + {{Q1}} + {{Q1}} + {{Q1}} + {{Q1}} + {{Q1}} = {{T2}} cm
(Se ven 3)</t>
  </si>
  <si>
    <t>SI</t>
  </si>
  <si>
    <t>Q1 = Min = 3; Max = 10; Step = 1</t>
  </si>
  <si>
    <t>T1 = 5*{{Q1}}
T2 = 6*{{Q1}}
T3 = 4*{{Q1}}</t>
  </si>
  <si>
    <t>&lt;p&gt;El perímetro de un polígono se obtiene sumando las longitudes de todos sus lados.&lt;/p&gt;</t>
  </si>
  <si>
    <t>{"id":"M4-G-17a-I-1","stimulus":"&lt;p&gt;¿Cuál es el perímetro de este pentágono regular?&lt;/p&gt;&lt;div style=\"display:flex; justify-content:center;\"&gt;&lt;div class=\"lemo-fixed-to-responsive\" style=\"max-width: 250px;max-height: 250px;position: relative;width: 100%;display: inline-block;\"&gt;&lt;img src=\"https://blueberry-assets.oneclick.es/M4_G_17a_1.svg\" alt=\"\" tabindex=\"0\"&gt;&lt;/img&gt;&lt;div class=\"lemo-graphie-container\" style=\"position: absolute;top: 0;left: 0;width: 100%;height: 100%;\"&gt;&lt;div class=\"lemo-graphie\" style=\"position: relative; width: 100%; height: 100%;\"&gt;&lt;span class=\"lemo-graphie-label\" style=\"position: absolute; left: 67%; top: 19%; transform:rotate(35deg);\"&gt;{{Q1}} cm&lt;/span&gt;&lt;/div&gt;&lt;/div&gt;&lt;/div&gt;&lt;/div&gt;","hint":"&lt;p&gt;El perímetro de un polígono se obtiene sumando las longitudes de todos sus lados.&lt;/p&gt;","feedback":"&lt;p&gt;El perímetro de un polígono se obtiene sumando las longitudes de todos sus lados.&lt;/p&gt;","seed":{"parameters":[{"name":"Q1","label":null,"min":3,"max":10,"step":1}],"calculated":[{"name":"T1","label":"{{function}}","function":"5*{{Q1}}","temp":true},{"name":"T2","label":"{{function}}","function":"6*{{Q1}}","temp":true},{"name":"T3","label":"{{function}}","function":"4*{{Q1}}","temp":true},{"name":"A1","label":"{{Q1}} + {{Q1}} + {{Q1}} + {{Q1}} + {{Q1}} = {{T1}} cm"},{"name":"A2","label":"{{Q1}} + {{Q1}} + {{Q1}} + {{Q1}} + {{Q1}} = {{T2}} cm","incorrect":true},{"name":"A3","label":"{{Q1}} + {{Q1}} + {{Q1}} + {{Q1}} = {{T3}} cm","incorrect":true},{"name":"A4","label":"{{Q1}} + {{Q1}} + {{Q1}} + {{Q1}} + {{Q1}} + {{Q1}} = {{T2}} cm","incorrect":true}],"uniques":true},"algorithm":{"name":"trueFalse","template":"Multiple choice – standard","params":{"countCorrect":1,"countIncorrect":2,"showCheckIcon":true}}}</t>
  </si>
  <si>
    <t>¿Cuál es el perímetro de este triángulo?
(Imagen M4-G-17a-2. La base etiquetada con  "{{T1}} cm" y uno de los lados iguales, con "{{T2}} cm")
A1 = {{T1}} + {{T2}} + {{T2}} = {{T3}} cm*
A2 = {{T1}} + {{T2}} + {{T2}} = {{T4}} cm
A3 = {{T1}} + {{T1}} + {{T2}} = {{T5}} cm
A4 = {{T1}} + {{T2}} + {{T2}} = {{T5}} cm
(se muestran 3 opciones)</t>
  </si>
  <si>
    <t>Q1 = List = 1, 2, 3, 4, 5</t>
  </si>
  <si>
    <t>T1 = 2*{{Q1}}
T2 = 3*{{Q1}}
T3 = 8*{{Q1}}
T4 = 5*{{Q1}}
T5 = 7*{{Q1}}</t>
  </si>
  <si>
    <t>{"id":"M4-G-17a-I-2","stimulus":"&lt;p&gt;¿Cuál es el perímetro de este triángulo?&lt;/p&gt;&lt;div style=\"display:flex; justify-content:center;\"&gt;&lt;div class=\"lemo-fixed-to-responsive\" style=\"max-width: 250px;max-height: 250px;position: relative;width: 100%;display: inline-block;\"&gt;&lt;img src=\"https://blueberry-assets.oneclick.es/M4_G_17a_2.svg\" alt=\"\" tabindex=\"0\"&gt;&lt;/img&gt;&lt;div class=\"lemo-graphie-container\" style=\"position: absolute;top: 0;left: 0;width: 100%;height: 100%;\"&gt;&lt;div class=\"lemo-graphie\" style=\"position: relative; width: 100%; height: 100%;\"&gt;&lt;span class=\"lemo-graphie-label\" style=\"position: absolute; left: 65%; top: 45%; transform:rotate(70deg);\"&gt;{{T2}} cm&lt;/span&gt;&lt;span class=\"lemo-graphie-label\" style=\"position: absolute; left: 44%; top: 91%;\"&gt;{{T1}} cm&lt;/span&gt;&lt;/div&gt;&lt;/div&gt;&lt;/div&gt;&lt;/div&gt;","hint":"&lt;p&gt;El perímetro de un polígono se obtiene sumando las longitudes de todos sus lados.&lt;/p&gt;","feedback":"&lt;p&gt;El perímetro de un polígono se obtiene sumando las longitudes de todos sus lados.&lt;/p&gt;","seed":{"parameters":[{"name":"Q1","label":null,"list":[1,2,3,4,5]}],"calculated":[{"name":"T1","label":"{{function}}","function":"2*{{Q1}}","temp":true},{"name":"T2","label":"{{function}}","function":"3*{{Q1}}","temp":true},{"name":"T3","label":"{{function}}","function":"8*{{Q1}}","temp":true},{"name":"T4","label":"{{function}}","function":"5*{{Q1}}","temp":true},{"name":"T5","label":"{{function}}","function":"7*{{Q1}}","temp":true},{"name":"A1","label":"{{T1}} + {{T2}} + {{T2}} = {{T3}} cm"},{"name":"A2","label":"{{T1}} + {{T2}} + {{T2}} = {{T4}} cm","incorrect":true},{"name":"A3","label":"{{T1}} + {{T1}} + {{T2}} = {{T5}} cm","incorrect":true},{"name":"A4","label":"{{T1}} + {{T2}} + {{T2}} = {{T5}} cm","incorrect":true}],"uniques":true},"algorithm":{"name":"trueFalse","template":"Multiple choice – standard","params":{"countCorrect":1,"countIncorrect":2,"showCheckIcon":true}}}</t>
  </si>
  <si>
    <t>¿Cuál es el perímetro de este cuadrado?
(Imagen M4-G-17a-3. Se etiqueta solo un lado con "{{Q1}} cm")
A1 = {{Q1}} + {{Q1}} + {{Q1}} + {{Q1}} = {{T1}} cm*
A2 = {{Q1}} + {{Q1}} + {{Q1}} = {{T2}} cm
A3 = {{Q1}} + {{Q1}} + {{Q1}} + {{Q1}} + {{Q1}} = {{T3}} cm
A4 = {{Q1}} + {{Q1}} + {{Q1}} + {{Q1}} = {{T2}} cm
(se muestran 3 opciones)</t>
  </si>
  <si>
    <t>Q1 = Min = 2; Max = 8; Step = 1</t>
  </si>
  <si>
    <t>T1 = 4*{{Q1}}
T2 = 3*{{Q1}}
T3 = 5*{{Q1}}</t>
  </si>
  <si>
    <t>{"id":"M4-G-17a-I-3","stimulus":"&lt;p&gt;¿Cuál es el perímetro de este cuadrado?&lt;/p&gt;&lt;div style=\"display:flex; justify-content:center;\"&gt;&lt;div class=\"lemo-fixed-to-responsive\" style=\"max-width: 250px;max-height: 250px;position: relative;width: 100%;display: inline-block;\"&gt;&lt;img src=\"https://blueberry-assets.oneclick.es/M4_G_17a_3.svg\" alt=\"\" tabindex=\"0\"&gt;&lt;/img&gt;&lt;div class=\"lemo-graphie-container\" style=\"position: absolute;top: 0;left: 0;width: 100%;height: 100%;\"&gt;&lt;div class=\"lemo-graphie\" style=\"position: relative; width: 100%; height: 100%;\"&gt;&lt;span class=\"lemo-graphie-label\" style=\"position: absolute; left: 44%; top: 8%;\"&gt;{{Q1}} cm&lt;/span&gt;&lt;/div&gt;&lt;/div&gt;&lt;/div&gt;&lt;/div&gt;","hint":"&lt;p&gt;El perímetro de un polígono se obtiene sumando las longitudes de todos sus lados.&lt;/p&gt;","feedback":"&lt;p&gt;El perímetro de un polígono se obtiene sumando las longitudes de todos sus lados.&lt;/p&gt;","seed":{"parameters":[{"name":"Q1","label":null,"min":2,"max":8,"step":1}],"calculated":[{"name":"T1","label":"{{function}}","function":"4*{{Q1}}","temp":true},{"name":"T2","label":"{{function}}","function":"3*{{Q1}}","temp":true},{"name":"T3","label":"{{function}}","function":"5*{{Q1}}","temp":true},{"name":"A1","label":"{{Q1}} + {{Q1}} + {{Q1}} + {{Q1}} = {{T1}} cm"},{"name":"A2","label":"{{Q1}} + {{Q1}} + {{Q1}} = {{T2}} cm","incorrect":true},{"name":"A3","label":"{{Q1}} + {{Q1}} + {{Q1}} + {{Q1}} + {{Q1}} = {{T3}} cm","incorrect":true},{"name":"A4","label":"{{Q1}} + {{Q1}} + {{Q1}} + {{Q1}} = {{T2}} cm","incorrect":true}],"uniques":true},"algorithm":{"name":"trueFalse","template":"Multiple choice – standard","params":{"countCorrect":1,"countIncorrect":2,"showCheckIcon":true}}}</t>
  </si>
  <si>
    <t>Calcula el perímetro del siguiente rombo.
(Imagen M4-G-17a-4. Un lado con la etiqueta "{{Q1}} cm")</t>
  </si>
  <si>
    <t>Su perímetro mide {{A1}} cm.</t>
  </si>
  <si>
    <t>Q1 = Min = 2; Max = 12; Step = 1</t>
  </si>
  <si>
    <t>¿Cuánto mide un lado de este rombo?
Cada lado mide {{A2}} cm.
[Cloze with math]
A2 = {{Q1}}</t>
  </si>
  <si>
    <t>¿Qué hay que calcular?
El perímetro del rombo.*
El área del rombo.
El lado más grande.</t>
  </si>
  <si>
    <t>¿Cómo se calcula el perímetro de un polígono?
Sumando la longitud de todos sus lados.*
Multiplicando la longitud de todos sus lados.
Dividiendo la longitud de todos sus lados.
[single choice]</t>
  </si>
  <si>
    <t>Por tanto, suma los lados del rombo.
Perímetro = {{Q1}} + {{Q1}} + {{Q1}} + {{Q1}} = {{A1}} cm
[Cloze with math]
A1 = 4*{{Q1}}</t>
  </si>
  <si>
    <t>{"id":"M4-G-17a-E-1","seed":{"parameters":[{"name":"Q1","label":null,"min":2,"max":12,"step":1}],"uniques":true},"scaffolding":[{"id":"step-0","stimulus":"&lt;p&gt;Calcula el perímetro del siguiente rombo.&lt;/p&gt;&lt;div style=\"display:flex; justify-content:center;\";&gt;&lt;div class=\"lemo-fixed-to-responsive\" style=\"max-width: 300px;max-height: 300px;position: relative;width: 100%;display: inline-block;\"&gt;&lt;img src=\"https://blueberry-assets.oneclick.es/M4_G_17a_4.svg\" alt=\"\" tabindex=\"0\"&gt;&lt;/img&gt;&lt;div class=\"lemo-graphie-container\" style=\"position: absolute;top: 0;left: 0;width: 100%;height: 100%;\"&gt;&lt;div class=\"lemo-graphie\" style=\"position: relative; width: 100%; height: 100%;\"&gt;&lt;span class=\"lemo-graphie-label\" style=\"position: absolute; left: 67%; top: 10%; transform:rotate(30deg);\"&gt;{{Q1}} cm&lt;/span&gt;&lt;/div&gt;&lt;/div&gt;&lt;/div&gt;&lt;/div&gt;","template":"&lt;p&gt;Su perímetro mide {{response}} cm.&lt;/p&gt;","seed":{"parameters":[],"calculated":[{"name":"0-A1","label":"{{function}}","function":"4*{{Q1}}"}]},"algorithm":{"name":"calculateOperation","params":{"method":"equivLiteral","keyboard":"NUMERICAL"}}},{"id":"step-1","stimulus":"&lt;p&gt;¿Cuánto mide un lado de este rombo?&lt;/p&gt;","template":"&lt;p&gt;Cada lado mide {{response}} cm.&lt;/p&gt;","seed":{"parameters":[],"calculated":[{"name":"1-A1","label":"{{function}}","function":"{{Q1}}"}]},"algorithm":{"name":"calculateOperation","params":{"method":"equivLiteral","keyboard":"NUMERICAL"}}},{"id":"step-2","stimulus":"&lt;p&gt;¿Qué hay que calcular?&lt;/p&gt;","seed":{"calculated":[{"name":"2-A1","label":"&lt;p&gt;El perímetro del rombo.&lt;/p&gt;"},{"name":"2-A2","label":"&lt;p&gt;El área del rombo.&lt;/p&gt;","incorrect":true},{"name":"2-A3","label":"&lt;p&gt;El lado más grande.&lt;/p&gt;","incorrect":true}]},"algorithm":{"name":"trueFalse","template":"Multiple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standard"}},{"id":"step-4","stimulus":"&lt;p&gt;Por tanto, suma los lados del rombo.&lt;/p&gt;","template":"&lt;p style=\"text-align: center\"&gt;Perímetro = {{Q1}} + {{Q1}} + {{Q1}} + {{Q1}} = {{response}} cm&lt;/p&gt;","seed":{"calculated":[{"name":"4-A1","label":"{{function}}","function":"4*{{Q1}}"}]},"algorithm":{"name":"calculateOperation","params":{"method":"equivLiteral","keyboard":"NUMERICAL"}}}]}</t>
  </si>
  <si>
    <t>Calcula el perímetro de este rectángulo.
(Imagen M4-G-17a-5. Base con "{{T1}} cm" y altura con "{{Q1}} cm")</t>
  </si>
  <si>
    <t>Q1 = List = 2, 3, 4, 5, 6
Q2 = List = 0, 1, 2</t>
  </si>
  <si>
    <t>T1 = {{Q1}}*2-1+{{Q2}}
A1 = {{Q1}}*2 + {{T1}}*2</t>
  </si>
  <si>
    <t>¿Cuánto miden la base y la altura de este rectángulo?
Base = {{A2}} cm
Altura = {{A3}} cm
[cloze with math]
A2 = {{T1}}
A3 = {{Q1}}</t>
  </si>
  <si>
    <t>¿Qué hay que calcular?
El perímetro del rectángulo.*
El área del rectángulo.
El lado más grande.</t>
  </si>
  <si>
    <t>Por tanto, suma todos los lados del rectángulo.
Perímetro = {{T1}} + {{Q1}} + {{T1}} + {{Q1}} = {{A1}} cm
[Cloze with math]
A1 = {{T1}}*2+{{Q1}}*2</t>
  </si>
  <si>
    <t>{"id":"M4-G-17a-E-2","seed":{"parameters":[{"name":"Q1","label":null,"list":[2,3,4,5,6]},{"name":"Q2","label":null,"list":[0,1,2]}],"uniques":true},"scaffolding":[{"id":"step-0","stimulus":"&lt;p&gt;Calcula el perímetro del siguiente rombo.&lt;/p&gt;&lt;div style=\"display:flex; justify-content:center;\";&gt;&lt;div class=\"lemo-fixed-to-responsive\" style=\"max-width: 300px;max-height: 300px;position: relative;width: 100%;display: inline-block;\"&gt;&lt;img src=\"https://blueberry-assets.oneclick.es/M3_G_11a_4.svg\" alt=\"\" tabindex=\"0\"&gt;&lt;/img&gt;&lt;div class=\"lemo-graphie-container\" style=\"position: absolute;top: 0;left: 0;width: 100%;height: 100%;\"&gt;&lt;div class=\"lemo-graphie\" style=\"position: relative; width: 100%; height: 100%;\"&gt;&lt;span class=\"lemo-graphie-label\" style=\"position: absolute; left: -2%; top: 42%; transform:rotate(-90deg);\"&gt;{{Q1}} cm&lt;/span&gt;&lt;span class=\"lemo-graphie-label\" style=\"position: absolute; left: 45%; top: 6%;\"&gt;{{T1}} cm&lt;/span&gt;&lt;/div&gt;&lt;/div&gt;&lt;/div&gt;&lt;/div&gt;","template":"&lt;p&gt;Su perímetro mide {{response}} cm.&lt;/p&gt;","seed":{"parameters":[],"calculated":[{"name":"T1","label":"{{function}}","function":"{{Q1}}*2-1+{{Q2}}","temp":true},{"name":"0-A1","label":"{{function}}","function":"{{T1}}*2+{{Q1}}*2"}]},"algorithm":{"name":"calculateOperation","params":{"method":"equivLiteral","keyboard":"NUMERICAL"}}},{"id":"step-1","stimulus":"&lt;p&gt;¿Cuánto miden la base y la altura de este rectángulo?&lt;/p&gt;","template":"&lt;p&gt;Base = {{response}} cm&lt;/p&gt;&lt;p&gt;Altura = {{response}} cm&lt;/p&gt;","seed":{"parameters":[],"calculated":[{"name":"T1","label":"{{function}}","function":"{{Q1}}*2-1+{{Q2}}","temp":true},{"name":"1-A1","label":"{{function}}","function":"{{T1}}"},{"name":"1-A2","label":"{{function}}","function":"{{Q1}}"}]},"algorithm":{"name":"calculateOperation","params":{"method":"equivLiteral","keyboard":"NUMERICAL"}}},{"id":"step-2","stimulus":"&lt;p&gt;¿Qué hay que calcular?&lt;/p&gt;","seed":{"calculated":[{"name":"2-A1","label":"&lt;p&gt;El perímetro del rectángulo.&lt;/p&gt;"},{"name":"2-A2","label":"&lt;p&gt;El área del rectángulo.&lt;/p&gt;","incorrect":true},{"name":"2-A3","label":"&lt;p&gt;El lado más grande.&lt;/p&gt;","incorrect":true}]},"algorithm":{"name":"trueFalse","template":"Multiple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standard"}},{"id":"step-4","stimulus":"&lt;p&gt;Por tanto, suma los lados del rombo.&lt;/p&gt;","template":"&lt;p style=\"text-align: center\"&gt;Perímetro = {{T1}} + {{Q1}} + {{T1}} + {{Q1}} = {{response}} cm&lt;/p&gt;","seed":{"calculated":[{"name":"T1","label":"{{function}}","function":"{{Q1}}*2-1+{{Q2}}","temp":true},{"name":"4-A1","label":"{{function}}","function":"{{T1}}*2+{{Q1}}*2"}]},"algorithm":{"name":"calculateOperation","params":{"method":"equivLiteral","keyboard":"NUMERICAL"}}}]}</t>
  </si>
  <si>
    <t>Calcula el perímetro de este trapecio.
(Imagen  M4-G-17a-6. La base menor y la altura con "{{T1}} cm", base mayor con "{{T2}} cm", lado oblicuo con "{{T3}} cm")</t>
  </si>
  <si>
    <t>Q1 = List = 2, 3, 4, 5, 6, 7, 8</t>
  </si>
  <si>
    <t>T1 = 2*{{Q1}}
T2 = 3*{{Q1}}
T3=math.round({{Q1}}*2.23)
A1 = {{Q1}}*7+{{T3}}</t>
  </si>
  <si>
    <t>¿Qué hay que calcular?
El perímetro del trapecio.*
El área del trapecio.
El lado más grande.</t>
  </si>
  <si>
    <t>Por tanto, suma los lados del trapecio.
Perímetro = {{T1}} + {{T1}} + {{T2}} + {{T3}} = {{A1}} cm
[Cloze with math]
A1 = {{Q1}}*7+{{T3}}</t>
  </si>
  <si>
    <t>{"id":"M4-G-17a-E-3","seed":{"parameters":[{"name":"Q1","label":null,"list":[2,3,4,5,6,7,8]}],"uniques":true},"scaffolding":[{"id":"step-0","stimulus":"&lt;p&gt;Calcula el perímetro de este trapecio.&lt;/p&gt;&lt;div style=\"display:flex; justify-content:center;\";&gt;&lt;div class=\"lemo-fixed-to-responsive\" style=\"max-width: 300px;max-height: 300px;position: relative;width: 100%;display: inline-block;\"&gt;&lt;img src=\"https://blueberry-assets.oneclick.es/M4_G_17a_6.svg\" alt=\"\" tabindex=\"0\"&gt;&lt;/img&gt;&lt;div class=\"lemo-graphie-container\" style=\"position: absolute;top: 0;left: 0;width: 100%;height: 100%;\"&gt;&lt;div class=\"lemo-graphie\" style=\"position: relative; width: 100%; height: 100%;\"&gt;&lt;span class=\"lemo-graphie-label\" style=\"position: absolute; left: -3%; top: 42%; transform:rotate(-90deg);\"&gt;{{T1}} cm&lt;/span&gt;&lt;span class=\"lemo-graphie-label\" style=\"position: absolute; left: 20%; top: 14%;\"&gt;{{T1}} cm&lt;/span&gt;&lt;span class=\"lemo-graphie-label\" style=\"position: absolute; left: 64%; top: 40%; transform:rotate(45deg);\"&gt;{{T3}} cm&lt;/span&gt;&lt;span class=\"lemo-graphie-label\" style=\"position: absolute; left: 35%; top: 73%;\"&gt;{{T2}} cm&lt;/span&gt;&lt;/div&gt;&lt;/div&gt;&lt;/div&gt;&lt;/div&gt;","template":"&lt;p&gt;Su perímetro mide {{response}} cm.&lt;/p&gt;","seed":{"parameters":[],"calculated":[{"name":"T1","label":"{{function}}","function":"2*{{Q1}}","temp":true},{"name":"T2","label":"{{function}}","function":"3*{{Q1}}","temp":true},{"name":"T3","label":"{{function}}","function":"math.round({{Q1}}*2.23)","temp":true},{"name":"0-A1","label":"{{function}}","function":"{{Q1}}*7+{{T3}}"}]},"algorithm":{"name":"calculateOperation","params":{"method":"equivLiteral","keyboard":"NUMERICAL"}}},{"id":"step-1","stimulus":"&lt;p&gt;¿Qué hay que calcular?&lt;/p&gt;","seed":{"calculated":[{"name":"1-A1","label":"&lt;p&gt;El perímetro del trapecio.&lt;/p&gt;"},{"name":"1-A2","label":"&lt;p&gt;El área del trapecio.&lt;/p&gt;","incorrect":true},{"name":"1-A3","label":"&lt;p&gt;El lado más grande.&lt;/p&gt;","incorrect":true}]},"algorithm":{"name":"trueFalse","template":"Multiple choice – standard"}},{"id":"step-2","stimulus":"&lt;p&gt;¿Cómo se calcula el perímetro de un polígono?&lt;/p&gt;","seed":{"calculated":[{"name":"2-A1","label":"&lt;p&gt;Sumando la longitud de todos sus lados.&lt;/p&gt;"},{"name":"2-A2","label":"&lt;p&gt;Multiplicando la longitud de todos sus lados.&lt;/p&gt;","incorrect":true},{"name":"2-A3","label":"&lt;p&gt;Dividiendo la longitud de todos sus lados.&lt;/p&gt;","incorrect":true}]},"algorithm":{"name":"trueFalse","template":"Multiple choice – standard"}},{"id":"step-3","stimulus":"&lt;p&gt;Por tanto, suma los lados del rombo.&lt;/p&gt;","template":"&lt;p style=\"text-align: center\"&gt;Perímetro = {{T1}} + {{T1}} + {{T2}} + {{T3}} = {{response}} cm&lt;/p&gt;","seed":{"calculated":[{"name":"T1","label":"{{function}}","function":"2*{{Q1}}","temp":true},{"name":"T2","label":"{{function}}","function":"3*{{Q1}}","temp":true},{"name":"T3","label":"{{function}}","function":"math.round({{Q1}}*2.23)","temp":true},{"name":"3-A1","label":"{{function}}","function":"{{Q1}}*7+{{T3}}"}]},"algorithm":{"name":"calculateOperation","params":{"method":"equivLiteral","keyboard":"NUMERICAL"}}}]}</t>
  </si>
  <si>
    <t>M4-G-10a</t>
  </si>
  <si>
    <t>Área del cuadrado</t>
  </si>
  <si>
    <t>Selecciona el área del siguiente cuadrado.
(Imagen M4-G-10a-1)
4 unidades cuadradas*
{{Q1}} unidades cuadradas
{{Q2}} unidades cuadradas</t>
  </si>
  <si>
    <t>Q1= min = 5; máx = 16; Incremento = 1
Q2= min = 5; máx = 16; Incremento = 1</t>
  </si>
  <si>
    <t>&lt;p&gt;Para calcular el área de un cuadrado, toma de unidad de medida el cuadrado pequeño.&lt;/p&gt;</t>
  </si>
  <si>
    <t>&lt;p&gt;Para calcular el área de un cuadrado, toma como unidad de medida el cuadrado pequeño.&lt;/p&gt;&lt;p&gt;Área del cuadrado = lado × lado = 2 × 2 = 4 unidades cuadradas&lt;/p&gt;</t>
  </si>
  <si>
    <t>{
    "id": "M4-G-10a-I-1",
    "stimulus": "&lt;p&gt;Selecciona el área del siguiente cuadrado.&lt;/p&gt;&lt;div style=\"display:flex; justify-content:center;\"&gt;&lt;img src=\"https://blueberry-assets.oneclick.es/M4_G_10a_1.svg\" width=\"300\"&gt;&lt;/img&gt;&lt;/div&gt;",
    "hint": "&lt;p&gt;Para calcular el área de un cuadrado, toma de unidad de medida el cuadrado pequeño.&lt;/p&gt;",
    "feedback": "&lt;p&gt;Para calcular el área de un cuadrado, toma como unidad de medida el cuadrado pequeño.&lt;/p&gt;&lt;p style=\"text-align: center\"&gt;Área del cuadrado = lado × lado = 2 × 2 = 4 unidades cuadradas&lt;/p&gt;",
    "seed": {
        "parameters": [
            {
                "name": "Q1",
                "label": null,
                "min": 5,
                "max": 16,
                "step": 1
            },
            {
                "name": "Q2",
                "label": null,
                "min": 5,
                "max": 16,
                "step": 1
            }
        ],
        "calculated": [
            {
                "name": "A1",
                "label": "4 unidades cuadradas"
            },
            {
                "name": "A2",
                "label": "{{Q1}} unidades cuadradas",
                "incorrect": true
            },
            {
                "name": "A3",
                "label": "{{Q2}} unidades cuadradas",
                "incorrect": true
            }
        ],
        "uniques": true
    },
    "algorithm": {
        "name": "trueFalse",
        "template": "Multiple choice – standard",
        "params": {
            "countCorrect": 1,
            "countIncorrect": 2,
            "showCheckIcon": false,
            "columns": 3
        }
    }
}</t>
  </si>
  <si>
    <t>Selecciona el área del siguiente cuadrado.
(Imagen M4-G-10a-2)
9 unidades cuadradas*
{{Q1}} unidades cuadradas
{{Q2}} unidades cuadradas</t>
  </si>
  <si>
    <t>Q1= List = 4, 5, 6, 7, 8, 10, 11, 12, 13, 14, 15, 16
Q2= List = 4, 5, 6, 7, 8, 10, 11, 12, 13, 14, 15, 16</t>
  </si>
  <si>
    <t>&lt;p&gt;Para calcular el área de un cuadrado, toma como unidad de medida el cuadrado pequeño.&lt;/p&gt;&lt;p&gt;Área del cuadrado = lado × lado = 3 × 3 = 9 unidades cuadradas&lt;/p&gt;</t>
  </si>
  <si>
    <t>{"id":"M4-G-10a-I-2","stimulus":"&lt;p&gt;Selecciona el área del siguiente cuadrado.&lt;/p&gt;&lt;div style=\"display:flex; justify-content:center;\"&gt;&lt;img src=\"https://blueberry-assets.oneclick.es/M4_G_10a_2.svg\" width=\"300\"&gt;&lt;/img&gt;&lt;/div&gt;","hint":"&lt;p&gt;Para calcular el área de un cuadrado, toma de unidad de medida el cuadrado pequeño.&lt;/p&gt;","feedback":"&lt;p&gt;Para calcular el área de un cuadrado, toma como unidad de medida el cuadrado pequeño.&lt;/p&gt;&lt;p style=\"text-align: center\"&gt;Área del cuadrado = lado × lado = 3 × 3 = 9 unidades cuadradas&lt;/p&gt;","seed":{"parameters":[{"name":"Q1","label":null,"list":[4,5,6,7,8,10,11,12,13,14,15,16]},{"name":"Q2","label":null,"list":[4,5,6,7,8,10,11,12,13,14,15,16]}],"calculated":[{"name":"A1","label":"9 unidades cuadradas"},{"name":"A2","label":"{{Q1}} unidades cuadradas","incorrect":true},{"name":"A3","label":"{{Q2}} unidades cuadradas","incorrect":true}],"uniques":true},"algorithm":{"name":"trueFalse","template":"Multiple choice – standard","params":{"countCorrect":1,"countIncorrect":2,"showCheckIcon":false,
            "columns": 3
        }
    }
}</t>
  </si>
  <si>
    <t>Selecciona el área del siguiente cuadrado.
(Imagen M4-G-10a-3)
16 unidades cuadradas*
{{Q1}} unidades cuadradas
{{Q2}} unidades cuadradas</t>
  </si>
  <si>
    <t>Q1= min = 4; máx = 15; Incremento = 1
Q2= min = 4; máx = 15; Incremento = 1</t>
  </si>
  <si>
    <t>&lt;p&gt;Para calcular el área de un cuadrado, toma como unidad de medida el cuadrado pequeño.&lt;/p&gt;&lt;p&gt;Área del cuadrado = lado × lado = 4 × 4 = 16 unidades cuadradas&lt;/p&gt;</t>
  </si>
  <si>
    <t>{
    "id": "M4-G-10a-I-3",
    "stimulus": "&lt;p&gt;Selecciona el área del siguiente cuadrado.&lt;/p&gt;&lt;div style=\"display:flex; justify-content:center;\"&gt;&lt;img src=\"https://blueberry-assets.oneclick.es/M4_G_10a_3.svg\" width=\"300\"&gt;&lt;/img&gt;&lt;/div&gt;",
    "hint": "&lt;p&gt;Para calcular el área de un cuadrado, taoma de unidad de medida el cuadrado pequeño.&lt;/p&gt;",
    "feedback": "&lt;p&gt;Para calcular el área de un cuadrado, toma como unidad de medida el cuadrado pequeño.&lt;/p&gt;&lt;p style=\"text-align: center\"&gt;Área del cuadrado = lado × lado = 4 × 4 = 16 unidades cuadradas&lt;/p&gt;",
    "seed": {
        "parameters": [
            {
                "name": "Q1",
                "label": null,
                "min": 4,
                "max": 15,
                "step": 1
            },
            {
                "name": "Q2",
                "label": null,
                "min": 4,
                "max": 15,
                "step": 1
            }
        ],
        "calculated": [
            {
                "name": "A1",
                "label": "16 unidades cuadradas"
            },
            {
                "name": "A2",
                "label": "{{Q1}} unidades cuadradas",
                "incorrect": true
            },
            {
                "name": "A3",
                "label": "{{Q2}} unidades cuadradas",
                "incorrect": true
            }
        ],
        "uniques": true
    },
    "algorithm": {
        "name": "trueFalse",
        "template": "Multiple choice – standard",
        "params": {
            "countCorrect": 1,
            "countIncorrect": 2,
            "showCheckIcon": false,
            "columns": 3
        }
    }
}</t>
  </si>
  <si>
    <t>Calcula el área del siguiente cuadrado.
(Imagen M4-G-10a-1)</t>
  </si>
  <si>
    <t>Su área mide {{A1}} unidades cuadradas.</t>
  </si>
  <si>
    <t>A1 = 4</t>
  </si>
  <si>
    <t>{"id":"M4-G-10a-E-1","stimulus":"&lt;p&gt;Calcula el área del siguiente cuadrado.&lt;/p&gt;&lt;div style=\"display:flex; justify-content:center;\"&gt;&lt;img src=\"https://blueberry-assets.oneclick.es/M4_G_10a_1.svg\" width=\"300\"&gt;&lt;/img&gt;&lt;/div&gt;","template":"&lt;p&gt;Su área mide {{response}} unidades cuadradas.&lt;/p&gt;","hint":"&lt;p&gt;Para calcular el área de un cuadrado, toma de unidad de medida el cuadrado pequeño.&lt;/p&gt;","feedback":"&lt;p&gt;Para calcular el área de un cuadrado, toma como unidad de medida el cuadrado pequeño.&lt;/p&gt;&lt;p style=\"text-align: center\"&gt;Área del cuadrado = lado × lado = 2 × 2 = 4 unidades cuadradas&lt;/p&gt;","seed":{"parameters":[],"calculated":[{"name":"A1","label":"{{function}}","function":"4"}],"uniques":true},"algorithm":{"name":"calculateOperation","params":{"method":"equivLiteral","keyboard":"NUMERICAL"}}}</t>
  </si>
  <si>
    <t>Calcula el área del siguiente cuadrado.
(Imagen M4-G-10a-2)</t>
  </si>
  <si>
    <t>A1 = 9</t>
  </si>
  <si>
    <t>{"id":"M4-G-10a-E-2","stimulus":"&lt;p&gt;Calcula el área del siguiente cuadrado.&lt;/p&gt;&lt;div style=\"display:flex; justify-content:center;\"&gt;&lt;img src=\"https://blueberry-assets.oneclick.es/M4_G_10a_2.svg\" width=\"300\"&gt;&lt;/img&gt;&lt;/div&gt;","template":"&lt;p&gt;Su área mide {{response}} unidades cuadradas.&lt;/p&gt;","hint":"&lt;p&gt;Para calcular el área de un cuadrado, toma de unidad de medida el cuadrado pequeño.&lt;/p&gt;","feedback":"&lt;p&gt;Para calcular el área de un cuadrado, toma como unidad de medida el cuadrado pequeño.&lt;/p&gt;&lt;p style=\"text-align: center\"&gt;Área del cuadrado = lado × lado = 3 × 3 = 9 unidades cuadradas&lt;/p&gt;","seed":{"parameters":[],"calculated":[{"name":"A1","label":"{{function}}","function":"9"}],"uniques":true},"algorithm":{"name":"calculateOperation","params":{"method":"equivLiteral","keyboard":"NUMERICAL"}}}</t>
  </si>
  <si>
    <t>Calcula el área del siguiente cuadrado.
(Imagen M4-G-10a-3)</t>
  </si>
  <si>
    <t>A1 = 16</t>
  </si>
  <si>
    <t>{"id":"M4-G-10a-E-3","stimulus":"&lt;p&gt;Calcula el área del siguiente cuadrado.&lt;/p&gt;&lt;div style=\"display:flex; justify-content:center;\"&gt;&lt;img src=\"https://blueberry-assets.oneclick.es/M4_G_10a_3.svg\" width=\"300\"&gt;&lt;/img&gt;&lt;/div&gt;","template":"&lt;p&gt;Su área mide {{response}} unidades cuadradas.&lt;/p&gt;","hint":"&lt;p&gt;Para calcular el área de un cuadrado, toma de unidad de medida el cuadrado pequeño.&lt;/p&gt;","feedback":"&lt;p&gt;Para calcular el área de un cuadrado, toma como unidad de medida el cuadrado pequeño.&lt;/p&gt;&lt;p style=\"text-align: center\"&gt;Área del cuadrado = lado × lado = 4 × 4 = 16 unidades cuadradas&lt;/p&gt;","seed":{"parameters":[],"calculated":[{"name":"A1","label":"{{function}}","function":"16"}],"uniques":true},"algorithm":{"name":"calculateOperation","params":{"method":"equivLiteral","keyboard":"NUMERICAL"}}}</t>
  </si>
  <si>
    <t>M4-G-10b</t>
  </si>
  <si>
    <t>Área del rectángulo</t>
  </si>
  <si>
    <t>Selecciona el área de este rectángulo.
M4-G-10b-1 3x4
12 unidades cuadradas*
{{Q1}} unidades cuadradas
{{Q2}} unidades cuadradas</t>
  </si>
  <si>
    <t>Q1 = List = 8, 9, 10, 11, 13, 14, 15, 16, 17, 18, 19, 20
Q2 = List = 8, 9, 10, 11, 13, 14, 15, 16, 17, 18, 19, 20</t>
  </si>
  <si>
    <t>&lt;p&gt;El área de un rectángulo, se calcula multiplicando su base y su altura.&lt;/p&gt;</t>
  </si>
  <si>
    <t>&lt;p&gt;El área de un rectángulo se calcula multiplicando su base y su altura.&lt;/p&gt;&lt;p&gt;Área del rectángulo = base × altura = 4 × 3 = 12 unidades cuadradas&lt;/p&gt;</t>
  </si>
  <si>
    <t>{"id":"M4-G-10b-I-1","stimulus":"&lt;p&gt;Selecciona el área de este rectángulo.&lt;/p&gt;&lt;div style=\"display:flex; justify-content:center;\"&gt;&lt;img src=\"https://blueberry-assets.oneclick.es/M4_G_10b_1.svg\" width=\"300\"&gt;&lt;/img&gt;&lt;/div&gt;","hint":"&lt;p&gt;El área de un rectángulo, se calcula multiplicando su base y su altura.&lt;/p&gt;","feedback":"&lt;p&gt;El área de un rectángulo se calcula multiplicando su base y su altura.&lt;/p&gt;&lt;p style=\"text-align: center\"&gt;Área del rectángulo = base × altura = 4 × 3 = 12 unidades cuadradas&lt;/p&gt;","seed":{"parameters":[{"name":"Q1","label":null,"list":[8,9,10,11,13,14,15,16,17,18,19,20]},{"name":"Q2","label":null,"list":[8,9,10,11,13,14,15,16,17,18,19,20]}],"calculated":[{"name":"A1","label":"12 unidades cuadradas"},{"name":"A2","label":"{{Q1}} unidades cuadradas","incorrect":true},{"name":"A3","label":"{{Q2}} unidades cuadradas","incorrect":true}],"uniques":true},"algorithm":{"name":"trueFalse","template":"Multiple choice – standard","params":{"countCorrect":1,"countIncorrect":2,"showCheckIcon":false,
            "columns": 3
        }
    }
}</t>
  </si>
  <si>
    <t>Selecciona el área de este rectángulo.
M4-G-10b-2 2x5
10 unidades cuadradas*
{{Q1}} unidades cuadradas
{{Q2}} unidades cuadradas</t>
  </si>
  <si>
    <t>Q1 = List = 8, 9, 11, 12, 13, 14, 15, 16, 17, 18, 19, 20
Q2 = List = 8, 9, 11, 12, 13, 14, 15, 16, 17, 18, 19, 20</t>
  </si>
  <si>
    <t>&lt;p&gt;El área de un rectángulo se calcula multiplicando su base y su altura.&lt;/p&gt;&lt;p&gt;Área del rectángulo = base × altura = 5 × 2 = 10 unidades cuadradas&lt;/p&gt;</t>
  </si>
  <si>
    <t>{"id":"M4-G-10b-I-2","stimulus":"&lt;p&gt;Selecciona el área de este rectángulo.&lt;/p&gt;&lt;div style=\"display:flex; justify-content:center;\"&gt;&lt;img src=\"https://blueberry-assets.oneclick.es/M4_G_10b_2.svg\" width=\"300\"&gt;&lt;/img&gt;&lt;/div&gt;","hint":"&lt;p&gt;El área de un rectángulo, se calcula multiplicando su base y su altura.&lt;/p&gt;","feedback":"&lt;p&gt;El área de un rectángulo se calcula multiplicando su base y su altura.&lt;/p&gt;&lt;p style=\"text-align: center\"&gt;Área del rectángulo = base × altura = 5 × 2 = 10 unidades cuadradas&lt;/p&gt;","seed":{"parameters":[{"name":"Q1","label":null,"list":[8,9,11,12,13,14,15,16,17,18,19,20]},{"name":"Q2","label":null,"list":[8,9,11,12,13,14,15,16,17,18,19,20]}],"calculated":[{"name":"A1","label":"10 unidades cuadradas"},{"name":"A2","label":"{{Q1}} unidades cuadradas","incorrect":true},{"name":"A3","label":"{{Q2}} unidades cuadradas","incorrect":true}],"uniques":true},"algorithm":{"name":"trueFalse","template":"Multiple choice – standard","params":{"countCorrect":1,"countIncorrect":2,"showCheckIcon":false,
            "columns": 3
        }
    }
}</t>
  </si>
  <si>
    <t>Selecciona el área de este rectángulo.
M4-G-10b-3 3x6
18 unidades cuadradas*
{{Q1}} unidades cuadradas
{{Q2}} unidades cuadradas</t>
  </si>
  <si>
    <t>Q1 = List = 8, 9, 10, 11, 12, 13, 14, 15, 16, 17, 19, 20
Q2 = List = 8, 9, 10, 11, 12, 13, 14, 15, 16, 17, 19, 20</t>
  </si>
  <si>
    <t>&lt;p&gt;El área de un rectángulo se calcula multiplicando su base y su altura.&lt;/p&gt;&lt;p&gt;Área del rectángulo = base × altura = 6 × 3 = 18 unidades cuadradas&lt;/p&gt;</t>
  </si>
  <si>
    <t>{"id":"M4-G-10b-I-3","stimulus":"&lt;p&gt;Selecciona el área del siguiente rectángulo.&lt;/p&gt;&lt;div style=\"display:flex; justify-content:center;\"&gt;&lt;img src=\"https://blueberry-assets.oneclick.es/M4_G_10b_3.svg\" width=\"300\"&gt;&lt;/img&gt;&lt;/div&gt;","hint":"&lt;p&gt;El área de un rectángulo, se calcula multiplicando su base y su altura.&lt;/p&gt;","feedback":"&lt;p&gt;El área de un rectángulo se calcula multiplicando su base y su altura.&lt;/p&gt;&lt;p style=\"text-align: center\"&gt;Área del rectángulo = base × altura = 6 × 3 = 18 unidades cuadradas&lt;/p&gt;","seed":{"parameters":[{"name":"Q1","label":null,"list":[8,9,10,11,12,13,14,15,16,17,19,20]},{"name":"Q2","label":null,"list":[8,9,10,11,12,13,14,15,16,17,19,20]}],"calculated":[{"name":"A1","label":"18 unidades cuadradas"},{"name":"A2","label":"{{Q1}} unidades cuadradas","incorrect":true},{"name":"A3","label":"{{Q2}} unidades cuadradas","incorrect":true}],"uniques":true},"algorithm":{"name":"trueFalse","template":"Multiple choice – standard","params":{"countCorrect":1,"countIncorrect":2,"showCheckIcon":false,
            "columns": 3
        }
    }
}</t>
  </si>
  <si>
    <t>¿Cuál es el área de este rectángulo? Calcula.
M4-G-10b-1 3x4</t>
  </si>
  <si>
    <t>A1 = 12</t>
  </si>
  <si>
    <t>{"id":"M4-G-10b-E-1","stimulus":"&lt;p&gt;¿Cuál es el área de este rectángulo? Calcula.&lt;/p&gt;&lt;div style=\"display:flex; justify-content:center;\"&gt;&lt;img src=\"https://blueberry-assets.oneclick.es/M4_G_10b_1.svg\" width=\"300\"&gt;&lt;/img&gt;&lt;/div&gt;","template":"&lt;p&gt;Su área mide {{response}} unidades cuadradas.&lt;/p&gt;","hint":"&lt;p&gt;El área de un rectángulo, se calcula multiplicando su base y su altura.&lt;/p&gt;","feedback":"&lt;p&gt;El área de un rectángulo se calcula multiplicando su base y su altura.&lt;/p&gt;&lt;p style=\"text-align: center\"&gt;Área del rectángulo = base × altura = 4 × 3 = 12 unidades cuadradas&lt;/p&gt;","seed":{"parameters":[],"calculated":[{"name":"A1","label":"{{function}}","function":"12"}],"uniques":true},"algorithm":{"name":"calculateOperation","params":{"method":"equivLiteral","keyboard":"NUMERICAL"}}}</t>
  </si>
  <si>
    <t>¿Cuál es el área de este rectángulo? Calcula.
M4-G-10b-2 2x5</t>
  </si>
  <si>
    <t>A1 = 10</t>
  </si>
  <si>
    <t>{"id":"M4-G-10b-E-2","stimulus":"&lt;p&gt;¿Cuál es el área de este rectángulo? Calcula.&lt;/p&gt;&lt;div style=\"display:flex; justify-content:center;\"&gt;&lt;img src=\"https://blueberry-assets.oneclick.es/M4_G_10b_2.svg\" width=\"300\"&gt;&lt;/img&gt;&lt;/div&gt;","template":"&lt;p&gt;Su área mide {{response}} unidades cuadradas.&lt;/p&gt;","hint":"&lt;p&gt;El área de un rectángulo, se calcula multiplicando su base y su altura.&lt;/p&gt;","feedback":"&lt;p&gt;El área de un rectángulo se calcula multiplicando su base y su altura.&lt;/p&gt;&lt;p style=\"text-align: center\"&gt;Área del rectángulo = base × altura = 5 × 2 = 10 unidades cuadradas&lt;/p&gt;","seed":{"parameters":[],"calculated":[{"name":"A1","label":"{{function}}","function":"10"}],"uniques":true},"algorithm":{"name":"calculateOperation","params":{"method":"equivLiteral","keyboard":"NUMERICAL"}}}</t>
  </si>
  <si>
    <t>¿Cuál es el área de este rectángulo? Calcula.
M4-G-10b-3 3x6</t>
  </si>
  <si>
    <t>A1 = 18</t>
  </si>
  <si>
    <t>{"id":"M4-G-10b-E-3","stimulus":"&lt;p&gt;¿Cuál es el área de este rectángulo? Calcula.&lt;/p&gt;&lt;div style=\"display:flex; justify-content:center;\"&gt;&lt;img src=\"https://blueberry-assets.oneclick.es/M4_G_10b_3.svg\" width=\"300\"&gt;&lt;/img&gt;&lt;/div&gt;","template":"&lt;p&gt;Su área mide {{response}} unidades cuadradas.&lt;/p&gt;","hint":"&lt;p&gt;El área de un rectángulo, se calcula multiplicando su base y su altura.&lt;/p&gt;","feedback":"&lt;p&gt;El área de un rectángulo se calcula multiplicando su base y su altura.&lt;/p&gt;&lt;p style=\"text-align: center\"&gt;Área del rectángulo = base × altura = 6 × 3 = 18 unidades cuadradas&lt;/p&gt;","seed":{"parameters":[],"calculated":[{"name":"A1","label":"{{function}}","function":"18"}],"uniques":true},"algorithm":{"name":"calculateOperation","params":{"method":"equivLiteral","keyboard":"NUMERICAL"}}}</t>
  </si>
  <si>
    <t>M4-G-10c</t>
  </si>
  <si>
    <t>Área del triángulo</t>
  </si>
  <si>
    <t>Selecciona el área de este triángulo.
M4-G-10c-1 4x2
4 unidades cuadradas*
{{Q1}} unidades cuadradas
{{Q2}} unidades cuadradas</t>
  </si>
  <si>
    <t>Q1 = List = 3, 5, 6, 7, 8, 9, 10
Q2 = List = 3, 5, 6, 7, 8, 9, 10</t>
  </si>
  <si>
    <t>&lt;p&gt;El área de un triángulo se calcula multiplicando su base y su altura y dividiendo el resultado entre 2.&lt;/p&gt;</t>
  </si>
  <si>
    <t>&lt;p&gt;El área de un triángulo se calcula multiplicando su base y su altura y dividiendo el resultado entre 2.&lt;/p&gt;&lt;p&gt;Área del triángulo = (base × altura)/2 = (4 × 2)/2 = 4 unidades cuadradas&lt;/p&gt;</t>
  </si>
  <si>
    <t>{"id":"M4-G-10c-I-1","stimulus":"&lt;p&gt;Selecciona el área del siguiente triángulo.&lt;/p&gt;&lt;div style=\"display:flex; justify-content:center;\"&gt;&lt;img src=\"https://blueberry-assets.oneclick.es/M4_G_10c_1.svg\" width=\"300\"&gt;&lt;/img&gt;&lt;/div&gt;","hint":"&lt;p&gt;El área de un triángulo se calcula multiplicando su base y su altura y dividiendo el resultado entre 2.&lt;/p&gt;","feedback":"&lt;p&gt;El área de un triángulo se calcula multiplicando su base y su altura y dividiendo el resultado entre 2.&lt;/p&gt;&lt;p style=\"text-align: center\"&gt;Área del triángulo = &lt;span class=\"fr-math-v2 fr-draggable\" contenteditable=\"false\" data-original-math=\"\\(\\frac{\\text{base} \\ \\times \\ \\text{altura}}{2}\\)\" draggable=\"true\"&gt;\\(\\frac{\\text{base} \\ \\times \\ \\text{altura}}{2}\\)&lt;/span&gt; = &lt;span class=\"fr-math-v2 fr-draggable\" contenteditable=\"false\" data-original-math=\"\\(\\frac{\\text{4} \\ \\times \\ \\text{2}}{2}\\)\" draggable=\"true\"&gt;\\(\\frac{\\text{4} \\ \\times \\ \\text{2}}{2}\\)&lt;/span&gt; = 4 unidades cuadradas&lt;/p&gt;","seed":{"parameters":[{"name":"Q1","label":null,"list":[3,5,6,7,8,9,10]},{"name":"Q2","label":null,"list":[3,5,6,7,8,9,10]}],"calculated":[{"name":"A1","label":"4 unidades cuadradas"},{"name":"A2","label":"{{Q1}} unidades cuadradas","incorrect":true},{"name":"A3","label":"{{Q2}} unidades cuadradas","incorrect":true}],"uniques":true},"algorithm":{"name":"trueFalse","template":"Multiple choice – standard","params":{"countCorrect":1,"countIncorrect":2,"showCheckIcon":false,
            "columns": 3
        }
    }
}</t>
  </si>
  <si>
    <t>Selecciona el área de este triángulo.
M4-G-10c-2 2x5
5 unidades cuadradas*
{{Q1}} unidades cuadradas
{{Q2}} unidades cuadradas</t>
  </si>
  <si>
    <t>Q1 = List = 3, 4, 6, 7, 8, 9, 10
Q2 = List =  3, 4, 6, 7, 8, 9, 10</t>
  </si>
  <si>
    <t>&lt;p&gt;El área de un triángulo se calcula multiplicando su base y su altura y dividiendo su resultado entre 2.&lt;/p&gt;&lt;p&gt;Área del triángulo = (base × altura)/2 = (5 × 2)/2 = 5 unidades cuadradas&lt;/p&gt;</t>
  </si>
  <si>
    <t>{
    "id": "M4-G-10c-I-2",
    "stimulus": "&lt;p&gt;Selecciona el área del siguiente triángulo.&lt;/p&gt;&lt;div style=\"display:flex; justify-content:center;\"&gt;&lt;img src=\"https://blueberry-assets.oneclick.es/M4_G_10c_2.svg\" width=\"300\"&gt;&lt;/img&gt;&lt;/div&gt;",
    "hint": "&lt;p&gt;El área de un triángulo se calcula multiplicando su base y su altura y dividiendo el resultado entre 2.&lt;/p&gt;",
    "feedback": "&lt;p&gt;El área de un triángulo se calcula multiplicando su base y su altura y dividiendo el resultado entre 2.&lt;/p&gt;&lt;p style=\"text-align: center\"&gt;Área del triángulo = &lt;span class=\"fr-math-v2 fr-draggable\" contenteditable=\"false\" data-original-math=\"\\(\\frac{\\text{base} \\ \\times \\ \\text{altura}}{2}\\)\" draggable=\"true\"&gt;\\(\\frac{\\text{base} \\ \\times \\ \\text{altura}}{2}\\)&lt;/span&gt; = &lt;span class=\"fr-math-v2 fr-draggable\" contenteditable=\"false\" data-original-math=\"\\(\\frac{\\text{5} \\ \\times \\ \\text{2}}{2}\\)\" draggable=\"true\"&gt;\\(\\frac{\\text{5} \\ \\times \\ \\text{2}}{2}\\)&lt;/span&gt; = 5 unidades cuadradas&lt;/p&gt;",
    "seed": {
        "parameters": [
            {
                "name": "Q1",
                "label": null,
                "list": [
                    3,
                    4,
                    6,
                    7,
                    8,
                    9,
                    10
                ]
            },
            {
                "name": "Q2",
                "label": null,
                "list": [
                    3,
                    4,
                    6,
                    7,
                    8,
                    9,
                    10
                ]
            }
        ],
        "calculated": [
            {
                "name": "A1",
                "label": "5 unidades cuadradas"
            },
            {
                "name": "A2",
                "label": "{{Q1}} unidades cuadradas",
                "incorrect": true
            },
            {
                "name": "A3",
                "label": "{{Q2}} unidades cuadradas",
                "incorrect": true
            }
        ],
        "uniques": true
    },
    "algorithm": {
        "name": "trueFalse",
        "template": "Multiple choice – standard",
        "params": {
            "countCorrect": 1,
            "countIncorrect": 2,
            "showCheckIcon": false,
            "columns": 3
        }
    }
}</t>
  </si>
  <si>
    <t>Selecciona el área de este triángulo.
M4-G-10c-3 3x6
18 unidades cuadradas*
{{Q1}} unidades cuadradas
{{Q2}} unidades cuadradas</t>
  </si>
  <si>
    <t>Q1 = List = 10, 11, 13, 14, 15, 16, 17, 19, 20
Q2 = List = 10, 11, 13, 14, 15, 16, 17, 19, 20</t>
  </si>
  <si>
    <t>&lt;p&gt;El área de un triángulo se calcula multiplicando su base y su altura y dividiendo su resultado entre 2.&lt;/p&gt;&lt;p&gt;Área del triángulo = (base × altura)/2 = (6 × 3)/2 = 18 unidades cuadradas&lt;/p&gt;</t>
  </si>
  <si>
    <t>{
    "id": "M4-G-10c-I-3",
    "stimulus": "&lt;p&gt;Selecciona el área del siguiente triángulo.&lt;/p&gt;&lt;div style=\"display:flex; justify-content:center;\"&gt;&lt;img src=\"https://blueberry-assets.oneclick.es/M4_G_10c_3.svg\" width=\"300\"&gt;&lt;/img&gt;&lt;/div&gt;",
    "hint": "&lt;p&gt;El área de un triángulo se calcula multiplicando su base y su altura y dividiendo el resultado entre 2.&lt;/p&gt;",
    "feedback": "&lt;p&gt;El área de un triángulo se calcula multiplicando su base y su altura y dividiendo el resultado entre 2.&lt;/p&gt;&lt;p style=\"text-align: center\"&gt;Área del triángulo = &lt;span class=\"fr-math-v2 fr-draggable\" contenteditable=\"false\" data-original-math=\"\\(\\frac{\\text{base} \\ \\times \\ \\text{altura}}{2}\\)\" draggable=\"true\"&gt;\\(\\frac{\\text{base} \\ \\times \\ \\text{altura}}{2}\\)&lt;/span&gt; = &lt;span class=\"fr-math-v2 fr-draggable\" contenteditable=\"false\" data-original-math=\"\\(\\frac{\\text{6} \\ \\times \\ \\text{3}}{2}\\)\" draggable=\"true\"&gt;\\(\\frac{\\text{6} \\ \\times \\ \\text{3}}{2}\\)&lt;/span&gt; = 9 unidades cuadradas&lt;/p&gt;",
    "seed": {
        "parameters": [
            {
                "name": "Q1",
                "label": null,
                "list": [
                    10,
                    11,
                    13,
                    14,
                    15,
                    16,
                    17,
                    19,
                    20
                ]
            },
            {
                "name": "Q2",
                "label": null,
                "list": [
                    10,
                    11,
                    13,
                    14,
                    15,
                    16,
                    17,
                    19,
                    20
                ]
            }
        ],
        "calculated": [
            {
                "name": "A1",
                "label": "9 unidades cuadradas"
            },
            {
                "name": "A2",
                "label": "{{Q1}} unidades cuadradas",
                "incorrect": true
            },
            {
                "name": "A3",
                "label": "{{Q2}} unidades cuadradas",
                "incorrect": true
            }
        ],
        "uniques": true
    },
    "algorithm": {
        "name": "trueFalse",
        "template": "Multiple choice – standard",
        "params": {
            "countCorrect": 1,
            "countIncorrect": 2,
            "showCheckIcon": false,
            "columns": 3
        }
    }
}</t>
  </si>
  <si>
    <t>Calcula el área de este triángulo.
M4-G-10c-1 4x2</t>
  </si>
  <si>
    <t>{"id":"M4-G-10c-E-1","stimulus":"&lt;p&gt;Calcula el área de este triángulo.&lt;/p&gt;&lt;div style=\"display:flex; justify-content:center;\"&gt;&lt;img src=\"https://blueberry-assets.oneclick.es/M4_G_10c_1.svg\" width=\"300\"&gt;&lt;/img&gt;&lt;/div&gt;","template":"&lt;p&gt;Su área mide {{response}} unidades cuadradas.&lt;/p&gt;","hint":"&lt;p&gt;El área de un triángulo se calcula multiplicando su base y su altura y dividiendo el resultado entre 2.&lt;/p&gt;","feedback":"&lt;p&gt;El área de un triángulo se calcula multiplicando su base y su altura y dividiendo el resultado entre 2.&lt;/p&gt;&lt;p style=\"text-align: center\"&gt;Área del triángulo = &lt;span class=\"fr-math-v2 fr-draggable\" contenteditable=\"false\" data-original-math=\"\\(\\frac{\\text{base} \\ \\times \\ \\text{altura}}{2}\\)\" draggable=\"true\"&gt;\\(\\frac{\\text{base} \\ \\times \\ \\text{altura}}{2}\\)&lt;/span&gt; = &lt;span class=\"fr-math-v2 fr-draggable\" contenteditable=\"false\" data-original-math=\"\\(\\frac{\\text{4} \\ \\times \\ \\text{2}}{2}\\)\" draggable=\"true\"&gt;\\(\\frac{\\text{4} \\ \\times \\ \\text{2}}{2}\\)&lt;/span&gt; = 4 unidades cuadradas&lt;/p&gt;","seed":{"parameters":[],"calculated":[{"name":"A1","label":"{{function}}","function":"4"}],"uniques":true},"algorithm":{"name":"calculateOperation","params":{"method":"equivLiteral","keyboard":"NUMERICAL"}}}</t>
  </si>
  <si>
    <t>Calcula el área de este triángulo.
M4-G-10c-2 2x5</t>
  </si>
  <si>
    <t>A1 = 5</t>
  </si>
  <si>
    <t>&lt;p&gt;El área de un triángulo se calcula multiplicando su base y su altura y dividiendo el resultado entre 2.&lt;/p&gt;&lt;p&gt;Área del triángulo = (base × altura)/2 = (5 × 2)/2 = 5 unidades cuadradas&lt;/p&gt;</t>
  </si>
  <si>
    <t>{"id":"M4-G-10c-E-2","stimulus":"&lt;p&gt;Calcula el área de este triángulo.&lt;/p&gt;&lt;div style=\"display:flex; justify-content:center;\"&gt;&lt;img src=\"https://blueberry-assets.oneclick.es/M4_G_10c_2.svg\" width=\"300\"&gt;&lt;/img&gt;&lt;/div&gt;","template":"&lt;p&gt;Su área mide {{response}} unidades cuadradas.&lt;/p&gt;","hint":"&lt;p&gt;El área de un triángulo se calcula multiplicando su base y su altura y dividiendo el resultado entre 2.&lt;/p&gt;","feedback":"&lt;p&gt;El área de un triángulo se calcula multiplicando su base y su altura y dividiendo el resultado entre 2.&lt;/p&gt;&lt;p style=\"text-align: center\"&gt;Área del triángulo = &lt;span class=\"fr-math-v2 fr-draggable\" contenteditable=\"false\" data-original-math=\"\\(\\frac{\\text{base} \\ \\times \\ \\text{altura}}{2}\\)\" draggable=\"true\"&gt;\\(\\frac{\\text{base} \\ \\times \\ \\text{altura}}{2}\\)&lt;/span&gt; = &lt;span class=\"fr-math-v2 fr-draggable\" contenteditable=\"false\" data-original-math=\"\\(\\frac{\\text{5} \\ \\times \\ \\text{2}}{2}\\)\" draggable=\"true\"&gt;\\(\\frac{\\text{5} \\ \\times \\ \\text{2}}{2}\\)&lt;/span&gt; = 5 unidades cuadradas&lt;/p&gt;","seed":{"parameters":[],"calculated":[{"name":"A1","label":"{{function}}","function":"5"}],"uniques":true},"algorithm":{"name":"calculateOperation","params":{"method":"equivLiteral","keyboard":"NUMERICAL"}}}</t>
  </si>
  <si>
    <t>Calcula el área de este triángulo.
M4-G-10c-3 3x6</t>
  </si>
  <si>
    <t>&lt;p&gt;El área de un triángulo se calcula multiplicando su base y su altura y dividiendo el resultado entre 2.&lt;/p&gt;&lt;p&gt;Área del triángulo = (base × altura)/2 = (6 × 3)/2 = 9 unidades cuadradas&lt;/p&gt;</t>
  </si>
  <si>
    <t>{"id":"M4-G-10c-E-3","stimulus":"&lt;p&gt;Calcula el área de este triángulo.&lt;/p&gt;&lt;div style=\"display:flex; justify-content:center;\"&gt;&lt;img src=\"https://blueberry-assets.oneclick.es/M4_G_10c_3.svg\" width=\"300\"&gt;&lt;/img&gt;&lt;/div&gt;","template":"&lt;p&gt;Su área mide {{response}} unidades cuadradas.&lt;/p&gt;","hint":"&lt;p&gt;El área de un triángulo se calcula multiplicando su base y su altura y dividiendo el resultado entre 2.&lt;/p&gt;","feedback":"&lt;p&gt;El área de un triángulo se calcula multiplicando su base y su altura y dividiendo el resultado entre 2.&lt;/p&gt;&lt;p style=\"text-align: center\"&gt;Área del triángulo = &lt;span class=\"fr-math-v2 fr-draggable\" contenteditable=\"false\" data-original-math=\"\\(\\frac{\\text{base} \\ \\times \\ \\text{altura}}{2}\\)\" draggable=\"true\"&gt;\\(\\frac{\\text{base} \\ \\times \\ \\text{altura}}{2}\\)&lt;/span&gt; = &lt;span class=\"fr-math-v2 fr-draggable\" contenteditable=\"false\" data-original-math=\"\\(\\frac{\\text{6} \\ \\times \\ \\text{3}}{2}\\)\" draggable=\"true\"&gt;\\(\\frac{\\text{6} \\ \\times \\ \\text{3}}{2}\\)&lt;/span&gt; = 9 unidades cuadradas&lt;/p&gt;","seed":{"parameters":[],"calculated":[{"name":"A1","label":"{{function}}","function":"9"}],"uniques":true},"algorithm":{"name":"calculateOperation","params":{"method":"equivLiteral","keyboard":"NUMERICAL"}}}</t>
  </si>
  <si>
    <t>M4-G-10d</t>
  </si>
  <si>
    <t>Área del rombo</t>
  </si>
  <si>
    <t>Selecciona el área de este rombo.
M4-G-10d-1 7x4
14 unidades cuadradas*
{{Q1}} unidades cuadradas
{{Q2}} unidades cuadradas</t>
  </si>
  <si>
    <t>Q1 = List = 10, 11, 12, 13, 15, 16, 17, 18
Q2 = List = 10, 11, 12, 13, 15, 16, 17, 18</t>
  </si>
  <si>
    <t>&lt;p&gt;El área de un rombo se calcula multiplicando su diagonal mayor por la diagonal menor y dividiendo el resultado entre 2.&lt;/p&gt;</t>
  </si>
  <si>
    <t>&lt;p&gt;El área de un rombo se calcula multiplicando su diagonal mayor por la diagonal menor y dividiendo el resultado entre 2.&lt;/p&gt;&lt;p&gt;Área del rombo = (diagonal mayor × diagonal menor)/2 = (7 × 4)/2 = 14 unidades cuadradas&lt;/p&gt;</t>
  </si>
  <si>
    <t>{
    "id": "M4-G-10d-I-1",
    "stimulus": "&lt;p&gt;Selecciona el área del siguiente rombo.&lt;/p&gt;&lt;div style=\"display:flex; justify-content:center;\"&gt;&lt;img src=\"https://blueberry-assets.oneclick.es/M4_G_10d_1.svg\" width=\"300\"&gt;&lt;/img&gt;&lt;/div&gt;",
    "hint": "&lt;p&gt;El área de un rombo se calcula multiplicando su diagonal mayor por la diagonal menor y dividiendo el resultado entre 2.&lt;/p&gt;",
    "feedback": "&lt;p&gt;El área de un rombo se calcula multiplicando su diagonal mayor por la diagonal menor y dividiendo el resultado entre 2.&lt;/p&gt;&lt;p style=\"text-align: center\"&gt;Área del rombo = &lt;span class=\"fr-math-v2 fr-draggable\" contenteditable=\"false\" data-original-math=\"\\(\\frac{\\text{diagonal mayor} \\ \\times \\ \\text{diagonal menor}}{2}\\)\" draggable=\"true\"&gt;\\(\\frac{\\text{diagonal mayor} \\ \\times \\ \\text{diagonal menor}}{2}\\)&lt;/span&gt; = &lt;span class=\"fr-math-v2 fr-draggable\" contenteditable=\"false\" data-original-math=\"\\(\\frac{\\text{7} \\ \\times \\ \\text{4}}{2}\\)\" draggable=\"true\"&gt;\\(\\frac{\\text{7} \\ \\times \\ \\text{4}}{2}\\)&lt;/span&gt; = 14 unidades cuadradas&lt;/p&gt;",
    "seed": {
        "parameters": [
            {
                "name": "Q1",
                "label": null,
                "list": [
                    10,
                    11,
                    12,
                    13,
                    15,
                    16,
                    17,
                    18
                ]
            },
            {
                "name": "Q2",
                "label": null,
                "list": [
                    10,
                    11,
                    12,
                    13,
                    15,
                    16,
                    17,
                    18
                ]
            }
        ],
        "calculated": [
            {
                "name": "A1",
                "label": "14 unidades cuadradas"
            },
            {
                "name": "A2",
                "label": "{{Q1}} unidades cuadradas",
                "incorrect": true
            },
            {
                "name": "A3",
                "label": "{{Q2}} unidades cuadradas",
                "incorrect": true
            }
        ],
        "uniques": true
    },
    "algorithm": {
        "name": "trueFalse",
        "template": "Multiple choice – standard",
        "params": {
            "countCorrect": 1,
            "countIncorrect": 2,
            "showCheckIcon": false,
            "columns": 3
        }
    }
}</t>
  </si>
  <si>
    <t>Selecciona el área de este rombo.
M4-G-10d-2 3x6
9 unidades cuadradas*
{{Q1}} unidades cuadradas
{{Q2}} unidades cuadradas</t>
  </si>
  <si>
    <t>&lt;p&gt;El área de un rombo se calcula multiplicando su diagonal mayor por la diagonal menor y dividiendo el resultado entre 2.&lt;/p&gt;&lt;p&gt;Área del rombo = (diagonal mayor × diagonal menor)/2 = (6 × 3)/2 = 9 unidades cuadradas&lt;/p&gt;</t>
  </si>
  <si>
    <t>{
    "id": "M4-G-10d-I-2",
    "stimulus": "&lt;p&gt;Selecciona el área del siguiente rombo.&lt;/p&gt;&lt;div style=\"display:flex; justify-content:center;\"&gt;&lt;img src=\"https://blueberry-assets.oneclick.es/M4_G_10d_2.svg\" width=\"300\"&gt;&lt;/img&gt;&lt;/div&gt;",
    "hint": "&lt;p&gt;El área de un rombo se calcula multiplicando su diagonal mayor por la diagonal menor y dividiendo el resultado entre 2.&lt;/p&gt;",
    "feedback": "&lt;p&gt;El área de un rombo se calcula multiplicando su diagonal mayor por la diagonal menor y dividiendo el resultado entre 2.&lt;/p&gt;&lt;p style=\"text-align: center\"&gt;Área del rombo = &lt;span class=\"fr-math-v2 fr-draggable\" contenteditable=\"false\" data-original-math=\"\\(\\frac{\\text{diagonal mayor} \\ \\times \\ \\text{diagonal menor}}{2}\\)\" draggable=\"true\"&gt;\\(\\frac{\\text{diagonal mayor} \\ \\times \\ \\text{diagonal menor}}{2}\\)&lt;/span&gt; = &lt;span class=\"fr-math-v2 fr-draggable\" contenteditable=\"false\" data-original-math=\"\\(\\frac{\\text{6} \\ \\times \\ \\text{3}}{2}\\)\" draggable=\"true\"&gt;\\(\\frac{\\text{6} \\ \\times \\ \\text{3}}{2}\\)&lt;/span&gt; = 9 unidades cuadradas&lt;/p&gt;",
    "seed": {
        "parameters": [
            {
                "name": "Q1",
                "label": null,
                "list": [
                    5,
                    6,
                    7,
                    8,
                    10,
                    11,
                    12
                ]
            },
            {
                "name": "Q2",
                "label": null,
                "list": [
                    5,
                    6,
                    7,
                    8,
                    10,
                    11,
                    12
                ]
            }
        ],
        "calculated": [
            {
                "name": "A1",
                "label": "9 unidades cuadradas"
            },
            {
                "name": "A2",
                "label": "{{Q1}} unidades cuadradas",
                "incorrect": true
            },
            {
                "name": "A3",
                "label": "{{Q2}} unidades cuadradas",
                "incorrect": true
            }
        ],
        "uniques": true
    },
    "algorithm": {
        "name": "trueFalse",
        "template": "Multiple choice – standard",
        "params": {
            "countCorrect": 1,
            "countIncorrect": 2,
            "showCheckIcon": false,
            "columns": 3
        }
    }
}</t>
  </si>
  <si>
    <t>Selecciona el área de este rombo.
M4-G-10d-3 6x4
12 unidades cuadradas*
{{Q1}} unidades cuadradas
{{Q2}} unidades cuadradas</t>
  </si>
  <si>
    <t>Q1 = List = 8, 9, 10, 11, 13, 14, 15
Q2 = List = 8, 9, 10, 11, 13, 14, 15</t>
  </si>
  <si>
    <t>&lt;p&gt;El área de un rombo se calcula multiplicando su diagonal mayor por la diagonal menor y dividiendo el resultado entre 2.&lt;/p&gt;&lt;p&gt;Área del rombo = (diagonal mayor × diagonal menor)/2 = (6 × 4)/2 = 12 unidades cuadradas&lt;/p&gt;</t>
  </si>
  <si>
    <t>{
    "id": "M4-G-10d-I-3",
    "stimulus": "&lt;p&gt;Selecciona el área del siguiente rombo.&lt;/p&gt;&lt;div style=\"display:flex; justify-content:center;\"&gt;&lt;img src=\"https://blueberry-assets.oneclick.es/M4_G_10d_3.svg\" width=\"300\"&gt;&lt;/img&gt;&lt;/div&gt;",
    "hint": "&lt;p&gt;El área de un rombo se calcula multiplicando su diagonal mayor por la diagonal menor y dividiendo el resultado entre 2.&lt;/p&gt;",
    "feedback": "&lt;p&gt;El área de un rombo se calcula multiplicando su diagonal mayor por la diagonal menor y dividiendo el resultado entre 2.&lt;/p&gt;&lt;p style=\"text-align: center\"&gt;Área del rombo = &lt;span class=\"fr-math-v2 fr-draggable\" contenteditable=\"false\" data-original-math=\"\\(\\frac{\\text{diagonal mayor} \\ \\times \\ \\text{diagonal menor}}{2}\\)\" draggable=\"true\"&gt;\\(\\frac{\\text{diagonal mayor} \\ \\times \\ \\text{diagonal menor}}{2}\\)&lt;/span&gt; = &lt;span class=\"fr-math-v2 fr-draggable\" contenteditable=\"false\" data-original-math=\"\\(\\frac{\\text{6} \\ \\times \\ \\text{4}}{2}\\)\" draggable=\"true\"&gt;\\(\\frac{\\text{6} \\ \\times \\ \\text{4}}{2}\\)&lt;/span&gt; = 12 unidades cuadradas&lt;/p&gt;",
    "seed": {
        "parameters": [
            {
                "name": "Q1",
                "label": null,
                "list": [
                    8,
                    9,
                    10,
                    11,
                    13,
                    14,
                    15
                ]
            },
            {
                "name": "Q2",
                "label": null,
                "list": [
                    8,
                    9,
                    10,
                    11,
                    13,
                    14,
                    15
                ]
            }
        ],
        "calculated": [
            {
                "name": "A1",
                "label": "12 unidades cuadradas"
            },
            {
                "name": "A2",
                "label": "{{Q1}} unidades cuadradas",
                "incorrect": true
            },
            {
                "name": "A3",
                "label": "{{Q2}} unidades cuadradas",
                "incorrect": true
            }
        ],
        "uniques": true
    },
    "algorithm": {
        "name": "trueFalse",
        "template": "Multiple choice – standard",
        "params": {
            "countCorrect": 1,
            "countIncorrect": 2,
            "showCheckIcon": false,
            "columns": 3
        }
    }
}</t>
  </si>
  <si>
    <t>Calcula el área de este rombo.
M4-G-10d-1 7x4</t>
  </si>
  <si>
    <t>A1 = 14</t>
  </si>
  <si>
    <t>{"id":"M4-G-10d-E-1","stimulus":"&lt;p&gt;Calcula el área de este rombo.&lt;/p&gt;&lt;div style=\"display:flex; justify-content:center;\"&gt;&lt;img src=\"https://blueberry-assets.oneclick.es/M4_G_10d_1.svg\" width=\"300\"&gt;&lt;/img&gt;&lt;/div&gt;","template":"&lt;p&gt;Su área mide {{response}} unidades cuadradas.&lt;/p&gt;","hint":"&lt;p&gt;El área de un rombo se calcula multiplicando su diagonal mayor por la diagonal menor y dividiendo el resultado entre 2.&lt;/p&gt;","feedback":"&lt;p&gt;El área de un rombo se calcula multiplicando su diagonal mayor por la diagonal menor y dividiendo el resultado entre 2.&lt;/p&gt;&lt;p style=\"text-align: center\"&gt;Área del rombo = &lt;span class=\"fr-math-v2 fr-draggable\" contenteditable=\"false\" data-original-math=\"\\(\\frac{\\text{diagonal mayor} \\ \\times \\ \\text{diagonal menor}}{2}\\)\" draggable=\"true\"&gt;\\(\\frac{\\text{diagonal mayor} \\ \\times \\ \\text{diagonal menor}}{2}\\)&lt;/span&gt; = &lt;span class=\"fr-math-v2 fr-draggable\" contenteditable=\"false\" data-original-math=\"\\(\\frac{\\text{7} \\ \\times \\ \\text{4}}{2}\\)\" draggable=\"true\"&gt;\\(\\frac{\\text{7} \\ \\times \\ \\text{4}}{2}\\)&lt;/span&gt; = 14 unidades cuadradas&lt;/p&gt;","seed":{"parameters":[],"calculated":[{"name":"A1","label":"{{function}}","function":"14"}],"uniques":true},"algorithm":{"name":"calculateOperation","params":{"method":"equivLiteral","keyboard":"NUMERICAL"}}}</t>
  </si>
  <si>
    <t>Calcula el área de este rombo.
M4-G-10d-2 3x6</t>
  </si>
  <si>
    <t>{"id":"M4-G-10d-E-2","stimulus":"&lt;p&gt;Calcula el área de este rombo.&lt;/p&gt;&lt;div style=\"display:flex; justify-content:center;\"&gt;&lt;img src=\"https://blueberry-assets.oneclick.es/M4_G_10d_2.svg\" width=\"300\"&gt;&lt;/img&gt;&lt;/div&gt;","template":"&lt;p&gt;Su área mide {{response}} unidades cuadradas.&lt;/p&gt;","hint":"&lt;p&gt;El área de un rombo se calcula multiplicando su diagonal mayor por la diagonal menor y dividiendo el resultado entre 2.&lt;/p&gt;","feedback":"&lt;p&gt;El área de un rombo se calcula multiplicando su diagonal mayor por la diagonal menor y dividiendo el resultado entre 2.&lt;/p&gt;&lt;p style=\"text-align: center\"&gt;Área del rombo = &lt;span class=\"fr-math-v2 fr-draggable\" contenteditable=\"false\" data-original-math=\"\\(\\frac{\\text{diagonal mayor} \\ \\times \\ \\text{diagonal menor}}{2}\\)\" draggable=\"true\"&gt;\\(\\frac{\\text{diagonal mayor} \\ \\times \\ \\text{diagonal menor}}{2}\\)&lt;/span&gt; = &lt;span class=\"fr-math-v2 fr-draggable\" contenteditable=\"false\" data-original-math=\"\\(\\frac{\\text{6} \\ \\times \\ \\text{3}}{2}\\)\" draggable=\"true\"&gt;\\(\\frac{\\text{6} \\ \\times \\ \\text{3}}{2}\\)&lt;/span&gt; = 9 unidades cuadradas&lt;/p&gt;","seed":{"parameters":[],"calculated":[{"name":"A1","label":"{{function}}","function":"9"}],"uniques":true},"algorithm":{"name":"calculateOperation","params":{"method":"equivLiteral","keyboard":"NUMERICAL"}}}</t>
  </si>
  <si>
    <t>Calcula el área de este rombo.
M4-G-10d-3 6x4</t>
  </si>
  <si>
    <t>{"id":"M4-G-10d-E-3","stimulus":"&lt;p&gt;Calcula el área de este rombo.&lt;/p&gt;&lt;div style=\"display:flex; justify-content:center;\"&gt;&lt;img src=\"https://blueberry-assets.oneclick.es/M4_G_10d_3.svg\" width=\"300\"&gt;&lt;/img&gt;&lt;/div&gt;","template":"&lt;p&gt;Su área mide {{response}} unidades cuadradas.&lt;/p&gt;","hint":"&lt;p&gt;El área de un rombo se calcula multiplicando su diagonal mayor por la diagonal menor y dividiendo el resultado entre 2.&lt;/p&gt;","feedback":"&lt;p&gt;El área de un rombo se calcula multiplicando su diagonal mayor por la diagonal menor y dividiendo el resultado entre 2.&lt;/p&gt;&lt;p style=\"text-align: center\"&gt;Área del rombo = &lt;span class=\"fr-math-v2 fr-draggable\" contenteditable=\"false\" data-original-math=\"\\(\\frac{\\text{diagonal mayor} \\ \\times \\ \\text{diagonal menor}}{2}\\)\" draggable=\"true\"&gt;\\(\\frac{\\text{diagonal mayor} \\ \\times \\ \\text{diagonal menor}}{2}\\)&lt;/span&gt; = &lt;span class=\"fr-math-v2 fr-draggable\" contenteditable=\"false\" data-original-math=\"\\(\\frac{\\text{6} \\ \\times \\ \\text{4}}{2}\\)\" draggable=\"true\"&gt;\\(\\frac{\\text{6} \\ \\times \\ \\text{4}}{2}\\)&lt;/span&gt; = 12 unidades cuadradas&lt;/p&gt;","seed":{"parameters":[],"calculated":[{"name":"A1","label":"{{function}}","function":"12"}],"uniques":true},"algorithm":{"name":"calculateOperation","params":{"method":"equivLiteral","keyboard":"NUMERICAL"}}}</t>
  </si>
  <si>
    <t>M4-G-10e</t>
  </si>
  <si>
    <t>Área del trapecio</t>
  </si>
  <si>
    <t>Selecciona el área de este trapecio.
M4-G-10e-1 
base mayor = 6; base menor = 2; altura = 4
16 unidades cuadradas*
{{Q1}} unidades cuadradas
{{Q2}} unidades cuadradas</t>
  </si>
  <si>
    <t>Q1 = List = 10, 11, 12, 13, 15, 17, 18
Q2 = List = 10, 11, 12, 13, 15, 17, 18</t>
  </si>
  <si>
    <t>&lt;p&gt;El área de un trapecio se calcula multiplicando la suma de las bases por la altura y dividiendo el resultado entre 2.&lt;/p&gt;</t>
  </si>
  <si>
    <t>&lt;p&gt;El área de un trapecio se calcula multiplicando la suma de las bases por la altura y dividiendo el resultado entre 2.&lt;/p&gt;&lt;p&gt;Área del trapecio = (base + base) × altura/2 = (6 + 2) × 4/2 = 16 unidades cuadradas&lt;/p&gt;</t>
  </si>
  <si>
    <t>{"id":"M4-G-10e-I-1","stimulus":"&lt;p&gt;Selecciona el área del siguiente trapecio.&lt;/p&gt;&lt;div style=\"display:flex; justify-content:center;\"&gt;&lt;img src=\"https://blueberry-assets.oneclick.es/M4_G_10e_1.svg\" width=\"300\"&gt;&lt;/img&gt;&lt;/div&gt;","hint":"&lt;p&gt;El área de un trapecio se calcula multiplicando la suma de las bases por la altura y dividiendo el resultado entre 2.&lt;/p&gt;","feedback":"&lt;p&gt;El área de un trapecio se calcula multiplicando la suma de las bases por la altura y dividiendo el resultado entre 2.&lt;/p&gt;&lt;p style=\"text-align: center\"&gt;Área del trapecio = &lt;span class=\"fr-math-v2 fr-draggable\" contenteditable=\"false\" data-original-math=\"\\(\\frac{(\\text{base} \\ + \\ \\text{base}) \\ \\times \\ \\text{altura}}{2}\\)\" draggable=\"true\"&gt;\\(\\frac{(\\text{base} \\ + \\ \\text{base}) \\ \\times \\ \\text{altura}}{2}\\)&lt;/span&gt; = &lt;span class=\"fr-math-v2 fr-draggable\" contenteditable=\"false\" data-original-math=\"\\(\\frac{(\\text{6} \\ + \\ \\text{2}) \\ \\times \\ \\text{4}}{2}\\)\" draggable=\"true\"&gt;\\(\\frac{(\\text{6} \\ + \\ \\text{2}) \\ \\times \\ \\text{4}}{2}\\)&lt;/span&gt; = 16 unidades cuadradas&lt;/p&gt;","seed":{"parameters":[{"name":"Q1","label":null,"list":[10,11,12,13,15,17,18]},{"name":"Q2","label":null,"list":[10,11,12,13,15,17,18]}],"calculated":[{"name":"A1","label":"16 unidades cuadradas"},{"name":"A2","label":"{{Q1}} unidades cuadradas","incorrect":true},{"name":"A3","label":"{{Q2}} unidades cuadradas","incorrect":true}],"uniques":true},"algorithm":{"name":"trueFalse","template":"Multiple choice – standard","params":{"countCorrect":1,"countIncorrect":2,"showCheckIcon":false,
            "columns": 3
        }
    }
}</t>
  </si>
  <si>
    <t>Selecciona el área de este trapecio.
M4-G-10e-2 
base mayor = 4; base menor = 2; altura = 4
12 unidades cuadradas*
{{Q1}} unidades cuadradas
{{Q2}} unidades cuadradas</t>
  </si>
  <si>
    <t>&lt;p&gt;El área de un trapecio se calcula multiplicando la suma de las bases por la altura y dividiendo el resultado entre 2.&lt;/p&gt;&lt;p&gt;Área del trapecio = (base + base) × altura/2 = (4 + 2) × 4/2 = 12 unidades cuadradas&lt;/p&gt;</t>
  </si>
  <si>
    <t>{"id":"M4-G-10e-I-2","stimulus":"&lt;p&gt;Selecciona el área del siguiente trapecio.&lt;/p&gt;&lt;div style=\"display:flex; justify-content:center;\"&gt;&lt;img src=\"https://blueberry-assets.oneclick.es/M4_G_10e_2.svg\" width=\"300\"&gt;&lt;/img&gt;&lt;/div&gt;","hint":"&lt;p&gt;El área de un trapecio se calcula multiplicando la suma de las bases por la altura y dividiendo el resultado entre 2.&lt;/p&gt;","feedback":"&lt;p&gt;El área de un trapecio se calcula multiplicando la suma de las bases por la altura y dividiendo el resultado entre 2.&lt;/p&gt;&lt;p style=\"text-align: center\"&gt;Área del trapecio = &lt;span class=\"fr-math-v2 fr-draggable\" contenteditable=\"false\" data-original-math=\"\\(\\frac{(\\text{base} \\ + \\ \\text{base}) \\ \\times \\ \\text{altura}}{2}\\)\" draggable=\"true\"&gt;\\(\\frac{(\\text{base} \\ + \\ \\text{base}) \\ \\times \\ \\text{altura}}{2}\\)&lt;/span&gt; = &lt;span class=\"fr-math-v2 fr-draggable\" contenteditable=\"false\" data-original-math=\"\\(\\frac{(\\text{4} \\ + \\ \\text{2}) \\ \\times \\ \\text{4}}{2}\\)\" draggable=\"true\"&gt;\\(\\frac{(\\text{4} \\ + \\ \\text{2}) \\ \\times \\ \\text{4}}{2}\\)&lt;/span&gt; = 12 unidades cuadradas&lt;/p&gt;","seed":{"parameters":[{"name":"Q1","label":null,"list":[8,9,10,11,13,14,15]},{"name":"Q2","label":null,"list":[8,9,10,11,13,14,15]}],"calculated":[{"name":"A1","label":"12 unidades cuadradas"},{"name":"A2","label":"{{Q1}} unidades cuadradas","incorrect":true},{"name":"A3","label":"{{Q2}} unidades cuadradas","incorrect":true}],"uniques":true},"algorithm":{"name":"trueFalse","template":"Multiple choice – standard","params":{"countCorrect":1,"countIncorrect":2,"showCheckIcon":false,
            "columns": 3
        }
    }
}</t>
  </si>
  <si>
    <t>Selecciona el área de este trapecio.
M4-G-10e-3 
base mayor = 7; base menor = 3; altura = 3
15 unidades cuadradas*
{{Q1}} unidades cuadradas
{{Q2}} unidades cuadradas</t>
  </si>
  <si>
    <t>Q1 = List = 12, 13, 14, 16, 17, 18, 19, 20
Q2 = List = 12, 13, 14, 16, 17, 18, 19, 20</t>
  </si>
  <si>
    <t>&lt;p&gt;El área de un trapecio se calcula multiplicando la suma de las bases por la altura y dividiendo el resultado entre 2.&lt;/p&gt;&lt;p&gt;Área del trapecio = (base + base) × altura/2 = (7 + 3) × 3/2 = 15 unidades cuadradas&lt;/p&gt;</t>
  </si>
  <si>
    <t>{"id":"M4-G-10e-I-3","stimulus":"&lt;p&gt;Selecciona el área del siguiente trapecio.&lt;/p&gt;&lt;div style=\"display:flex; justify-content:center;\"&gt;&lt;img src=\"https://blueberry-assets.oneclick.es/M4_G_10e_3.svg\" width=\"300\"&gt;&lt;/img&gt;&lt;/div&gt;","hint":"&lt;p&gt;El área de un trapecio se calcula multiplicando la suma de las bases por la altura y dividiendo el resultado entre 2.&lt;/p&gt;","feedback":"&lt;p&gt;El área de un trapecio se calcula multiplicando la suma de las bases por la altura y dividiendo el resultado entre 2.&lt;/p&gt;&lt;p style=\"text-align: center\"&gt;Área del trapecio = &lt;span class=\"fr-math-v2 fr-draggable\" contenteditable=\"false\" data-original-math=\"\\(\\frac{(\\text{base} \\ + \\ \\text{base}) \\ \\times \\ \\text{altura}}{2}\\)\" draggable=\"true\"&gt;\\(\\frac{(\\text{base} \\ + \\ \\text{base}) \\ \\times \\ \\text{altura}}{2}\\)&lt;/span&gt; = &lt;span class=\"fr-math-v2 fr-draggable\" contenteditable=\"false\" data-original-math=\"\\(\\frac{(\\text{7} \\ + \\ \\text{3}) \\ \\times \\ \\text{3}}{2}\\)\" draggable=\"true\"&gt;\\(\\frac{(\\text{7} \\ + \\ \\text{3}) \\ \\times \\ \\text{3}}{2}\\)&lt;/span&gt; = 15 unidades cuadradas&lt;/p&gt;","seed":{"parameters":[{"name":"Q1","label":null,"list":[12,13,14,16,17,18,19,20]},{"name":"Q2","label":null,"list":[12,13,14,16,17,18,19,20]}],"calculated":[{"name":"A1","label":"15 unidades cuadradas"},{"name":"A2","label":"{{Q1}} unidades cuadradas","incorrect":true},{"name":"A3","label":"{{Q2}} unidades cuadradas","incorrect":true}],"uniques":true},"algorithm":{"name":"trueFalse","template":"Multiple choice – standard","params":{"countCorrect":1,"countIncorrect":2,"showCheckIcon":false,
            "columns": 3
        }
    }
}</t>
  </si>
  <si>
    <t>Calcula el área de este trapecio.
M4-G-10e-1 
base mayor = 6; base menor = 2; altura = 4</t>
  </si>
  <si>
    <t>&lt;p&gt;El área de un trapecio se calcula multiplicando la suma de las bases por la altura y dividiendo el resultado entre 2.&lt;/p&gt;&lt;p&gt;Área del trapecio= (base + base) x altura /2&lt;/p&gt;</t>
  </si>
  <si>
    <t>{"id":"M4-G-10e-E-1","stimulus":"&lt;p&gt;Calcula el área de este trapecio.&lt;/p&gt;&lt;div style=\"display:flex; justify-content:center;\"&gt;&lt;img src=\"https://blueberry-assets.oneclick.es/M4_G_10e_1.svg\" width=\"300\"&gt;&lt;/img&gt;&lt;/div&gt;","template":"&lt;p&gt;Su área mide {{response}} unidades cuadradas.&lt;/p&gt;","hint":"&lt;p&gt;El área de un trapecio se calcula multiplicando la suma de las bases por la altura y dividiendo el resultado entre 2.&lt;/p&gt;&lt;p style=\"text-align: center\"&gt;Área del trapecio = &lt;span class=\"fr-math-v2 fr-draggable\" contenteditable=\"false\" data-original-math=\"\\(\\frac{(\\text{base} \\ + \\ \\text{base}) \\ \\times \\ \\text{altura}}{2}\\)\" draggable=\"true\"&gt;\\(\\frac{(\\text{base} \\ + \\ \\text{base}) \\ \\times \\ \\text{altura}}{2}\\)&lt;/span&gt;&lt;/p&gt;","feedback":"&lt;p&gt;El área de un trapecio se calcula multiplicando la suma de las bases por la altura y dividiendo el resultado entre 2.&lt;/p&gt;&lt;p style=\"text-align: center\"&gt;Área del trapecio = &lt;span class=\"fr-math-v2 fr-draggable\" contenteditable=\"false\" data-original-math=\"\\(\\frac{(\\text{base} \\ + \\ \\text{base}) \\ \\times \\ \\text{altura}}{2}\\)\" draggable=\"true\"&gt;\\(\\frac{(\\text{base} \\ + \\ \\text{base}) \\ \\times \\ \\text{altura}}{2}\\)&lt;/span&gt; = &lt;span class=\"fr-math-v2 fr-draggable\" contenteditable=\"false\" data-original-math=\"\\(\\frac{(\\text{6} \\ + \\ \\text{2}) \\ \\times \\ \\text{4}}{2}\\)\" draggable=\"true\"&gt;\\(\\frac{(\\text{6} \\ + \\ \\text{2}) \\ \\times \\ \\text{4}}{2}\\)&lt;/span&gt; = 16 unidades cuadradas&lt;/p&gt;","seed":{"parameters":[],"calculated":[{"name":"A1","label":"{{function}}","function":"16"}],"uniques":true},"algorithm":{"name":"calculateOperation","params":{"method":"equivLiteral","keyboard":"NUMERICAL"}}}</t>
  </si>
  <si>
    <t>Calcula el área de este trapecio.
M4-G-10e-2 
base mayor = 4; base menor = 2; altura = 4</t>
  </si>
  <si>
    <t>{"id":"M4-G-10e-E-2","stimulus":"&lt;p&gt;Calcula el área de este trapecio.&lt;/p&gt;&lt;div style=\"display:flex; justify-content:center;\"&gt;&lt;img src=\"https://blueberry-assets.oneclick.es/M4_G_10e_2.svg\" width=\"300\"&gt;&lt;/img&gt;&lt;/div&gt;","template":"&lt;p&gt;Su área mide {{response}} unidades cuadradas.&lt;/p&gt;","hint":"&lt;p&gt;El área de un trapecio se calcula multiplicando la suma de las bases por la altura y dividiendo el resultado entre 2.&lt;/p&gt;&lt;p style=\"text-align: center\"&gt;Área del trapecio = &lt;span class=\"fr-math-v2 fr-draggable\" contenteditable=\"false\" data-original-math=\"\\(\\frac{(\\text{base} \\ + \\ \\text{base}) \\ \\times \\ \\text{altura}}{2}\\)\" draggable=\"true\"&gt;\\(\\frac{(\\text{base} \\ + \\ \\text{base}) \\ \\times \\ \\text{altura}}{2}\\)&lt;/span&gt;&lt;/p&gt;","feedback":"&lt;p&gt;El área de un trapecio se calcula multiplicando la suma de las bases por la altura y dividiendo el resultado entre 2.&lt;/p&gt;&lt;p style=\"text-align: center\"&gt;Área del trapecio = &lt;span class=\"fr-math-v2 fr-draggable\" contenteditable=\"false\" data-original-math=\"\\(\\frac{(\\text{base} \\ + \\ \\text{base}) \\ \\times \\ \\text{altura}}{2}\\)\" draggable=\"true\"&gt;\\(\\frac{(\\text{base} \\ + \\ \\text{base}) \\ \\times \\ \\text{altura}}{2}\\)&lt;/span&gt; = &lt;span class=\"fr-math-v2 fr-draggable\" contenteditable=\"false\" data-original-math=\"\\(\\frac{(\\text{4} \\ + \\ \\text{2}) \\ \\times \\ \\text{4}}{2}\\)\" draggable=\"true\"&gt;\\(\\frac{(\\text{4} \\ + \\ \\text{2}) \\ \\times \\ \\text{4}}{2}\\)&lt;/span&gt; = 12 unidades cuadradas&lt;/p&gt;","seed":{"parameters":[],"calculated":[{"name":"A1","label":"{{function}}","function":"12"}],"uniques":true},"algorithm":{"name":"calculateOperation","params":{"method":"equivLiteral","keyboard":"NUMERICAL"}}}</t>
  </si>
  <si>
    <t>Calcula el área de este trapecio.
M4-G-10e-3 
base mayor = 7; base menor = 3; altura = 3</t>
  </si>
  <si>
    <t>A1 = 15</t>
  </si>
  <si>
    <t>{"id":"M4-G-10e-E-3","stimulus":"&lt;p&gt;Calcula el área de este trapecio.&lt;/p&gt;&lt;div style=\"display:flex; justify-content:center;\"&gt;&lt;img src=\"https://blueberry-assets.oneclick.es/M4_G_10e_3.svg\" width=\"300\"&gt;&lt;/img&gt;&lt;/div&gt;","template":"&lt;p&gt;Su área mide {{response}} unidades cuadradas.&lt;/p&gt;","hint":"&lt;p&gt;El área de un trapecio se calcula multiplicando la suma de las bases por la altura y dividiendo el resultado entre 2.&lt;/p&gt;","feedback":"&lt;p&gt;El área de un trapecio se calcula multiplicando la suma de las bases por la altura y dividiendo el resultado entre 2.&lt;/p&gt;&lt;p style=\"text-align: center\"&gt;Área del trapecio = &lt;span class=\"fr-math-v2 fr-draggable\" contenteditable=\"false\" data-original-math=\"\\(\\frac{(\\text{base} \\ + \\ \\text{base}) \\ \\times \\ \\text{altura}}{2}\\)\" draggable=\"true\"&gt;\\(\\frac{(\\text{base} \\ + \\ \\text{base}) \\ \\times \\ \\text{altura}}{2}\\)&lt;/span&gt; = &lt;span class=\"fr-math-v2 fr-draggable\" contenteditable=\"false\" data-original-math=\"\\(\\frac{(\\text{7} \\ + \\ \\text{3}) \\ \\times \\ \\text{3}}{2}\\)\" draggable=\"true\"&gt;\\(\\frac{(\\text{7} \\ + \\ \\text{3}) \\ \\times \\ \\text{3}}{2}\\)&lt;/span&gt; = 15 unidades cuadradas&lt;/p&gt;","seed":{"parameters":[],"calculated":[{"name":"A1","label":"{{function}}","function":"15"}],"uniques":true},"algorithm":{"name":"calculateOperation","params":{"method":"equivLiteral","keyboard":"NUMERICAL"}}}</t>
  </si>
  <si>
    <t>M4-G-11a</t>
  </si>
  <si>
    <t>Identifica cuerpos geométricos y sus elementos (prismas y pirámides)</t>
  </si>
  <si>
    <t>Señala si las siguientes afirmaciones son verdaderas o falsas.
Los poliedros son cuerpos geométricos formados por polígonos.*
Los prismas son poliedros.*
Las caras laterales de los prismas son paralelogramos.*
Las pirámides tienen una base.*
Las pirámides son un tipo de prismas.
Los prismas tienen cuatro bases paralelas e iguales.
Las caras de las pirámides no siempre son triángulos.
Un poliedro solo está formado por triángulos.
(Se ven 3 opciones, 2 verdaderas)</t>
  </si>
  <si>
    <t>Los prismas y las pirámides son tipos de poliedros.</t>
  </si>
  <si>
    <t>&lt;p&gt;Los &lt;b&gt;poliedros&lt;/b&gt; son cuerpos geométricos compuestos por polígonos. Dos ejemplos de poliedros son los &lt;b&gt;prismas&lt;/b&gt;, que tienen dos bases y sus caras laterales son paralelogramos, y las &lt;b&gt;pirámides&lt;/b&gt;, que tienen solo una base y sus caras laterales son triángulos.&lt;/p&gt;
- Sí falla A5
&lt;p&gt;Las pirámides y los prismas son tipos de poliedros.&lt;/p&gt;
- Sí falla A6
&lt;p&gt;Los prismas tienen dos bases paralelas e iguales.&lt;/p&gt;
- Sí falla A7
&lt;p&gt;Las caras de una pirámide son siempre triángulos.&lt;/p&gt;
- Sí falla A8
&lt;p&gt;Un poliedro puede estar formado por todo tipo de polígonos.&lt;/p&gt;</t>
  </si>
  <si>
    <t>{"id":"M4-G-11a-I-1","stimulus":"&lt;p&gt;Selecciona si las siguientes afirmaciones son verdaderas o falsas.&lt;/p&gt;","hint":"&lt;p&gt;Los prismas y las pirámides son tipos de poliedros.&lt;/p&gt;","feedback":"&lt;p&gt;Los &lt;b&gt;poliedros&lt;/b&gt; son cuerpos geométricos compuestos por polígonos. Dos ejemplos de poliedros son los &lt;b&gt;prismas&lt;/b&gt;, que tienen dos bases y sus caras laterales son paralelogramos, y las &lt;b&gt;pirámides&lt;/b&gt;, que tienen solo una base y sus caras laterales son triángulos.&lt;/p&gt;","seed":{"parameters":[],"calculated":[{"name":"A1","label":"Los poliedros son cuerpos geométricos formados por polígonos."},{"name":"A2","label":"Los prismas son poliedros."},{"name":"A3","label":"Las caras laterales de los prismas son paralelogramos."},{"name":"A4","label":"Las pirámides tienen una base."},{"name":"A5","label":"Las pirámides son un tipo de prismas.","incorrect":true,"feedback":"&lt;p&gt;Las pirámides y los prismas son tipos de poliedros.&lt;/p&gt;"},{"name":"A6","label":"Los prismas tienen cuatro bases paralelas e iguales.","incorrect":true,"feedback":"&lt;p&gt;Los prismas tienen dos bases paralelas e iguales.&lt;/p&gt;"},{"name":"A7","label":"Las caras de las pirámides no siempre son triángulos.","incorrect":true,"feedback":"&lt;p&gt;Las caras de una pirámide son siempre triángulos.&lt;/p&gt;"},{"name":"A8","label":"Un poliedro solo está formado por triángulos.","incorrect":true,"feedback":"&lt;p&gt;Un poliedro puede estar formado por todo tipo de polígonos.&lt;/p&gt;"}],"uniques":true},"algorithm":{"name":"trueFalse","template":"Choice matrix – inline","params":{"countCorrect":2,"countIncorrect":1,"showCheckIcon":false,"options":["Verdadero","Falso"]}}}</t>
  </si>
  <si>
    <t>Selecciona los prismas de entre las siguientes imágenes.
(4 opciones, 2 correctas)
M4-G-11a-1*
M4-G-11a-2*
M4-G-11a-3*
M4-G-11a-4
M4-G-11a-5
M4-G-11a-6</t>
  </si>
  <si>
    <t>Un prisma tiene dos bases y sus caras laterales son paralelogramos.</t>
  </si>
  <si>
    <t>&lt;p&gt;Los prismas son poliedros formados por dos bases poligonales y caras laterales con forma de paralelogramo.&lt;/p&gt;</t>
  </si>
  <si>
    <t>{"id":"M4-G-11a-E-1","stimulus":"&lt;p&gt;Selecciona los prismas de entre las siguientes imágenes.&lt;/p&gt;","hint":"&lt;p&gt;Un prisma tiene dos bases y sus caras laterales son paralelogramos.&lt;/p&gt;","feedback":"&lt;p&gt;Los prismas son poliedros formados por dos bases poligonales y caras laterales con forma de paralelogramo.&lt;/p&gt;","seed":{"parameters":[],"calculated":[{"name":"A1","label":"&lt;div style=\"display:flex; justify-content:center;\"&gt;&lt;img src=\"https://blueberry-assets.oneclick.es/M4_G_11a_1.svg\" width=\"300\"&gt;&lt;/img&gt;&lt;/div&gt;"},{"name":"A2","label":"&lt;div style=\"display:flex; justify-content:center;\"&gt;&lt;img src=\"https://blueberry-assets.oneclick.es/M4_G_11a_2.svg\" width=\"300\"&gt;&lt;/img&gt;&lt;/div&gt;"},{"name":"A3","label":"&lt;div style=\"display:flex; justify-content:center;\"&gt;&lt;img src=\"https://blueberry-assets.oneclick.es/M4_G_11a_3.svg\" width=\"300\"&gt;&lt;/img&gt;&lt;/div&gt;"},{"name":"A4","label":"&lt;div style=\"display:flex; justify-content:center;\"&gt;&lt;img src=\"https://blueberry-assets.oneclick.es/M4_G_11a_4.svg\" width=\"300\"&gt;&lt;/img&gt;&lt;/div&gt;","incorrect":true},{"name":"A5","label":"&lt;div style=\"display:flex; justify-content:center;\"&gt;&lt;img src=\"https://blueberry-assets.oneclick.es/M4_G_11a_5.svg\" width=\"300\"&gt;&lt;/img&gt;&lt;/div&gt;","incorrect":true},{"name":"A6","label":"&lt;div style=\"display:flex; justify-content:center;\"&gt;&lt;img src=\"https://blueberry-assets.oneclick.es/M4_G_11a_6.svg\" width=\"300\"&gt;&lt;/img&gt;&lt;/div&gt;","incorrect":true}],"uniques":true},"algorithm":{"name":"trueFalse","template":"Multiple choice – multiple response","params":{"countCorrect":2,"countIncorrect":2,"showCheckIcon":false,"columns":4}}}</t>
  </si>
  <si>
    <t>Selecciona las pirámides de entre las siguientes imágenes.
(4 opciones, 2 correctas)
M4-G-11a-1
M4-G-11a-2
M4-G-11a-3
M4-G-11a-4*
M4-G-11a-5*
M4-G-11a-6*</t>
  </si>
  <si>
    <t>Una pirámide tiene una base y sus caras laterales son triángulos.</t>
  </si>
  <si>
    <t>&lt;p&gt;Las pirámides son poliedros con una base poligonal y caras laterales con forma de triángulo.&lt;/p&gt;</t>
  </si>
  <si>
    <t>{"id":"M4-G-11a-E-2","stimulus":"&lt;p&gt;Selecciona las pirámides de entre las siguientes imágenes.&lt;/p&gt;","hint":"&lt;p&gt;Una pirámide tiene una base y sus caras laterales son triángulos.&lt;/p&gt;","feedback":"&lt;p&gt;Las pirámides son poliedros con una base poligonal y caras laterales con forma de triángulo.&lt;/p&gt;","seed":{"parameters":[],"calculated":[{"name":"A1","label":"&lt;div style=\"display:flex; justify-content:center;\"&gt;&lt;img src=\"https://blueberry-assets.oneclick.es/M4_G_11a_1.svg\" width=\"300\"&gt;&lt;/img&gt;&lt;/div&gt;","incorrect":true},{"name":"A2","label":"&lt;div style=\"display:flex; justify-content:center;\"&gt;&lt;img src=\"https://blueberry-assets.oneclick.es/M4_G_11a_2.svg\" width=\"300\"&gt;&lt;/img&gt;&lt;/div&gt;","incorrect":true},{"name":"A3","label":"&lt;div style=\"display:flex; justify-content:center;\"&gt;&lt;img src=\"https://blueberry-assets.oneclick.es/M4_G_11a_3.svg\" width=\"300\"&gt;&lt;/img&gt;&lt;/div&gt;","incorrect":true},{"name":"A4","label":"&lt;div style=\"display:flex; justify-content:center;\"&gt;&lt;img src=\"https://blueberry-assets.oneclick.es/M4_G_11a_4.svg\" width=\"300\"&gt;&lt;/img&gt;&lt;/div&gt;"},{"name":"A5","label":"&lt;div style=\"display:flex; justify-content:center;\"&gt;&lt;img src=\"https://blueberry-assets.oneclick.es/M4_G_11a_5.svg\" width=\"300\"&gt;&lt;/img&gt;&lt;/div&gt;"},{"name":"A6","label":"&lt;div style=\"display:flex; justify-content:center;\"&gt;&lt;img src=\"https://blueberry-assets.oneclick.es/M4_G_11a_6.svg\" width=\"300\"&gt;&lt;/img&gt;&lt;/div&gt;"}],"uniques":true},"algorithm":{"name":"trueFalse","template":"Multiple choice – multiple response","params":{"countCorrect":2,"countIncorrect":2,"showCheckIcon":false,"columns":4}}}</t>
  </si>
  <si>
    <t>M4-G-11b</t>
  </si>
  <si>
    <t>Reconoce cuerpos geométricos a partir de su desarrollo plano</t>
  </si>
  <si>
    <t>Selecciona el desarrollo plano de una pirámide cuadrangular.
M4-G-11b-1
M4-G-11b-2
M4-G-11b-3
M4-G-11b-4
M4-G-11b-5*
M4-G-11b-6
(se ven 3 opciones, 1 correcta)</t>
  </si>
  <si>
    <t>El desarrollo plano de una pirámide cuadrangular está formado por 1 cuadrado y 4 triángulos.</t>
  </si>
  <si>
    <t>&lt;p&gt;El desarrollo plano de una pirámide cuadrangular está formado por 1 cuadrado y 4 triángulos.&lt;/p&gt;
A1 = Este es el desarrollo plano de un prisma triangular.
A2 = Este es el desarrollo plano de un prisma cuadrangular.
A3 = Este es el desarrollo plano de un prisma pentagonal.
A4 = Este es el desarrollo plano de una pirámide triangular.
A6 = Este es el desarrollo plano de una pirámide pentagonal.</t>
  </si>
  <si>
    <t>{"id":"M4-G-11b-I-1","stimulus":"&lt;p&gt;Selecciona el desarrollo plano de una pirámide cuadrangular.&lt;/p&gt;","hint":"&lt;p&gt;El desarrollo plano de una pirámide cuadrangular está formado por 1 cuadrado y 4 triángulos.&lt;/p&gt;","feedback":"&lt;p&gt;El desarrollo plano de una pirámide cuadrangular está formado por 1 cuadrado y 4 triángulos.&lt;/p&gt;","seed":{"parameters":[],"calculated":[{"name":"A1","label":"&lt;div style=\"display:flex; justify-content:center;\"&gt;&lt;img src=\"https://blueberry-assets.oneclick.es/M4_G_11b_1.svg\" width=\"300\"&gt;&lt;/img&gt;&lt;/div&gt;","incorrect":true,"feedback":"Este es el desarrollo plano de un prisma triangular."},{"name":"A2","label":"&lt;div style=\"display:flex; justify-content:center;\"&gt;&lt;img src=\"https://blueberry-assets.oneclick.es/M4_G_11b_2.svg\" width=\"300\"&gt;&lt;/img&gt;&lt;/div&gt;","incorrect":true,"feedback":"Este es el desarrollo plano de un prisma cuadrangular."},{"name":"A3","label":"&lt;div style=\"display:flex; justify-content:center;\"&gt;&lt;img src=\"https://blueberry-assets.oneclick.es/M4_G_11b_3.svg\" width=\"300\"&gt;&lt;/img&gt;&lt;/div&gt;","incorrect":true,"feedback":"Este es el desarrollo plano de un prisma pentagonal."},{"name":"A4","label":"&lt;div style=\"display:flex; justify-content:center;\"&gt;&lt;img src=\"https://blueberry-assets.oneclick.es/M4_G_11b_4.svg\" width=\"300\"&gt;&lt;/img&gt;&lt;/div&gt;","incorrect":true,"feedback":"Este es el desarrollo plano de una pirámide triangular."},{"name":"A5","label":"&lt;div style=\"display:flex; justify-content:center;\"&gt;&lt;img src=\"https://blueberry-assets.oneclick.es/M4_G_11b_5.svg\" width=\"300\"&gt;&lt;/img&gt;&lt;/div&gt;"},{"name":"A6","label":"&lt;div style=\"display:flex; justify-content:center;\"&gt;&lt;img src=\"https://blueberry-assets.oneclick.es/M4_G_11b_6.svg\" width=\"300\"&gt;&lt;/img&gt;&lt;/div&gt;","incorrect":true,"feedback":"Este es el desarrollo plano de una pirámide pentagonal."}],"uniques":true},"algorithm":{"name":"trueFalse","template":"Multiple choice – standard","params":{"countCorrect":1,"countIncorrect":2,"showCheckIcon":false,"columns":3}}}</t>
  </si>
  <si>
    <t>Selecciona el desarrollo plano de un prisma triangular.
M4-G-11b-1*
M4-G-11b-2
M4-G-11b-3
M4-G-11b-4
M4-G-11b-5
M4-G-11b-6
(se ven 3 opciones, 1 correcta)</t>
  </si>
  <si>
    <t>El desarrollo plano de un prisma triangular está formado por 2 triángulos y 3 rectángulos.</t>
  </si>
  <si>
    <t>&lt;p&gt;El desarrollo plano de un prisma triangular está formado por 2 triángulos y 3 rectángulos.&lt;/p&gt;
A2 = Este es el desarrollo plano de un prisma cuadrangular.
A3 = Este es el desarrollo plano de un prisma pentagonal.
A4 = Este es el desarrollo plano de una pirámide triangular.
A5 = Este es el desarrollo plano de una pirámide cuadrangular.
A6 = Este es el desarrollo plano de una pirámide pentagonal.</t>
  </si>
  <si>
    <t>{"id":"M4-G-11b-I-2","stimulus":"&lt;p&gt;Selecciona el desarrollo plano de un prisma triangular.&lt;/p&gt;","hint":"&lt;p&gt;El desarrollo plano de un prisma triangular está formado por 2 triángulos y 3 rectángulos.&lt;/p&gt;","feedback":"&lt;p&gt;El desarrollo plano de un prisma triangular está formado por 2 triángulos y 3 rectángulos.&lt;/p&gt;","seed":{"parameters":[],"calculated":[{"name":"A1","label":"&lt;div style=\"display:flex; justify-content:center;\"&gt;&lt;img src=\"https://blueberry-assets.oneclick.es/M4_G_11b_1.svg\" width=\"300\"&gt;&lt;/img&gt;&lt;/div&gt;"},{"name":"A2","label":"&lt;div style=\"display:flex; justify-content:center;\"&gt;&lt;img src=\"https://blueberry-assets.oneclick.es/M4_G_11b_2.svg\" width=\"300\"&gt;&lt;/img&gt;&lt;/div&gt;","incorrect":true,"feedback":"Este es el desarrollo plano de un prisma cuadrangular."},{"name":"A3","label":"&lt;div style=\"display:flex; justify-content:center;\"&gt;&lt;img src=\"https://blueberry-assets.oneclick.es/M4_G_11b_3.svg\" width=\"300\"&gt;&lt;/img&gt;&lt;/div&gt;","incorrect":true,"feedback":"Este es el desarrollo plano de un prisma pentagonal."},{"name":"A4","label":"&lt;div style=\"display:flex; justify-content:center;\"&gt;&lt;img src=\"https://blueberry-assets.oneclick.es/M4_G_11b_4.svg\" width=\"300\"&gt;&lt;/img&gt;&lt;/div&gt;","incorrect":true,"feedback":"Este es el desarrollo plano de una pirámide triangular."},{"name":"A5","label":"&lt;div style=\"display:flex; justify-content:center;\"&gt;&lt;img src=\"https://blueberry-assets.oneclick.es/M4_G_11b_5.svg\" width=\"300\"&gt;&lt;/img&gt;&lt;/div&gt;","incorrect":true,"feedback":"Este es el desarrollo plano de una pirámide cuadrangular."},{"name":"A6","label":"&lt;div style=\"display:flex; justify-content:center;\"&gt;&lt;img src=\"https://blueberry-assets.oneclick.es/M4_G_11b_6.svg\" width=\"300\"&gt;&lt;/img&gt;&lt;/div&gt;","incorrect":true,"feedback":"Este es el desarrollo plano de una pirámide pentagonal."}],"uniques":true},"algorithm":{"name":"trueFalse","template":"Multiple choice – standard","params":{"countCorrect":1,"countIncorrect":2,"showCheckIcon":false,"columns":3}}}</t>
  </si>
  <si>
    <t>Selecciona el desarrollo plano de una pirámide pentagonal.
M4-G-11b-1
M4-G-11b-2
M4-G-11b-3
M4-G-11b-4
M4-G-11b-5
M4-G-11b-6*
(se ven 3 opciones, 1 correcta)</t>
  </si>
  <si>
    <t>El desarrollo plano de una pirámide pentagonal está formado por 1 pentágono y 5 triángulos.</t>
  </si>
  <si>
    <t>&lt;p&gt;El desarrollo plano de una pirámide pentagonal está formado por 1 pentágono y 5 triángulos.&lt;/p&gt;
A1 = Este es el desarrollo plano de un prisma triangular.
A2 = Este es el desarrollo plano de un prisma cuadrangular.
A3 = Este es el desarrollo plano de un prisma pentagonal.
A4 = Este es el desarrollo plano de una pirámide triangular.
A5 = Este es el desarrollo plano de una pirámide cuadrangular.</t>
  </si>
  <si>
    <t>{"id":"M4-G-11b-I-3","stimulus":"&lt;p&gt;Selecciona el desarrollo plano de una pirámide pentagonal.&lt;/p&gt;","hint":"&lt;p&gt;El desarrollo plano de una pirámide pentagonal está formado por 1 pentágono y 5 triángulos.&lt;/p&gt;","feedback":"&lt;p&gt;El desarrollo plano de una pirámide pentagonal está formado por 1 pentágono y 5 triángulos.&lt;/p&gt;","seed":{"parameters":[],"calculated":[{"name":"A1","label":"&lt;div style=\"display:flex; justify-content:center;\"&gt;&lt;img src=\"https://blueberry-assets.oneclick.es/M4_G_11b_1.svg\" width=\"300\"&gt;&lt;/img&gt;&lt;/div&gt;","incorrect":true,"feedback":"Este es el desarrollo plano de un prisma triangular."},{"name":"A2","label":"&lt;div style=\"display:flex; justify-content:center;\"&gt;&lt;img src=\"https://blueberry-assets.oneclick.es/M4_G_11b_2.svg\" width=\"300\"&gt;&lt;/img&gt;&lt;/div&gt;","incorrect":true,"feedback":"Este es el desarrollo plano de un prisma cuadrangular."},{"name":"A3","label":"&lt;div style=\"display:flex; justify-content:center;\"&gt;&lt;img src=\"https://blueberry-assets.oneclick.es/M4_G_11b_3.svg\" width=\"300\"&gt;&lt;/img&gt;&lt;/div&gt;","incorrect":true,"feedback":"Este es el desarrollo plano de un prisma pentagonal."},{"name":"A4","label":"&lt;div style=\"display:flex; justify-content:center;\"&gt;&lt;img src=\"https://blueberry-assets.oneclick.es/M4_G_11b_4.svg\" width=\"300\"&gt;&lt;/img&gt;&lt;/div&gt;","incorrect":true,"feedback":"Este es el desarrollo plano de una pirámide triangular."},{"name":"A5","label":"&lt;div style=\"display:flex; justify-content:center;\"&gt;&lt;img src=\"https://blueberry-assets.oneclick.es/M4_G_11b_5.svg\" width=\"300\"&gt;&lt;/img&gt;&lt;/div&gt;","incorrect":true,"feedback":"Este es el desarrollo plano de una pirámide cuadrangular."},{"name":"A6","label":"&lt;div style=\"display:flex; justify-content:center;\"&gt;&lt;img src=\"https://blueberry-assets.oneclick.es/M4_G_11b_6.svg\" width=\"300\"&gt;&lt;/img&gt;&lt;/div&gt;"}],"uniques":true},"algorithm":{"name":"trueFalse","template":"Multiple choice – standard","params":{"countCorrect":1,"countIncorrect":2,"showCheckIcon":false,"columns":3}}}</t>
  </si>
  <si>
    <t>Escribe el nombre de los poliedros a los que corresponden los siguientes desarrollos planos.</t>
  </si>
  <si>
    <t>(tabla sin bordes, imágenes y textos centrados dentros de sus celdas, en la primera fila las imágenes y en la segunda los textos)
M4-G-11b-1 | M4-G-11b-5
Su nombre es {{A1}}. | Su nombre es {{A2}}.</t>
  </si>
  <si>
    <t>A1 = "prisma triangular"
A2 = "pirámide cuadrangular"</t>
  </si>
  <si>
    <t>El desarrollo plano de un poliedro es la serie de polígonos enlazados que resultan de desplegar el poliedro en un plano.</t>
  </si>
  <si>
    <t>&lt;p&gt;El desarrollo plano de un poliedro es un conjunto de polígonos consecutivos que se forma al desplegar el poliedro en un plano.&lt;/p&gt;
A1 = &lt;p&gt;Es un prisma triangular porque tiene 3 caras rectangulares y 2 bases triangulares.&lt;/p&gt;
A2 = &lt;p&gt;Es una pirámide cuadrangular porque tiene 3 caras triangulares y 1 base cuadrada.&lt;/p&gt;</t>
  </si>
  <si>
    <t>{"id":"M4-G-11b-E-1","stimulus":"&lt;p&gt;Escribe el nombre de los poliedros a los que corresponden los siguientes desarrollos planos.&lt;/p&gt;","template":"&lt;table style=\"width: 100%;\"&gt;&lt;tbody&gt;&lt;tr&gt;&lt;td style=\"width: 50%; text-align: center; border: none;\"&gt;&lt;div style=\"display: inline-block;\"&gt;&lt;img src=\"https://blueberry-assets.oneclick.es/M4_G_11b_1.svg\" width=\"350\"&gt;&lt;/img&gt;&lt;/div&gt;&lt;/td&gt;&lt;td style=\"width: 50%; text-align: center; border: none;\"&gt;&lt;div style=\"display: inline-block;\"&gt;&lt;img src=\"https://blueberry-assets.oneclick.es/M4_G_11b_5.svg\" width=\"350\"&gt;&lt;/img&gt;&lt;/div&gt;&lt;/td&gt;&lt;/tr&gt;&lt;tr&gt;&lt;td style=\"width: 50%; text-align: center; border: none;\"&gt;Su nombre es {{response}}.&lt;/td&gt;&lt;td style=\"width: 50%; text-align: center; border: none;\"&gt;Su nombre es {{response}}.&lt;/td&gt;&lt;/tr&gt;&lt;/tbody&gt;&lt;/table&gt;","feedback":"&lt;p&gt;El desarrollo plano de un poliedro es un conjunto de polígonos consecutivos que se forma al desplegar el poliedro en un plano.&lt;/p&gt;","hint":"&lt;p&gt;El desarrollo plano de un poliedro es la serie de polígonos enlazados que resultan de desplegar el poliedro en un plano.&lt;/p&gt;","seed":{"parameters":[],"calculated":[{"name":"A1","label":"{{function}}","function":"prisma triangular","feedback":"&lt;p&gt;Es un prisma triangular porque tiene 3 caras rectangulares y 2 bases triangulares.&lt;/p&gt;"},{"name":"A2","label":"{{function}}","function":"pirámide cuadrangular","feedback":"&lt;p&gt;Es una pirámide cuadrangular porque tiene 3 caras triangulares y 1 base cuadrada.&lt;/p&gt;"}],"uniques":true},"algorithm":{"name":"calculateOperation","template":"Cloze with text"}}</t>
  </si>
  <si>
    <t>(tabla sin bordes, imágenes y textos centrados dentros de sus celdas, en la primera fila las imágenes y en la segunda los textos)
M4-G-11b-2 | M4-G-11b-6
Su nombre es {{A1}}. | Su nombre es {{A2}}.</t>
  </si>
  <si>
    <t>A1 = "prisma cuadrangular"
A2 = "pirámide pentagonal"</t>
  </si>
  <si>
    <t>&lt;p&gt;El desarrollo plano de un poliedro es un conjunto de polígonos consecutivos que se forma al desplegar el poliedro en un plano.&lt;/p&gt;
A1 = &lt;p&gt;Es un prisma cuadrangular porque tiene 4 caras rectangulares y 2 bases cuadradas.&lt;/p&gt;
A2 = &lt;p&gt;Es una pirámide pentagonal porque tiene 5 caras triangulares y 1 base pentagonal.&lt;/p&gt;</t>
  </si>
  <si>
    <t>{"id":"M4-G-11b-E-2","stimulus":"&lt;p&gt;Escribe el nombre de los poliedros a los que corresponden los siguientes desarrollos planos.&lt;/p&gt;","template":"&lt;table style=\"width: 100%;\"&gt;&lt;tbody&gt;&lt;tr&gt;&lt;td style=\"width: 50%; text-align: center; border: none;\"&gt;&lt;div style=\"display: inline-block;\"&gt;&lt;img src=\"https://blueberry-assets.oneclick.es/M4_G_11b_2.svg\" width=\"350\"&gt;&lt;/img&gt;&lt;/div&gt;&lt;/td&gt;&lt;td style=\"width: 50%; text-align: center; border: none;\"&gt;&lt;div style=\"display: inline-block;\"&gt;&lt;img src=\"https://blueberry-assets.oneclick.es/M4_G_11b_6.svg\" width=\"350\"&gt;&lt;/img&gt;&lt;/div&gt;&lt;/td&gt;&lt;/tr&gt;&lt;tr&gt;&lt;td style=\"width: 50%; text-align: center; border: none;\"&gt;Su nombre es {{response}}.&lt;/td&gt;&lt;td style=\"width: 50%; text-align: center; border: none;\"&gt;Su nombre es {{response}}.&lt;/td&gt;&lt;/tr&gt;&lt;/tbody&gt;&lt;/table&gt;","feedback":"&lt;p&gt;El desarrollo plano de un poliedro es un conjunto de polígonos consecutivos que se forma al desplegar el poliedro en un plano.&lt;/p&gt;","hint":"&lt;p&gt;El desarrollo plano de un poliedro es la serie de polígonos enlazados que resultan de desplegar el poliedro en un plano.&lt;/p&gt;","seed":{"parameters":[],"calculated":[{"name":"A1","label":"{{function}}","function":"prisma cuadrangular","feedback":"&lt;p&gt;Es un prisma cuadrangular porque tiene 4 caras rectangulares y 2 bases cuadradas.&lt;/p&gt;"},{"name":"A2","label":"{{function}}","function":"pirámide pentagonal","feedback":"&lt;p&gt;Es una pirámide pentagonal porque tiene 5 caras triangulares y 1 base pentagonal.&lt;/p&gt;"}],"uniques":true},"algorithm":{"name":"calculateOperation","template":"Cloze with text"}}</t>
  </si>
  <si>
    <t>M4-G-12a</t>
  </si>
  <si>
    <t>Identifica cuerpos geométricos y sus elementos (cuerpos redondos)</t>
  </si>
  <si>
    <t>Señala si las siguientes afirmaciones son verdaderas o falsas.
Los cuerpos redondos son cuerpos geométricos con superficies curvas.*
El cilindro, el cono y la esfera son cuerpos redondos.*
Los cilindros tienen dos bases circulares.*
Las esferas no tienen bases.*
Los conos tienen una base circular.*
Los conos tienen dos bases circulares.
Las esferas tienen una base circular.
Los cuerpos redondos son polígonos con superficies curvas.
La esfera y el cono son los únicos cuerpos redondos.
(2 opciones correctas, se ven 3)</t>
  </si>
  <si>
    <t>El cilindro tiene dos bases, el cono solo tiene una base y la esfera no tiene ninguna.</t>
  </si>
  <si>
    <t>&lt;p&gt;Los cuerpos redondos son cuerpos geométricos con superficies curvas. Entre ellos se encuentran:&lt;/p&gt;&lt;p&gt;El &lt;b&gt;cilindro,&lt;/b&gt; que tiene dos bases circulares.&lt;/p&gt;&lt;p&gt;El &lt;b&gt;cono,&lt;/b&gt; que solo tiene una base circular.&lt;/p&gt;&lt;p&gt;La &lt;b&gt;esfera,&lt;/b&gt; que no tiene bases.&lt;/p&gt;
A6 = Los conos solo tienen una base circular.
A7 = Las esferas no tienen base.
A8 = Los cuerpos redondos son cuerpos geométricos, no polígonos.
A9 = Los cilindros también son cuerpos redondos.</t>
  </si>
  <si>
    <t>{"id":"M4-G-12a-I-1","stimulus":"&lt;p&gt;Selecciona si las siguientes afirmaciones son verdaderas o falsas.&lt;/p&gt;","hint":"&lt;p&gt;El cilindro tiene dos bases, el cono solo tiene una base y la esfera no tiene ninguna.&lt;/p&gt;","feedback":"&lt;p&gt;Los cuerpos redondos son cuerpos geométricos con superficies curvas. Entre ellos se encuentran:&lt;/p&gt;&lt;p&gt;El &lt;b&gt;cilindro&lt;/b&gt;, que tiene dos bases circulares.&lt;/p&gt;&lt;p&gt;El &lt;b&gt;cono&lt;/b&gt;, que solo tiene una base circular.&lt;/p&gt;&lt;p&gt;La &lt;b&gt;esfera&lt;/b&gt;, que no tiene bases.&lt;/p&gt;","seed":{"parameters":[],"calculated":[{"name":"A1","label":"Los cuerpos redondos son cuerpos geométricos con superficies curvas."},{"name":"A2","label":"El cilindro, el cono y la esfera son cuerpos redondos."},{"name":"A3","label":"Los cilindros tienen dos bases circulares."},{"name":"A4","label":"Las esferas no tienen bases."},{"name":"A5","label":"Los conos tienen una base circular."},{"name":"A6","label":"Los conos tienen dos bases circulares.","incorrect":true,"feedback":"Los conos solo tienen una base circular."},{"name":"A7","label":"Las esferas tienen una base circular.","incorrect":true,"feedback":"Las esferas no tienen base."},{"name":"A8","label":"Los cuerpos redondos son polígonos con superficies curvas.","incorrect":true,"feedback":"Los cuerpos redondos son cuerpos geométricos, no polígonos."},{"name":"A9","label":"La esfera y el cono son los únicos cuerpos redondos.","incorrect":true,"feedback":"Los cilindros también son cuerpos redondos."}],"uniques":true},"algorithm":{"name":"trueFalse","template":"Choice matrix – inline","params":{"countCorrect":2,"countIncorrect":1,"showCheckIcon":false,"options":["Verdadero","Falso"]}}}</t>
  </si>
  <si>
    <t>Escribe el nombre de los cuerpos redondos a los que se parece cada objeto.</t>
  </si>
  <si>
    <t>(tabla sin bordes, imágenes y textos centrados dentros de sus celdas, en la primera fila las imágenes y en la segunda los textos)
{{Q1}} | {{Q2}}
Su nombre es {{A1}}. | Su nombre es {{A2}}.</t>
  </si>
  <si>
    <t>Q1 = M4-G-12a-1, M4-G-12a-2
Q2 = M4-G-12a-3, M4-G-12a-4</t>
  </si>
  <si>
    <t>A1 = "esfera"
A2 = "cilindro"</t>
  </si>
  <si>
    <t>&lt;p&gt;Los cuerpos redondos son cuerpos geométricos con superficies curvas. Entre ellos se encuentran:&lt;p&gt;&lt;ul&gt;&lt;li&gt;El &lt;b&gt;cilindro,&lt;/b&gt; que tiene dos bases circulares.&lt;/li&gt;&lt;li&gt;El &lt;b&gt;cono,&lt;/b&gt; que solo tiene una base circular.&lt;/li&gt;&lt;li&gt;La &lt;b&gt;esfera,&lt;/b&gt; que no tiene bases.&lt;/li&gt;&lt;/ul&gt;</t>
  </si>
  <si>
    <t>{
    "id": "M4-G-12a-E-1",
    "stimulus": "&lt;p&gt;Escribe el nombre de los cuerpos redondos a los que se parece cada objeto.&lt;/p&gt;",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none;\"&gt;Su nombre es {{response}}.&lt;/td&gt;&lt;td style=\"width: 50%; text-align: center; border: none;\"&gt;Su nombre es {{response}}.&lt;/td&gt;&lt;/tr&gt;&lt;/tbody&gt;&lt;/table&gt;",
    "feedback": "&lt;p&gt;Los cuerpos redondos son cuerpos geométricos con superficies curvas. Entre ellos se encuentran:&lt;/p&gt;&lt;ul&gt;&lt;li&gt;El &lt;b&gt;cilindro&lt;/b&gt;, que tiene dos bases circulares.&lt;/li&gt;&lt;li&gt;El &lt;b&gt;cono&lt;/b&gt;, que solo tiene una base circular.&lt;/li&gt;&lt;li&gt;La &lt;b&gt;esfera&lt;/b&gt;, que no tiene bases.&lt;/li&gt;&lt;/ul&gt;",
    "hint": "&lt;p&gt;El cilindro tiene dos bases, el cono solo tiene una base y la esfera no tiene ninguna.&lt;/p&gt;",
    "seed": {
        "parameters": [
            {
                "name": "Q1",
                "label": null,
                "list": [
                    "M4_G_12a_1.svg",
                    "M4_G_12a_2.svg"
                ]
            },
            {
                "name": "Q2",
                "label": null,
                "list": [
                    "M4_G_12a_3.svg",
                    "M4_G_12a_4.svg"
                ]
            }
        ],
        "calculated": [
            {
                "name": "A1",
                "label": "{{function}}",
                "function": "esfera"
            },
            {
                "name": "A2",
                "label": "{{function}}",
                "function": "cilindro"
            }
        ],
        "uniques": true
    },
    "algorithm": {
        "name": "calculateOperation",
        "template": "Cloze with text"
    }
}</t>
  </si>
  <si>
    <t xml:space="preserve">Q1 = M4-G-12a-5, M4-G-12a-6
Q2 = M4-G-12a-1, M4-G-12a-2
</t>
  </si>
  <si>
    <t>A1 = "cono"
A2 = "esfera"</t>
  </si>
  <si>
    <t>{
    "id": "M4-G-12a-E-2",
    "stimulus": "&lt;p&gt;Escribe el nombre de los cuerpos redondos a los que se parece cada objeto.&lt;/p&gt;",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none;\"&gt;Su nombre es {{response}}.&lt;/td&gt;&lt;td style=\"width: 50%; text-align: center; border: none;\"&gt;Su nombre es {{response}}.&lt;/td&gt;&lt;/tr&gt;&lt;/tbody&gt;&lt;/table&gt;",
    "feedback": "&lt;p&gt;Los cuerpos redondos son cuerpos geométricos con superficies curvas. Entre ellos se encuentran:&lt;/p&gt;&lt;ul&gt;&lt;li&gt;El &lt;b&gt;cilindro&lt;/b&gt;, que tiene dos bases circulares.&lt;/li&gt;&lt;li&gt;El &lt;b&gt;cono&lt;/b&gt;, que solo tiene una base circular.&lt;/li&gt;&lt;li&gt;La &lt;b&gt;esfera&lt;/b&gt;, que no tiene bases.&lt;/li&gt;&lt;/ul&gt;",
    "hint": "&lt;p&gt;El cilindro tiene dos bases, el cono solo tiene una base y la esfera no tiene ninguna.&lt;/p&gt;",
    "seed": {
        "parameters": [
            {
                "name": "Q1",
                "label": null,
                "list": [
                    "M4_G_12a_5.svg",
                    "M4_G_12a_6.svg"
                ]
            },
            {
                "name": "Q2",
                "label": null,
                "list": [
                    "M4_G_12a_1.svg",
                    "M4_G_12a_2.svg"
                ]
            }
        ],
        "calculated": [
            {
                "name": "A1",
                "label": "{{function}}",
                "function": "cono"
            },
            {
                "name": "A2",
                "label": "{{function}}",
                "function": "esfera"
            }
        ],
        "uniques": true
    },
    "algorithm": {
        "name": "calculateOperation",
        "template": "Cloze with text"
    }
}</t>
  </si>
  <si>
    <t>Q1 = M4-G-12a-3, M4-G-12a-4
Q2 = M4-G-12a-5, M4-G-12a-6</t>
  </si>
  <si>
    <t>A1 = "cilindro"
A2 = "cono"</t>
  </si>
  <si>
    <t>{
    "id": "M4-G-12a-E-3",
    "stimulus": "&lt;p&gt;Escribe el nombre de los cuerpos redondos a los que se parece cada objeto.&lt;/p&gt;",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none;\"&gt;Su nombre es {{response}}.&lt;/td&gt;&lt;td style=\"width: 50%; text-align: center; border: none;\"&gt;Su nombre es {{response}}.&lt;/td&gt;&lt;/tr&gt;&lt;/tbody&gt;&lt;/table&gt;",
    "feedback": "&lt;p&gt;Los cuerpos redondos son cuerpos geométricos con superficies curvas. Entre ellos se encuentran:&lt;/p&gt;&lt;ul&gt;&lt;li&gt;El &lt;b&gt;cilindro&lt;/b&gt;, que tiene dos bases circulares.&lt;/li&gt;&lt;li&gt;El &lt;b&gt;cono&lt;/b&gt;, que solo tiene una base circular.&lt;/li&gt;&lt;li&gt;La &lt;b&gt;esfera&lt;/b&gt;, que no tiene bases.&lt;/li&gt;&lt;/ul&gt;",
    "hint": "&lt;p&gt;El cilindro tiene dos bases, el cono solo tiene una base y la esfera no tiene ninguna.&lt;/p&gt;",
    "seed": {
        "parameters": [
            {
                "name": "Q1",
                "label": null,
                "list": [
                    "M4_G_12a_3.svg",
                    "M4_G_12a_4.svg"
                ]
            },
            {
                "name": "Q2",
                "label": null,
                "list": [
                    "M4_G_12a_5.svg",
                    "M4_G_12a_6.svg"
                ]
            }
        ],
        "calculated": [
            {
                "name": "A1",
                "label": "{{function}}",
                "function": "cilindro"
            },
            {
                "name": "A2",
                "label": "{{function}}",
                "function": "cono"
            }
        ],
        "uniques": true
    },
    "algorithm": {
        "name": "calculateOperation",
        "template": "Cloze with text"
    }
}</t>
  </si>
  <si>
    <t>M4-G-12b</t>
  </si>
  <si>
    <t>Reconoce cuerpos redondos a partir de su desarrollo plano</t>
  </si>
  <si>
    <t>Selecciona el desarrollo plano de un cilindro.
M4-G-12b-1*
M4-G-12b-2*
M4-G-12b-3
M4-G-12b-5
M4-G-12b-6
Se ven 3</t>
  </si>
  <si>
    <t>El desarrollo plano de un cuerpo es la serie de formas enlazadas que resultan de desplegar el cuerpo sobre un plano.</t>
  </si>
  <si>
    <t>&lt;p&gt;El desarrollo plano de un cuerpo es la serie de formas enlazadas que resultan de desplegar el cuerpo sobre un plano.&lt;/p&gt;
A3 = Este desarrollo plano es de un cono.
A4 = Este desarrollo plano es de un cono.
A5 = Este desarrollo plano es de un prisma triangular.
A6 = Este desarrollo plano es de una pirámide hexagonal.</t>
  </si>
  <si>
    <t>{"id":"M4-G-12b-I-1","stimulus":"&lt;p&gt;Selecciona el desarrollo plano de un cilindro.&lt;/p&gt;","hint":"&lt;p&gt;El desarrollo plano de un cuerpo es la serie de formas enlazadas que resultan de desplegar el cuerpo sobre un plano.&lt;/p&gt;","feedback":"&lt;p&gt;El desarrollo plano de un cuerpo es la serie de formas enlazadas que resultan de desplegar el cuerpo sobre un plano.&lt;/p&gt;","seed":{"parameters":[],"calculated":[{"name":"A1","label":"&lt;div style=\"display:flex; justify-content:center;\"&gt;&lt;img src=\"https://blueberry-assets.oneclick.es/M4_G_12b_1.svg\" width=\"300\"&gt;&lt;/img&gt;&lt;/div&gt;"},{"name":"A2","label":"&lt;div style=\"display:flex; justify-content:center;\"&gt;&lt;img src=\"https://blueberry-assets.oneclick.es/M4_G_12b_2.svg\" width=\"300\"&gt;&lt;/img&gt;&lt;/div&gt;"},{"name":"A3","label":"&lt;div style=\"display:flex; justify-content:center;\"&gt;&lt;img src=\"https://blueberry-assets.oneclick.es/M4_G_12b_3.svg\" width=\"300\"&gt;&lt;/img&gt;&lt;/div&gt;","incorrect":true,"feedback":"Este desarrollo plano es de un cono."},{"name":"A5","label":"&lt;div style=\"display:flex; justify-content:center;\"&gt;&lt;img src=\"https://blueberry-assets.oneclick.es/M4_G_12b_5.svg\" width=\"300\"&gt;&lt;/img&gt;&lt;/div&gt;","incorrect":true,"feedback":"Este desarrollo plano es de un prisma triangular."},{"name":"A6","label":"&lt;div style=\"display:flex; justify-content:center;\"&gt;&lt;img src=\"https://blueberry-assets.oneclick.es/M4_G_12b_6.svg\" width=\"300\"&gt;&lt;/img&gt;&lt;/div&gt;","incorrect":true,"feedback":"Este desarrollo plano es de una pirámide hexagonal."}],"uniques":true},"algorithm":{"name":"trueFalse","template":"Multiple choice – standard","params":{"countCorrect":1,"countIncorrect":2,"showCheckIcon":false,"columns":3}}}</t>
  </si>
  <si>
    <t>Selecciona el desarrollo plano de un cono.
M4-G-12b-1
M4-G-12b-3*
M4-G-12b-4*
M4-G-12b-5
M4-G-12b-6
Se ven 3</t>
  </si>
  <si>
    <t>&lt;p&gt;El desarrollo plano de un cuerpo es la serie de formas enlazadas que resultan de desplegar el cuerpo sobre un plano.&lt;/p&gt;
A1 = Este desarrollo plano es de un cilindro.
A2 = Este desarrollo plano es de un cilindro.
A5 = Este desarrollo plano es de un prisma triangular.
A6 = Este desarrollo plano es de una pirámide hexagonal.</t>
  </si>
  <si>
    <t>{"id":"M4-G-12b-I-2","stimulus":"&lt;p&gt;Selecciona el desarrollo plano de un cono.&lt;/p&gt;","hint":"&lt;p&gt;El desarrollo plano de un cuerpo es la serie de formas enlazadas que resultan de desplegar el cuerpo sobre un plano.&lt;/p&gt;","feedback":"&lt;p&gt;El desarrollo plano de un cuerpo es la serie de formas enlazadas que resultan de desplegar el cuerpo sobre un plano.&lt;/p&gt;","seed":{"parameters":[],"calculated":[{"name":"A1","label":"&lt;div style=\"display:flex; justify-content:center;\"&gt;&lt;img src=\"https://blueberry-assets.oneclick.es/M4_G_12b_1.svg\" width=\"300\"&gt;&lt;/img&gt;&lt;/div&gt;","incorrect":true,"feedback":"Este desarrollo plano es de un cilindro."},{"name":"A3","label":"&lt;div style=\"display:flex; justify-content:center;\"&gt;&lt;img src=\"https://blueberry-assets.oneclick.es/M4_G_12b_3.svg\" width=\"300\"&gt;&lt;/img&gt;&lt;/div&gt;"},{"name":"A4","label":"&lt;div style=\"display:flex; justify-content:center;\"&gt;&lt;img src=\"https://blueberry-assets.oneclick.es/M4_G_12b_4.svg\" width=\"300\"&gt;&lt;/img&gt;&lt;/div&gt;"},{"name":"A5","label":"&lt;div style=\"display:flex; justify-content:center;\"&gt;&lt;img src=\"https://blueberry-assets.oneclick.es/M4_G_12b_5.svg\" width=\"300\"&gt;&lt;/img&gt;&lt;/div&gt;","incorrect":true,"feedback":"Este desarrollo plano es de un prisma triangular."},{"name":"A6","label":"&lt;div style=\"display:flex; justify-content:center;\"&gt;&lt;img src=\"https://blueberry-assets.oneclick.es/M4_G_12b_6.svg\" width=\"300\"&gt;&lt;/img&gt;&lt;/div&gt;","incorrect":true,"feedback":"Este desarrollo plano es de una pirámide hexagonal."}],"uniques":true},"algorithm":{"name":"trueFalse","template":"Multiple choice – standard","params":{"countCorrect":1,"countIncorrect":2,"showCheckIcon":false,"columns":3}}}</t>
  </si>
  <si>
    <t>Escribe el nombre de las figuras a las que corresponden estos desarrollos planos.</t>
  </si>
  <si>
    <t>Tabla sin bordes
{{Q1}} | {{Q2}}
{{A1}} | {{A2}}</t>
  </si>
  <si>
    <t>Q1 = List = M4-G-12b-1, M4-G-12b-2
Q2 = List = M4-G-12b-3, M4-G-12b-4</t>
  </si>
  <si>
    <t>A1 = "Cilindro"
A2 = "Cono"</t>
  </si>
  <si>
    <t>&lt;p&gt;El desarrollo plano de un cuerpo es la serie de formas enlazadas que resultan de desplegar el cuerpo sobre un plano.&lt;/p&gt;
A1 = &lt;p&gt;Es un cilindro porque está formado por un rectángulo y dos círculos.&lt;/p&gt;
A2 = &lt;p&gt;Es un cono porque está formado por un sector circular y un círculo.&lt;/p&gt;</t>
  </si>
  <si>
    <t>{
    "id": "M4-G-12b-E-1",
    "stimulus": "&lt;p&gt;Escribe el nombre de las figuras a las que corresponden estos desarrollos planos.&lt;/p&gt;",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none;\"&gt;{{response}}&lt;/td&gt;&lt;td style=\"width: 50%; text-align: center; border: none;\"&gt;{{response}}&lt;/td&gt;&lt;/tr&gt;&lt;/tbody&gt;&lt;/table&gt;",
    "feedback": "&lt;p&gt;El desarrollo plano de un cuerpo es la serie de formas enlazadas que resultan de desplegar el cuerpo sobre un plano.&lt;/p&gt;",
    "hint": "&lt;p&gt;El desarrollo plano de un cuerpo es la serie de formas enlazadas que resultan de desplegar el cuerpo sobre un plano.&lt;/p&gt;",
    "seed": {
        "parameters": [
            {
                "name": "Q1",
                "label": null,
                "list": [
                    "M4_G_12b_1.svg",
                    "M4_G_12b_2.svg"
                ]
            },
            {
                "name": "Q2",
                "label": null,
                "list": [
                    "M4_G_12b_3.svg",
                    "M4_G_12b_4.svg"
                ]
            }
        ],
        "calculated": [
            {
                "name": "A1",
                "label": "{{function}}",
                "function": "Cilindro",
                "feedback": "&lt;p&gt;Es un cilindro porque está formado por un rectángulo y dos círculos.&lt;/p&gt;"
            },
            {
                "name": "A2",
                "label": "{{function}}",
                "function": "Cono",
                "feedback": "&lt;p&gt;Es un cono porque está formado por un sector circular y un círculo.&lt;/p&gt;"
            }
        ],
        "uniques": true
    },
    "algorithm": {
        "name": "calculateOperation",
        "template": "Cloze with text"
    }
}</t>
  </si>
  <si>
    <t>Q1 = List = M4-G-12b-3, M4-G-12b-4
Q2 = List = M4-G-12b-1, M4-G-12b-2</t>
  </si>
  <si>
    <t>A1 = "Cono"
A2 = "Cilindro"</t>
  </si>
  <si>
    <t>&lt;p&gt;El desarrollo plano de un cuerpo es la serie de formas enlazadas que resultan de desplegar el cuerpo sobre un plano.&lt;/p&gt;
A1 = &lt;p&gt;Es un cono porque está formado por un sector circular y un círculo.&lt;/p&gt;
A2 = &lt;p&gt;Es un cilindro porque está formado por un rectángulo y dos círculos.&lt;/p&gt;</t>
  </si>
  <si>
    <t>{
    "id": "M4-G-12b-E-2",
    "stimulus": "&lt;p&gt;Escribe el nombre de las figuras a las que corresponden estos desarrollos planos.&lt;/p&gt;",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none;\"&gt;{{response}}&lt;/td&gt;&lt;td style=\"width: 50%; text-align: center; border: none;\"&gt;{{response}}&lt;/td&gt;&lt;/tr&gt;&lt;/tbody&gt;&lt;/table&gt;",
    "feedback": "&lt;p&gt;El desarrollo plano de un cuerpo es la serie de formas enlazadas que resultan de desplegar el cuerpo sobre un plano.&lt;/p&gt;",
    "hint": "&lt;p&gt;El desarrollo plano de un cuerpo es la serie de formas enlazadas que resultan de desplegar el cuerpo sobre un plano.&lt;/p&gt;",
    "seed": {
        "parameters": [
            {
                "name": "Q1",
                "label": null,
                "list": [
                    "M4_G_12b_3.svg",
                    "M4_G_12b_4.svg"
                ]
            },
            {
                "name": "Q2",
                "label": null,
                "list": [
                    "M4_G_12b_1.svg",
                    "M4_G_12b_2.svg"
                ]
            }
        ],
        "calculated": [
            {
                "name": "A1",
                "label": "{{function}}",
                "function": "Cono",
                "feedback": "&lt;p&gt;Es un cono porque está formado por un sector circular y un círculo.&lt;/p&gt;"
            },
            {
                "name": "A2",
                "label": "{{function}}",
                "function": "Cilindro",
                "feedback": "&lt;p&gt;Es un cilindro porque está formado por un rectángulo y dos círculos.&lt;/p&gt;"
            }
        ],
        "uniques": true
    },
    "algorithm": {
        "name": "calculateOperation",
        "template": "Cloze with text"
    }
}</t>
  </si>
  <si>
    <t>M4-EyP-1a</t>
  </si>
  <si>
    <t>Recoge datos en una tabla</t>
  </si>
  <si>
    <t>Selecciona la afirmación correcta sobre estos datos.
(recuadrar estos números en una tabla sin cabecera y sin lineas interiores)
{{Q2}}   {{Q1}}   {{Q4}}   {{Q4}}   {{Q1}}
{{Q4}}   {{Q3}}   {{Q2}}   {{Q3}}   {{Q3}}
La frecuencia absoluta de {{Q1}} es 2.*
La frecuencia absoluta de {{Q2}} es 2.*
La frecuencia absoluta de {{Q3}} es 3.*
La frecuencia absoluta de {{Q4}} es 3.*
La frecuencia absoluta de {{Q1}} es 3.
La frecuencia absoluta de {{Q1}} es 1.
La frecuencia absoluta de {{Q2}} es 3.
La frecuencia absoluta de {{Q2}} es 1.
La frecuencia absoluta de {{Q3}} es 2.
La frecuencia absoluta de {{Q3}} es 1.
La frecuencia absoluta de {{Q4}} es 1.
La frecuencia absoluta de {{Q4}} es 2.
(se muestran 3 opciones, 2 correctas)</t>
  </si>
  <si>
    <t>Q1= Mín= 1; Máx= 12; Step= 1
Q2= Mín= 1; Máx= 12; Step= 1
Q3= Mín= 1; Máx= 12; Step= 1
Q4= Mín= 1; Máx= 12; Step= 1</t>
  </si>
  <si>
    <t>La frecuencia absoluta de un dato es el número de veces que este se repite.</t>
  </si>
  <si>
    <t>&lt;p&gt;La frecuencia absoluta de un dato es el número de veces que este se repite.&lt;/p&gt;</t>
  </si>
  <si>
    <t>Estadística y probabilidad</t>
  </si>
  <si>
    <t>{"id":"M4-EyP-1a-I-1","stimulus":"&lt;p&gt;Selecciona la afirmación correcta sobre estos datos.&lt;/p&gt;&lt;div style=\"border: 3px solid #24817C; padding: 0.5rem;\"&gt;&lt;table style=\"width: 100%; background: none !important;\"&gt;&lt;tbody&gt;&lt;tr&gt;&lt;td style=\"width: 20%; text-align: center; border: none; background: none !important;\"&gt;{{Q2}}&lt;/td&gt;&lt;td style=\"width: 20%; text-align: center; border: none; background: none !important;\"&gt;{{Q1}}&lt;/td&gt;&lt;td style=\"width: 20%; text-align: center; border: none; background: none !important;\"&gt;{{Q4}}&lt;/td&gt;&lt;td style=\"width: 20%; text-align: center; border: none; background: none !important;\"&gt;{{Q4}}&lt;/td&gt;&lt;td style=\"width: 20%; text-align: center; border: none; background: none !important;\"&gt;{{Q1}}&lt;/td&gt;&lt;/tr&gt;&lt;tr&gt;&lt;td style=\"width: 20%; text-align: center; border: none; background: none !important;\"&gt;{{Q4}}&lt;/td&gt;&lt;td style=\"width: 20%; text-align: center; border: none; background: none !important;\"&gt;{{Q3}}&lt;/td&gt;&lt;td style=\"width: 20%; text-align: center; border: none; background: none !important;\"&gt;{{Q2}}&lt;/td&gt;&lt;td style=\"width: 20%; text-align: center; border: none; background: none !important;\"&gt;{{Q3}}&lt;/td&gt;&lt;td style=\"width: 20%; text-align: center; border: none; background: none !important;\"&gt;{{Q3}}&lt;/td&gt;&lt;/tr&gt;&lt;/tbody&gt;&lt;/table&gt;&lt;/div&gt;","hint":"&lt;p&gt;La frecuencia absoluta de un dato es el número de veces que este se repite.&lt;/p&gt;","feedback":"&lt;p&gt;La frecuencia absoluta de un dato es el número de veces que este se repite.&lt;/p&gt;","seed":{"parameters":[{"name":"Q1","label":null,"min":1,"max":12,"step":1},{"name":"Q2","label":null,"min":1,"max":12,"step":1},{"name":"Q3","label":null,"min":1,"max":12,"step":1},{"name":"Q4","label":null,"min":1,"max":12,"step":1}],"calculated":[{"name":"A1","label":"La frecuencia absoluta de {{Q1}} es 2."},{"name":"A2","label":"La frecuencia absoluta de {{Q2}} es 2."},{"name":"A3","label":"La frecuencia absoluta de {{Q3}} es 3."},{"name":"A4","label":"La frecuencia absoluta de {{Q4}} es 3."},{"name":"A5","label":"La frecuencia absoluta de {{Q1}} es 3.","incorrect":true},{"name":"A6","label":"La frecuencia absoluta de {{Q1}} es 1.","incorrect":true},{"name":"A7","label":"La frecuencia absoluta de {{Q2}} es 3.","incorrect":true},{"name":"A8","label":"La frecuencia absoluta de {{Q2}} es 1.","incorrect":true},{"name":"A9","label":"La frecuencia absoluta de {{Q3}} es 2.","incorrect":true},{"name":"A10","label":"La frecuencia absoluta de {{Q3}} es 1.","incorrect":true},{"name":"A11","label":"La frecuencia absoluta de {{Q4}} es 1.","incorrect":true},{"name":"A12","label":"La frecuencia absoluta de {{Q4}} es 2.","incorrect":true}],"uniques":true},"algorithm":{"name":"trueFalse","template":"Multiple choice – multiple response","params":{"countCorrect":2,"countIncorrect":1,"showCheckIcon":true}}}</t>
  </si>
  <si>
    <t>Selecciona la afirmación correcta sobre estos datos.
(recuadrar estos números en una tabla sin cabecera y sin lineas interiores)
{{Q1}}   {{Q4}}   {{Q2}}   {{Q4}}   {{Q2}}
{{Q1}}   {{Q1}}   {{Q4}}   {{Q3}}   {{Q1}}
La frecuencia absoluta de {{Q1}} es 4.*
La frecuencia absoluta de {{Q2}} es 2.*
La frecuencia absoluta de {{Q3}} es 1.*
La frecuencia absoluta de {{Q4}} es 3.*
La frecuencia absoluta de {{Q1}} es 2.
La frecuencia absoluta de {{Q1}} es 3.
La frecuencia absoluta de {{Q2}} es 1.
La frecuencia absoluta de {{Q2}} es 3.
La frecuencia absoluta de {{Q3}} es 2.
La frecuencia absoluta de {{Q3}} es 3.
La frecuencia absoluta de {{Q4}} es 2.
La frecuencia absoluta de {{Q4}} es 4.
(se muestran 3 opciones, 2 correctas)</t>
  </si>
  <si>
    <t>{"id":"M4-EyP-1a-I-2","stimulus":"&lt;p&gt;Selecciona la afirmación correcta sobre estos datos.&lt;/p&gt;&lt;div style=\"border: 3px solid #24817C; padding: 0.5rem;\"&gt;&lt;table style=\"width: 100%; background: none !important;\"&gt;&lt;tbody&gt;&lt;tr&gt;&lt;td style=\"width: 20%; text-align: center; border: none; background: none !important;\"&gt;{{Q1}}&lt;/td&gt;&lt;td style=\"width: 20%; text-align: center; border: none; background: none !important;\"&gt;{{Q4}}&lt;/td&gt;&lt;td style=\"width: 20%; text-align: center; border: none; background: none !important;\"&gt;{{Q2}}&lt;/td&gt;&lt;td style=\"width: 20%; text-align: center; border: none; background: none !important;\"&gt;{{Q4}}&lt;/td&gt;&lt;td style=\"width: 20%; text-align: center; border: none; background: none !important;\"&gt;{{Q2}}&lt;/td&gt;&lt;/tr&gt;&lt;tr&gt;&lt;td style=\"width: 20%; text-align: center; border: none; background: none !important;\"&gt;{{Q1}}&lt;/td&gt;&lt;td style=\"width: 20%; text-align: center; border: none; background: none !important;\"&gt;{{Q1}}&lt;/td&gt;&lt;td style=\"width: 20%; text-align: center; border: none; background: none !important;\"&gt;{{Q4}}&lt;/td&gt;&lt;td style=\"width: 20%; text-align: center; border: none; background: none !important;\"&gt;{{Q3}}&lt;/td&gt;&lt;td style=\"width: 20%; text-align: center; border: none; background: none !important;\"&gt;{{Q1}}&lt;/td&gt;&lt;/tr&gt;&lt;/tbody&gt;&lt;/table&gt;&lt;/div&gt;","hint":"&lt;p&gt;La frecuencia absoluta de un dato es el número de veces que este se repite.&lt;/p&gt;","feedback":"&lt;p&gt;La frecuencia absoluta de un dato es el número de veces que este se repite.&lt;/p&gt;","seed":{"parameters":[{"name":"Q1","label":null,"min":1,"max":12,"step":1},{"name":"Q2","label":null,"min":1,"max":12,"step":1},{"name":"Q3","label":null,"min":1,"max":12,"step":1},{"name":"Q4","label":null,"min":1,"max":12,"step":1}],"calculated":[{"name":"A1","label":"La frecuencia absoluta de {{Q1}} es 4."},{"name":"A2","label":"La frecuencia absoluta de {{Q2}} es 2."},{"name":"A3","label":"La frecuencia absoluta de {{Q3}} es 1."},{"name":"A4","label":"La frecuencia absoluta de {{Q4}} es 3."},{"name":"A5","label":"La frecuencia absoluta de {{Q1}} es 2.","incorrect":true},{"name":"A6","label":"La frecuencia absoluta de {{Q1}} es 3.","incorrect":true},{"name":"A7","label":"La frecuencia absoluta de {{Q2}} es 1.","incorrect":true},{"name":"A8","label":"La frecuencia absoluta de {{Q2}} es 3.","incorrect":true},{"name":"A9","label":"La frecuencia absoluta de {{Q3}} es 2.","incorrect":true},{"name":"A10","label":"La frecuencia absoluta de {{Q3}} es 3.","incorrect":true},{"name":"A11","label":"La frecuencia absoluta de {{Q4}} es 2.","incorrect":true},{"name":"A12","label":"La frecuencia absoluta de {{Q4}} es 4.","incorrect":true}],"uniques":true},"algorithm":{"name":"trueFalse","template":"Multiple choice – multiple response","params":{"countCorrect":2,"countIncorrect":1,"showCheckIcon":true}}}</t>
  </si>
  <si>
    <t>Observa estos datos y completa la tabla de frecuencias.
(recuadrar los datos de abajo)
{{Q3}}   {{Q1}}   {{Q3}}   {{Q1}}
{{Q1}}   {{Q1}}   {{Q2}}   {{Q3}}
{{Q1}}   {{Q3}}   {{Q1}}   {{Q2}}</t>
  </si>
  <si>
    <t>Tabla:
Valores    I Frecuencia absoluta
{{Q1}}                I    {{A1}}
{{Q2}}                I    {{A2}}
{{Q3}}                I    {{A3}}</t>
  </si>
  <si>
    <t>Q1= Mín= 1; Máx= 12; Step= 1
Q2= Mín= 1; Máx= 12; Step= 1
Q3= Mín= 1; Máx= 12; Step= 1</t>
  </si>
  <si>
    <t>A1 = 6
A2 = 2
A3 = 4</t>
  </si>
  <si>
    <t>{"id":"M4-EyP-1a-E-1","stimulus":"&lt;p&gt;Observa estos datos y completa la tabla de frecuencias.&lt;/p&gt;&lt;div style=\"border: 3px solid #C77CB7; padding: 0.5rem;\"&gt;&lt;table style=\"width: 100%; background: none !important;\"&gt;&lt;tbody&gt;&lt;tr&gt;&lt;td style=\"width: 25%; text-align: center; border: none; background: none !important;\"&gt;{{Q3}}&lt;/td&gt;&lt;td style=\"width: 25%; text-align: center; border: none; background: none !important;\"&gt;{{Q1}}&lt;/td&gt;&lt;td style=\"width: 25%; text-align: center; border: none; background: none !important;\"&gt;{{Q3}}&lt;/td&gt;&lt;td style=\"width: 25%; text-align: center; border: none; background: none !important;\"&gt;{{Q1}}&lt;/td&gt;&lt;/tr&gt;&lt;tr&gt;&lt;td style=\"width: 25%; text-align: center; border: none; background: none !important;\"&gt;{{Q1}}&lt;/td&gt;&lt;td style=\"width: 25%; text-align: center; border: none; background: none !important;\"&gt;{{Q1}}&lt;/td&gt;&lt;td style=\"width: 25%; text-align: center; border: none; background: none !important;\"&gt;{{Q2}}&lt;/td&gt;&lt;td style=\"width: 25%; text-align: center; border: none; background: none !important;\"&gt;{{Q3}}&lt;/td&gt;&lt;/tr&gt;&lt;tr&gt;&lt;td style=\"width: 25%; text-align: center; border: none; background: none !important;\"&gt;{{Q1}}&lt;/td&gt;&lt;td style=\"width: 25%; text-align: center; border: none; background: none !important;\"&gt;{{Q3}}&lt;/td&gt;&lt;td style=\"width: 25%; text-align: center; border: none; background: none !important;\"&gt;{{Q1}}&lt;/td&gt;&lt;td style=\"width: 25%; text-align: center; border: none; background: none !important;\"&gt;{{Q2}}&lt;/td&gt;&lt;/tr&gt;&lt;/tbody&gt;&lt;/table&gt;&lt;/div&gt;","template":"&lt;table style=\"width: 100%;\"&gt;&lt;tbody&gt;&lt;tr&gt;&lt;td style=\"width: 50%; text-align: center; color: white; background-color: #C77CB7;\"&gt;&lt;strong&gt;Valores&lt;/strong&gt;&lt;/td&gt;&lt;td style=\"width: 50%; text-align: center; color: white; background-color: #C77CB7;\"&gt;&lt;strong&gt;Frecuencia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center;\"&gt;{{response}}&lt;/td&gt;&lt;/tr&gt;&lt;/tbody&gt;&lt;/table&gt;","hint":"&lt;p&gt;La frecuencia absoluta de un dato es el número de veces que este se repite.&lt;/p&gt;","feedback":"&lt;p&gt;La frecuencia absoluta de un dato es el número de veces que este se repite.&lt;/p&gt;","seed":{"parameters":[{"name":"Q1","label":null,"min":1,"max":12,"step":1},{"name":"Q2","label":null,"min":1,"max":12,"step":1},{"name":"Q3","label":null,"min":1,"max":12,"step":1}],"calculated":[{"name":"A1","label":"{{function}}","function":"6"},{"name":"A2","label":"{{function}}","function":"2"},{"name":"A3","label":"{{function}}","function":"4"}],"uniques":true},"algorithm":{"name":"calculateOperation","params":{"method":"equivLiteral","keyboard":"NUMERICAL"}}}</t>
  </si>
  <si>
    <t>Observa estos datos y completa la tabla de frecuencias.
(recuadrar los datos de abajo)
{{Q2}}   {{Q1}}   {{Q3}}   {{Q3}}
{{Q2}}   {{Q3}}   {{Q2}}   {{Q1}}
{{Q1}}   {{Q1}}   {{Q1}}   {{Q3}}</t>
  </si>
  <si>
    <t>A1 = 5
A2 = 3
A3 = 4</t>
  </si>
  <si>
    <t>{"id":"M4-EyP-1a-E-2","stimulus":"&lt;p&gt;Observa estos datos y completa la tabla de frecuencias.&lt;/p&gt;&lt;div style=\"border: 3px solid #C77CB7; padding: 0.5rem;\"&gt;&lt;table style=\"width: 100%; background: none !important;\"&gt;&lt;tbody&gt;&lt;tr&gt;&lt;td style=\"width: 25%; text-align: center; border: none; background: none !important;\"&gt;{{Q2}}&lt;/td&gt;&lt;td style=\"width: 25%; text-align: center; border: none; background: none !important;\"&gt;{{Q1}}&lt;/td&gt;&lt;td style=\"width: 25%; text-align: center; border: none; background: none !important;\"&gt;{{Q3}}&lt;/td&gt;&lt;td style=\"width: 25%; text-align: center; border: none; background: none !important;\"&gt;{{Q3}}&lt;/td&gt;&lt;/tr&gt;&lt;tr&gt;&lt;td style=\"width: 25%; text-align: center; border: none; background: none !important;\"&gt;{{Q2}}&lt;/td&gt;&lt;td style=\"width: 25%; text-align: center; border: none; background: none !important;\"&gt;{{Q3}}&lt;/td&gt;&lt;td style=\"width: 25%; text-align: center; border: none; background: none !important;\"&gt;{{Q2}}&lt;/td&gt;&lt;td style=\"width: 25%; text-align: center; border: none; background: none !important;\"&gt;{{Q1}}&lt;/td&gt;&lt;/tr&gt;&lt;tr&gt;&lt;td style=\"width: 25%; text-align: center; border: none; background: none !important;\"&gt;{{Q1}}&lt;/td&gt;&lt;td style=\"width: 25%; text-align: center; border: none; background: none !important;\"&gt;{{Q1}}&lt;/td&gt;&lt;td style=\"width: 25%; text-align: center; border: none; background: none !important;\"&gt;{{Q1}}&lt;/td&gt;&lt;td style=\"width: 25%; text-align: center; border: none; background: none !important;\"&gt;{{Q3}}&lt;/td&gt;&lt;/tr&gt;&lt;/tbody&gt;&lt;/table&gt;&lt;/div&gt;","template":"&lt;table style=\"width: 100%;\"&gt;&lt;tbody&gt;&lt;tr&gt;&lt;td style=\"width: 50%; text-align: center; color: white; background-color: #C77CB7;\"&gt;&lt;strong&gt;Valores&lt;/strong&gt;&lt;/td&gt;&lt;td style=\"width: 50%; text-align: center; color: white; background-color: #C77CB7;\"&gt;&lt;strong&gt;Frecuencia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center;\"&gt;{{response}}&lt;/td&gt;&lt;/tr&gt;&lt;/tbody&gt;&lt;/table&gt;","hint":"&lt;p&gt;La frecuencia absoluta de un dato es el número de veces que este se repite.&lt;/p&gt;","feedback":"&lt;p&gt;La frecuencia absoluta de un dato es el número de veces que este se repite.&lt;/p&gt;","seed":{"parameters":[{"name":"Q1","label":null,"min":1,"max":12,"step":1},{"name":"Q2","label":null,"min":1,"max":12,"step":1},{"name":"Q3","label":null,"min":1,"max":12,"step":1}],"calculated":[{"name":"A1","label":"{{function}}","function":"5"},{"name":"A2","label":"{{function}}","function":"3"},{"name":"A3","label":"{{function}}","function":"4"}],"uniques":true},"algorithm":{"name":"calculateOperation","params":{"method":"equivLiteral","keyboard":"NUMERICAL"}}}</t>
  </si>
  <si>
    <t>Alfredo ha apuntado el color de todas sus camisetas en esta lista. Observa los datos y completa la tabla de frecuencias.
(recuadrar los datos de abajo)
{{Q1}}   {{Q2}}   {{Q2}}   {{Q3}}
{{Q2}}   {{Q1}}   {{Q2}}   {{Q2}}
{{Q1}}   {{Q1}}   {{Q1}}   {{Q2}}
{{Q1}}   {{Q2}}   {{Q3}}   {{Q3}}</t>
  </si>
  <si>
    <t>Tabla:
Color de camiseta   I Frecuencia absoluta
{{Q1}}                I    {{A1}}
{{Q2}}                I    {{A2}}
{{Q3}}                I    {{A3}}</t>
  </si>
  <si>
    <t>Q1= "Azul", "Blanca", "Verde"
Q2= "Azul", "Blanca", "Verde"
Q3= "Azul", "Blanca", "Verde"</t>
  </si>
  <si>
    <t>A1 = 6
A2 = 7
A3 = 3</t>
  </si>
  <si>
    <t>{"id":"M4-EyP-1a-A-1","stimulus":"&lt;p&gt;Alfredo ha apuntado el color de todas sus camisetas en esta lista. Observa los datos y completa la tabla de frecuencias.&lt;/p&gt;&lt;div style=\"border: 3px solid #72D2CD; padding: 0.5rem;\"&gt;&lt;table style=\"width: 100%; background: none !important;\"&gt;&lt;tbody&gt;&lt;tr&gt;&lt;td style=\"width: 25%; text-align: center; border: none; background: none !important;\"&gt;{{Q1}}&lt;/td&gt;&lt;td style=\"width: 25%; text-align: center; border: none; background: none !important;\"&gt;{{Q2}}&lt;/td&gt;&lt;td style=\"width: 25%; text-align: center; border: none; background: none !important;\"&gt;{{Q2}}&lt;/td&gt;&lt;td style=\"width: 25%; text-align: center; border: none; background: none !important;\"&gt;{{Q3}}&lt;/td&gt;&lt;/tr&gt;&lt;tr&gt;&lt;td style=\"width: 25%; text-align: center; border: none; background: none !important;\"&gt;{{Q2}}&lt;/td&gt;&lt;td style=\"width: 25%; text-align: center; border: none; background: none !important;\"&gt;{{Q1}}&lt;/td&gt;&lt;td style=\"width: 25%; text-align: center; border: none; background: none !important;\"&gt;{{Q2}}&lt;/td&gt;&lt;td style=\"width: 25%; text-align: center; border: none; background: none !important;\"&gt;{{Q2}}&lt;/td&gt;&lt;/tr&gt;&lt;tr&gt;&lt;td style=\"width: 25%; text-align: center; border: none; background: none !important;\"&gt;{{Q1}}&lt;/td&gt;&lt;td style=\"width: 25%; text-align: center; border: none; background: none !important;\"&gt;{{Q1}}&lt;/td&gt;&lt;td style=\"width: 25%; text-align: center; border: none; background: none !important;\"&gt;{{Q1}}&lt;/td&gt;&lt;td style=\"width: 25%; text-align: center; border: none; background: none !important;\"&gt;{{Q2}}&lt;/td&gt;&lt;/tr&gt;&lt;/tr&gt;&lt;tr&gt;&lt;td style=\"width: 25%; text-align: center; border: none; background: none !important;\"&gt;{{Q1}}&lt;/td&gt;&lt;td style=\"width: 25%; text-align: center; border: none; background: none !important;\"&gt;{{Q2}}&lt;/td&gt;&lt;td style=\"width: 25%; text-align: center; border: none; background: none !important;\"&gt;{{Q3}}&lt;/td&gt;&lt;td style=\"width: 25%; text-align: center; border: none; background: none !important;\"&gt;{{Q3}}&lt;/td&gt;&lt;/tr&gt;&lt;/tbody&gt;&lt;/table&gt;&lt;/div&gt;","template":"&lt;div style=\"display:flex; justify-content:center;\"&gt;&lt;table style=\"width: 70%;\"&gt;&lt;tbody&gt;&lt;tr&gt;&lt;td style=\"width: 50%; text-align: center; color: white; background-color: #72D2CD;\"&gt;&lt;strong&gt;Color de camiseta&lt;/strong&gt;&lt;/td&gt;&lt;td style=\"width: 50%; text-align: center; color: white; background-color: #72D2CD;\"&gt;&lt;strong&gt;Frecuencia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center;\"&gt;{{response}}&lt;/td&gt;&lt;/tr&gt;&lt;/tbody&gt;&lt;/table&gt;","hint":"&lt;p&gt;La frecuencia absoluta de un dato es el número de veces que este se repite.&lt;/p&gt;","feedback":"&lt;p&gt;La frecuencia absoluta de un dato es el número de veces que este se repite.&lt;/p&gt;","seed":{"parameters":[{"name":"Q1","label":null,"list":["Azul","Blanca","Verde"]},{"name":"Q2","label":null,"list":["Azul","Blanca","Verde"]},{"name":"Q3","label":null,"list":["Azul","Blanca","Verde"]}],"calculated":[{"name":"A1","label":"{{function}}","function":"6"},{"name":"A2","label":"{{function}}","function":"7"},{"name":"A3","label":"{{function}}","function":"3"}],"uniques":true},"algorithm":{"name":"calculateOperation","params":{"method":"equivLiteral","keyboard":"NUMERICAL"}}}</t>
  </si>
  <si>
    <t>Un grupo de amigos ha apuntado en qué planta de su edificio viven. Observa los datos y completa la tabla de frecuencias.
(recuadrar los datos de abajo)
{{Q1}}   {{Q2}}   {{Q1}}
{{Q1}}   {{Q2}}   {{Q2}}
{{Q1}}   {{Q3}}   {{Q3}}</t>
  </si>
  <si>
    <t>Tabla:
Altura         I Frecuencia absoluta
{{Q1}}                I    {{A1}}
{{Q2}}                I    {{A2}}
{{Q3}}                I    {{A3}}</t>
  </si>
  <si>
    <t>Q1= "2.ª planta", "4.ª planta", "5.ª planta", "6.ª planta"
Q2= "2.ª planta", "4.ª planta", "5.ª planta", "6.ª planta"
Q3= "2.ª planta", "4.ª planta", "5.ª planta", "6.ª planta"</t>
  </si>
  <si>
    <t>A1 = 4
A2 = 3
A3 = 2</t>
  </si>
  <si>
    <t>{"id":"M4-EyP-1a-A-2","stimulus":"&lt;p&gt;Un grupo de amigos ha apuntado en qué planta de su edificio viven. Observa los datos y completa la tabla de frecuencias.&lt;/p&gt;&lt;div style=\"border: 3px solid #BDB1FB; padding: 0.5rem;\"&gt;&lt;table style=\"width: 100%; background: none !important;\"&gt;&lt;tbody&gt;&lt;tr&gt;&lt;td style=\"width: 33.3%; text-align: center; border: none; background: none !important;\"&gt;{{Q1}}&lt;/td&gt;&lt;td style=\"width: 33.3%; text-align: center; border: none; background: none !important;\"&gt;{{Q2}}&lt;/td&gt;&lt;td style=\"width: 33.3%; text-align: center; border: none; background: none !important;\"&gt;{{Q1}}&lt;/td&gt;&lt;/tr&gt;&lt;tr&gt;&lt;td style=\"width: 33.3%; text-align: center; border: none; background: none !important;\"&gt;{{Q1}}&lt;/td&gt;&lt;td style=\"width: 33.3%; text-align: center; border: none; background: none !important;\"&gt;{{Q2}}&lt;/td&gt;&lt;td style=\"width: 33.3%; text-align: center; border: none; background: none !important;\"&gt;{{Q2}}&lt;/td&gt;&lt;/tr&gt;&lt;tr&gt;&lt;td style=\"width: 33.3%; text-align: center; border: none; background: none !important;\"&gt;{{Q1}}&lt;/td&gt;&lt;td style=\"width: 33.3%; text-align: center; border: none; background: none !important;\"&gt;{{Q3}}&lt;/td&gt;&lt;td style=\"width: 33.3%; text-align: center; border: none; background: none !important;\"&gt;{{Q3}}&lt;/td&gt;&lt;/tr&gt;&lt;/tr&gt;&lt;/tbody&gt;&lt;/table&gt;&lt;/div&gt;","template":"&lt;div style=\"display:flex; justify-content:center;\"&gt;&lt;table style=\"width: 70%;\"&gt;&lt;tbody&gt;&lt;tr&gt;&lt;td style=\"width: 50%; text-align: center; color: white; background-color: #BDB1FB;\"&gt;&lt;strong&gt;Altura&lt;/strong&gt;&lt;/td&gt;&lt;td style=\"width: 50%; text-align: center; color: white; background-color: #BDB1FB;\"&gt;&lt;strong&gt;Frecuencia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center;\"&gt;{{response}}&lt;/td&gt;&lt;/tr&gt;&lt;/tbody&gt;&lt;/table&gt;","hint":"&lt;p&gt;La frecuencia absoluta de un dato es el número de veces que este se repite.&lt;/p&gt;","feedback":"&lt;p&gt;La frecuencia absoluta de un dato es el número de veces que este se repite.&lt;/p&gt;","seed":{"parameters":[{"name":"Q1","label":null,"list":["2.ª planta","4.ª planta","5.ª planta","6.ª planta"]},{"name":"Q2","label":null,"list":["2.ª planta","4.ª planta","5.ª planta","6.ª planta"]},{"name":"Q3","label":null,"list":["2.ª planta","4.ª planta","5.ª planta","6.ª planta"]}],"calculated":[{"name":"A1","label":"{{function}}","function":"4"},{"name":"A2","label":"{{function}}","function":"3"},{"name":"A3","label":"{{function}}","function":"2"}],"uniques":true},"algorithm":{"name":"calculateOperation","params":{"method":"equivLiteral","keyboard":"NUMERICAL"}}}</t>
  </si>
  <si>
    <t>La profesora de Educación Físca ha apuntado los deportes favoritos de sus alumnos. Observa los datos y completa la tabla de frecuencias.
(recuadrar los datos de abajo)
{{Q2}}   {{Q2}}   {{Q2}}   {{Q3}}
{{Q3}}   {{Q3}}   {{Q1}}   {{Q2}}
{{Q3}}   {{Q1}}   {{Q3}}   {{Q3}}</t>
  </si>
  <si>
    <t>Tabla:
Deporte   I Frecuencia absoluta
{{Q1}}                I    {{A1}}
{{Q2}}                I    {{A2}}
{{Q3}}                I    {{A3}}</t>
  </si>
  <si>
    <t>Q1= "Natación", "Escalada", "Patinaje"
Q2= "Natación", "Escalada", "Patinaje"
Q3= "Natación", "Escalada", "Patinaje"</t>
  </si>
  <si>
    <t>A1 = 2
A2 = 4
A3 = 6</t>
  </si>
  <si>
    <t>{"id":"M4-EyP-1a-A-3","stimulus":"&lt;p&gt;La profesora de Educación Físca ha apuntado los deportes favoritos de sus alumnos. Observa los datos y completa la tabla de frecuencias.&lt;/p&gt;&lt;div style=\"border: 3px solid #FEA487; padding: 0.5rem;\"&gt;&lt;table style=\"width: 100%; background: none !important;\"&gt;&lt;tbody&gt;&lt;tr&gt;&lt;td style=\"width: 25%; text-align: center; border: none; background: none !important;\"&gt;{{Q2}}&lt;/td&gt;&lt;td style=\"width: 25%; text-align: center; border: none; background: none !important;\"&gt;{{Q2}}&lt;/td&gt;&lt;td style=\"width: 25%; text-align: center; border: none; background: none !important;\"&gt;{{Q2}}&lt;/td&gt;&lt;td style=\"width: 25%; text-align: center; border: none; background: none !important;\"&gt;{{Q3}}&lt;/td&gt;&lt;/tr&gt;&lt;tr&gt;&lt;td style=\"width: 25%; text-align: center; border: none; background: none !important;\"&gt;{{Q3}}&lt;/td&gt;&lt;td style=\"width: 25%; text-align: center; border: none; background: none !important;\"&gt;{{Q3}}&lt;/td&gt;&lt;td style=\"width: 25%; text-align: center; border: none; background: none !important;\"&gt;{{Q1}}&lt;/td&gt;&lt;td style=\"width: 25%; text-align: center; border: none; background: none !important;\"&gt;{{Q2}}&lt;/td&gt;&lt;/tr&gt;&lt;tr&gt;&lt;td style=\"width: 25%; text-align: center; border: none; background: none !important;\"&gt;{{Q3}}&lt;/td&gt;&lt;td style=\"width: 25%; text-align: center; border: none; background: none !important;\"&gt;{{Q1}}&lt;/td&gt;&lt;td style=\"width: 25%; text-align: center; border: none; background: none !important;\"&gt;{{Q3}}&lt;/td&gt;&lt;td style=\"width: 25%; text-align: center; border: none; background: none !important;\"&gt;{{Q3}}&lt;/td&gt;&lt;/tr&gt;&lt;/tbody&gt;&lt;/table&gt;&lt;/div&gt;","template":"&lt;div style=\"display:flex; justify-content:center;\"&gt;&lt;table style=\"width: 70%;\"&gt;&lt;tbody&gt;&lt;tr&gt;&lt;td style=\"width: 50%; text-align: center; color: white; background-color: #FEA487;\"&gt;&lt;strong&gt;Deporte&lt;/strong&gt;&lt;/td&gt;&lt;td style=\"width: 50%; text-align: center; color: white; background-color: #FEA487;\"&gt;&lt;strong&gt;Frecuencia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center;\"&gt;{{response}}&lt;/td&gt;&lt;/tr&gt;&lt;/tbody&gt;&lt;/table&gt;","hint":"&lt;p&gt;La frecuencia absoluta de un dato es el número de veces que este se repite.&lt;/p&gt;","feedback":"&lt;p&gt;La frecuencia absoluta de un dato es el número de veces que este se repite.&lt;/p&gt;","seed":{"parameters":[{"name":"Q1","label":null,"list":["Natación","Escalada","Patinaje"]},{"name":"Q2","label":null,"list":["Natación","Escalada","Patinaje"]},{"name":"Q3","label":null,"list":["Natación","Escalada","Patinaje"]}],"calculated":[{"name":"A1","label":"{{function}}","function":"2"},{"name":"A2","label":"{{function}}","function":"4"},{"name":"A3","label":"{{function}}","function":"6"}],"uniques":true},"algorithm":{"name":"calculateOperation","params":{"method":"equivLiteral","keyboard":"NUMERICAL"}}}</t>
  </si>
  <si>
    <t>M4-EyP-1b</t>
  </si>
  <si>
    <t>Interpreta tablas de frecuencias</t>
  </si>
  <si>
    <t>Esta tabla de frecuencias recoge el número de hermanos que tienen los compañeros de la clase de Jaime. Selecciona la afirmación correcta.
Tabla:
Número de hermanosI Frecuencia absoluta
{{Q1}} I {{Q2}}
{{Q3}} I {{Q4}}
{{Q5}} I {{Q6}}
Hay {{Q2}} estudiantes que tienen {{Q1}} hermanos.*
Hay {{Q4}} estudiantes que tienen {{Q3}} hermanos.*
Hay {{Q6}} estudiantes que tienen {{Q5}} hermanos.*
Hay {{Q1}} estudiantes que tienen {{Q2}} hermanos.
Hay {{Q3}} estudiantes que tienen {{Q4}} hermanos.
Hay {{Q5}} estudiantes que tienen {{Q6}} hermanos.
Hay {{Q2}} estudiantes que tienen {{Q3}} hermanos.
Hay {{Q4}} estudiantes que tienen {{Q5}} hermanos.
Hay {{Q6}} estudiantes que tienen {{Q1}} hermanos.
(se ven 3)</t>
  </si>
  <si>
    <t>Q1= Mín = 2; Máx = 10; Step = 1
Q2= Mín = 2; Máx = 10; Step = 1
Q3= Mín = 2; Máx = 10; Step = 1
Q4= Mín = 2; Máx = 10; Step = 1
Q5= Mín = 2; Máx = 10; Step = 1
Q6= Mín = 2; Máx = 10; Step = 1</t>
  </si>
  <si>
    <t>&lt;p&gt;La frecuencia absoluta de un dato es el número de veces que este se repite.&lt;/p&gt;
A4 = &lt;p&gt;Hay {{Q2}} alumnos que tienen {{Q1}} hermanos.&lt;/p&gt;
A5 = &lt;p&gt;Hay {{Q4}} alumnos que tienen {{Q3}} hermanos.&lt;/p&gt;
A6 = &lt;p&gt;Hay {{Q6}} alumnos que tienen {{Q5}} hermanos.&lt;/p&gt;
A7 = &lt;p&gt;Hay {{Q4}} alumnos que tienen {{Q3}} hermanos.&lt;/p&gt;
A8 = &lt;p&gt;Hay {{Q6}} alumnos que tienen {{Q5}} hermanos.&lt;/p&gt;
A9 = &lt;p&gt;Hay {{Q2}} alumnos que tienen {{Q1}} hermanos.&lt;/p&gt;</t>
  </si>
  <si>
    <t>{"id":"M4-EyP-1b-I-1","stimulus":"&lt;p&gt;Esta tabla de frecuencias recoge el número de hermanos que tienen los compañeros de la clase de Jaime. Selecciona la afirmación correcta.&lt;/p&gt;&lt;div style=\"display:flex; justify-content:center;\"&gt;&lt;table style=\"width: 70%;\"&gt;&lt;tbody&gt;&lt;tr&gt;&lt;td style=\"width: 50%; text-align: center; color: white; background-color: #C77CB7;\"&gt;&lt;strong&gt;Número de hermanos&lt;/strong&gt;&lt;/td&gt;&lt;td style=\"width: 50%; text-align: center; color: white; background-color: #C77CB7;\"&gt;&lt;strong&gt;Frecuencia absoluta&lt;/strong&gt;&lt;/td&gt;&lt;/tr&gt;&lt;tr&gt;&lt;td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center;\"&gt;{{Q6}}&lt;/td&gt;&lt;/tr&gt;&lt;/tbody&gt;&lt;/table&gt;","hint":"&lt;p&gt;La frecuencia absoluta de un dato es el número de veces que este se repite.&lt;/p&gt;","feedback":"&lt;p&gt;La frecuencia absoluta de un dato es el número de veces que este se repite.&lt;/p&gt;","seed":{"parameters":[{"name":"Q1","label":null,"min":2,"max":10,"step":1},{"name":"Q2","label":null,"min":2,"max":10,"step":1},{"name":"Q3","label":null,"min":2,"max":10,"step":1},{"name":"Q4","label":null,"min":2,"max":10,"step":1},{"name":"Q5","label":null,"min":2,"max":10,"step":1},{"name":"Q6","label":null,"min":2,"max":10,"step":1}],"calculated":[{"name":"A1","label":"Hay {{Q2}} estudiantes que tienen {{Q1}} hermanos."},{"name":"A2","label":"Hay {{Q4}} estudiantes que tienen {{Q3}} hermanos."},{"name":"A3","label":"Hay {{Q6}} estudiantes que tienen {{Q5}} hermanos."},{"name":"A4","label":"Hay {{Q1}} estudiantes que tienen {{Q2}} hermanos.","incorrect":true,"feedback":"&lt;p&gt;Hay {{Q2}} alumnos que tienen {{Q1}} hermanos.&lt;/p&gt;"},{"name":"A5","label":"Hay {{Q3}} estudiantes que tienen {{Q4}} hermanos.","incorrect":true,"feedback":"&lt;p&gt;Hay {{Q4}} alumnos que tienen {{Q3}} hermanos.&lt;/p&gt;"},{"name":"A6","label":"Hay {{Q5}} estudiantes que tienen {{Q6}} hermanos.","incorrect":true,"feedback":"&lt;p&gt;Hay {{Q6}} alumnos que tienen {{Q5}} hermanos.&lt;/p&gt;"},{"name":"A7","label":"Hay {{Q2}} estudiantes que tienen {{Q3}} hermanos.","incorrect":true,"feedback":"&lt;p&gt;Hay {{Q4}} alumnos que tienen {{Q3}} hermanos.&lt;/p&gt;"},{"name":"A8","label":"Hay {{Q4}} estudiantes que tienen {{Q5}} hermanos.","incorrect":true,"feedback":"&lt;p&gt;Hay {{Q6}} alumnos que tienen {{Q5}} hermanos.&lt;/p&gt;"},{"name":"A9","label":"Hay {{Q6}} estudiantes que tienen {{Q1}} hermanos.","incorrect":true,"feedback":"&lt;p&gt;Hay {{Q2}} alumnos que tienen {{Q1}} hermanos.&lt;/p&gt;"}],"uniques":true},"algorithm":{"name":"trueFalse","template":"Multiple choice – standard","params":{"countCorrect":1,"countIncorrect":2,"showCheckIcon":true}}}</t>
  </si>
  <si>
    <t>En un restaurante han apuntado en una tabla como esta el número de personas que están comiendo en cada mesa. Selecciona la afirmación correcta.
Personas por mesa  I   Frecuencia absoluta
{{Q1}}                              I     {{Q2}}
{{Q3}}                              I     {{Q4}}
{{Q5}}                              I     {{Q6}}
Hay {{Q2}} mesas con {{Q1}} comensales.*
Hay {{Q4}} mesas con {{Q3}} comensales.*
Hay {{Q6}} mesas con {{Q5}} comensales.*
Hay {{Q1}} mesas con {{Q2}} comensales.
Hay {{Q3}} mesas con {{Q4}} comensales.
Hay {{Q5}} mesas con {{Q6}} comensales.
Hay {{Q2}} mesas con {{Q3}} comensales.
Hay {{Q4}} mesas con {{Q1}} comensales.
Hay {{Q6}} mesas con {{Q3}} comensales.</t>
  </si>
  <si>
    <t>&lt;p&gt;La frecuencia absoluta de un dato es el número de veces que este se repite.&lt;/p&gt;
A4 = &lt;p&gt;Hay {{Q2}} mesas con {{Q1}} comensales.&lt;/p&gt;
A5 = &lt;p&gt;Hay {{Q4}} mesas con {{Q3}} comensales.&lt;/p&gt;
A6 = &lt;p&gt;Hay {{Q6}} mesas con {{Q5}} comensales.&lt;/p&gt;
A7 = &lt;p&gt;Hay {{Q4}} mesas con {{Q3}} comensales.&lt;/p&gt;
A8 = &lt;p&gt;Hay {{Q2}} mesas con {{Q1}} comensales.&lt;/p&gt;
A9 = &lt;p&gt;Hay {{Q4}} mesas con {{Q3}} comensales.&lt;/p&gt;</t>
  </si>
  <si>
    <t>{"id":"M4-EyP-1b-I-2","stimulus":"&lt;p&gt;En un restaurante han apuntado en una tabla como esta el número de personas que están comiendo en cada mesa. Selecciona la afirmación correcta.&lt;/p&gt;&lt;div style=\"display:flex; justify-content:center;\"&gt;&lt;table style=\"width: 70%;\"&gt;&lt;tbody&gt;&lt;tr&gt;&lt;td style=\"width: 50%; text-align: center; color: white; background-color: #C77CB7;\"&gt;&lt;strong&gt;Personas por mesa&lt;/strong&gt;&lt;/td&gt;&lt;td style=\"width: 50%; text-align: center; color: white; background-color: #C77CB7;\"&gt;&lt;strong&gt;Frecuencia absoluta&lt;/strong&gt;&lt;/td&gt;&lt;/tr&gt;&lt;tr&gt;&lt;td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center;\"&gt;{{Q6}}&lt;/td&gt;&lt;/tr&gt;&lt;/tbody&gt;&lt;/table&gt;","hint":"&lt;p&gt;La frecuencia absoluta de un dato es el número de veces que este se repite.&lt;/p&gt;","feedback":"&lt;p&gt;La frecuencia absoluta de un dato es el número de veces que este se repite.&lt;/p&gt;","seed":{"parameters":[{"name":"Q1","label":null,"min":2,"max":10,"step":1},{"name":"Q2","label":null,"min":2,"max":10,"step":1},{"name":"Q3","label":null,"min":2,"max":10,"step":1},{"name":"Q4","label":null,"min":2,"max":10,"step":1},{"name":"Q5","label":null,"min":2,"max":10,"step":1},{"name":"Q6","label":null,"min":2,"max":10,"step":1}],"calculated":[{"name":"A1","label":"Hay {{Q2}} mesas con {{Q1}} comensales."},{"name":"A2","label":"Hay {{Q4}} mesas con {{Q3}} comensales."},{"name":"A3","label":"Hay {{Q6}} mesas con {{Q5}} comensales."},{"name":"A4","label":"Hay {{Q1}} mesas con {{Q2}} comensales.","incorrect":true,"feedback":"&lt;p&gt;Hay {{Q2}} mesas con {{Q1}} comensales.&lt;/p&gt;"},{"name":"A5","label":"Hay {{Q3}} mesas con {{Q4}} comensales.","incorrect":true,"feedback":"&lt;p&gt;Hay {{Q4}} mesas con {{Q3}} comensales.&lt;/p&gt;"},{"name":"A6","label":"Hay {{Q5}} mesas con {{Q6}} comensales.","incorrect":true,"feedback":"&lt;p&gt;Hay {{Q6}} mesas con {{Q5}} comensales.&lt;/p&gt;"},{"name":"A7","label":"Hay {{Q2}} mesas con {{Q3}} comensales.","incorrect":true,"feedback":"&lt;p&gt;Hay {{Q4}} mesas con {{Q3}} comensales.&lt;/p&gt;"},{"name":"A8","label":"Hay {{Q4}} mesas con {{Q1}} comensales.","incorrect":true,"feedback":"&lt;p&gt;Hay {{Q2}} mesas con {{Q1}} comensales.&lt;/p&gt;"},{"name":"A9","label":"Hay {{Q6}} mesas con {{Q3}} comensales.","incorrect":true,"feedback":"&lt;p&gt;Hay {{Q4}} mesas con {{Q3}} comensales.&lt;/p&gt;"}],"uniques":true},"algorithm":{"name":"trueFalse","template":"Multiple choice – standard","params":{"countCorrect":1,"countIncorrect":2,"showCheckIcon":true}}}</t>
  </si>
  <si>
    <t>Unos músicos han apuntado en esta tabla cuántos de ellos tocan cada instrumento. Selecciona la afirmación correcta.
Instrumento  I   Frecuencia absoluta
{{Q1}}                              I     {{Q4}}
{{Q2}}                              I     {{Q5}}
{{Q3}}                              I     {{Q6}}
{{Q4}} músicos tocan el {{Q1}}.*
{{Q5}} músicos tocan el {{Q2}}.*
{{Q6}} músicos tocan el {{Q3}}.*
{{Q4}} músicos tocan el {{Q2}}.
{{Q4}} músicos tocan el {{Q3}}.
{{Q5}} músicos tocan el {{Q1}}.
{{Q5}} músicos tocan el {{Q3}}.
{{Q6}} músicos tocan el {{Q1}}.
{{Q6}} músicos tocan el {{Q2}}.</t>
  </si>
  <si>
    <t>Q1= List = saxofón, piano, violín, xilófono, ukelele, acordeón
Q2= List = saxofón, piano, violín, xilófono, ukelele, acordeón
Q3= List = saxofón, piano, violín, xilófono, ukelele, acordeón
Q4= Mín = 2; Máx = 10; Step = 1
Q5= Mín = 2; Máx = 10; Step = 1
Q6= Mín = 2; Máx = 10; Step = 1</t>
  </si>
  <si>
    <t>&lt;p&gt;La frecuencia absoluta de un dato es el número de veces que este se repite.&lt;/p&gt;
A4 = {{Q5}} músicos tocan el {{Q2}}.
A5 = {{Q6}} músicos tocan el {{Q3}}.
A6 = {{Q4}} músicos tocan el {{Q1}}.
A7 = {{Q6}} músicos tocan el {{Q3}}.
A8 = {{Q4}} músicos tocan el {{Q1}}.
A9 = {{Q5}} músicos tocan el {{Q2}}.</t>
  </si>
  <si>
    <t>{"id":"M4-EyP-1b-I-3","stimulus":"&lt;p&gt;Unos músicos han apuntado en esta tabla cuántos de ellos tocan cada instrumento. Selecciona la afirmación correcta.&lt;/p&gt;&lt;div style=\"display:flex; justify-content:center;\"&gt;&lt;table style=\"width: 70%;\"&gt;&lt;tbody&gt;&lt;tr&gt;&lt;td style=\"width: 50%; text-align: center; color: white; background-color: #C77CB7;\"&gt;&lt;strong&gt;Instrumento&lt;/strong&gt;&lt;/td&gt;&lt;td style=\"width: 50%; text-align: center; color: white; background-color: #C77CB7;\"&gt;&lt;strong&gt;Frecuencia absoluta&lt;/strong&gt;&lt;/td&gt;&lt;/tr&gt;&lt;tr&gt;&lt;td style=\"width: 50%; text-align: center;\"&gt;{{Q1}}&lt;/td&gt;&lt;td style=\"width: 50%; text-align: center;\"&gt;{{Q4}}&lt;/td&gt;&lt;/tr&gt;&lt;tr&gt;&lt;td style=\"width: 50%; text-align: center;\"&gt;{{Q2}}&lt;/td&gt;&lt;td style=\"width: 50%; text-align: center;\"&gt;{{Q5}}&lt;/td&gt;&lt;/tr&gt;&lt;tr&gt;&lt;td style=\"width: 50%; text-align: center;\"&gt;{{Q3}}&lt;/td&gt;&lt;td style=\"width: 50%; text-align: center;\"&gt;{{Q6}}&lt;/td&gt;&lt;/tr&gt;&lt;/tbody&gt;&lt;/table&gt;","hint":"&lt;p&gt;La frecuencia absoluta de un dato es el número de veces que este se repite.&lt;/p&gt;","feedback":"&lt;p&gt;La frecuencia absoluta de un dato es el número de veces que este se repite.&lt;/p&gt;","seed":{"parameters":[{"name":"Q1","label":null,"list":["saxofón","piano","violín","xilófono","ukelele","acordeón"]},{"name":"Q2","label":null,"list":["saxofón","piano","violín","xilófono","ukelele","acordeón"]},{"name":"Q3","label":null,"list":["saxofón","piano","violín","xilófono","ukelele","acordeón"]},{"name":"Q4","label":null,"min":2,"max":10,"step":1},{"name":"Q5","label":null,"min":2,"max":10,"step":1},{"name":"Q6","label":null,"min":2,"max":10,"step":1}],"calculated":[{"name":"A1","label":"{{Q4}} músicos tocan el {{Q1}}."},{"name":"A2","label":"{{Q5}} músicos tocan el {{Q2}}."},{"name":"A3","label":"{{Q6}} músicos tocan el {{Q3}}."},{"name":"A4","label":"{{Q4}} músicos tocan el {{Q2}}.","incorrect":true,"feedback":"&lt;p&gt;{{Q5}} músicos tocan el {{Q2}}.&lt;/p&gt;"},{"name":"A5","label":"{{Q4}} músicos tocan el {{Q3}}.","incorrect":true,"feedback":"&lt;p&gt;{{Q6}} músicos tocan el {{Q3}}.&lt;/p&gt;"},{"name":"A6","label":"{{Q5}} músicos tocan el {{Q1}}.","incorrect":true,"feedback":"&lt;p&gt;{{Q4}} músicos tocan el {{Q1}}.&lt;/p&gt;"},{"name":"A7","label":"{{Q5}} músicos tocan el {{Q3}}.","incorrect":true,"feedback":"&lt;p&gt;{{Q6}} músicos tocan el {{Q3}}.&lt;/p&gt;"},{"name":"A8","label":"{{Q6}} músicos tocan el {{Q1}}.","incorrect":true,"feedback":"&lt;p&gt;{{Q4}} músicos tocan el {{Q1}}.&lt;/p&gt;"},{"name":"A9","label":"{{Q6}} músicos tocan el {{Q2}}.","incorrect":true,"feedback":"&lt;p&gt;{{Q5}} músicos tocan el {{Q2}}.&lt;/p&gt;"}],"uniques":true},"algorithm":{"name":"trueFalse","template":"Multiple choice – standard","params":{"countCorrect":1,"countIncorrect":2,"showCheckIcon":true}}}</t>
  </si>
  <si>
    <t>Fran ha anotado en esta tabla los números que ha sacado tras tirar varias veces un dado de seis caras. Completa las siguientes oraciones.
Tabla:
Número  I   Frecuencia absoluta
   1           I     {{Q1}}
   2           I     {{Q2}}
   3           I     {{Q3}}
   4           I     {{Q4}}
   5           I     {{Q5}}
   6           I     {{Q6}}</t>
  </si>
  <si>
    <t>El número {{A1}} le ha salido {{Q2}} veces.
El número {{A1}} le ha salido {{Q4}} veces.</t>
  </si>
  <si>
    <t>Q1= Mín= 1; Máx= 15; Step= 1
Q2= Mín= 1; Máx= 15; Step= 1
Q3= Mín= 1; Máx= 15; Step= 1
Q4= Mín= 1; Máx= 15; Step= 1
Q5= Mín= 1; Máx= 15; Step= 1
Q6= Mín= 1; Máx= 15; Step= 1</t>
  </si>
  <si>
    <t>A1 = 2
A2 = 4</t>
  </si>
  <si>
    <t>{"id":"M4-EyP-1b-E-1","stimulus":"&lt;p&gt;Fran ha anotado en esta tabla los números que ha sacado tras tirar varias veces un dado de seis caras. Completa las siguientes oraciones.&lt;/p&gt;&lt;div style=\"display:flex; justify-content:center;\"&gt;&lt;table style=\"width: 70%;\"&gt;&lt;tbody&gt;&lt;tr&gt;&lt;td style=\"width: 50%; text-align: center; color: white; background-color: #72D2CD;\"&gt;&lt;strong&gt;Número&lt;/strong&gt;&lt;/td&gt;&lt;td style=\"width: 50%; text-align: center; color: white; background-color: #72D2CD;\"&gt;&lt;strong&gt;Frecuencia absoluta&lt;/strong&gt;&lt;/td&gt;&lt;/tr&gt;&lt;tr&gt;&lt;td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center;\"&gt;{{Q6}}&lt;/td&gt;&lt;/tr&gt;&lt;/tbody&gt;&lt;/table&gt;","template":"&lt;p&gt;El número {{response}} le ha salido {{Q2}} veces.&lt;/p&gt;&lt;p&gt;El número {{response}} le ha salido {{Q4}} veces.&lt;/p&gt;","hint":"&lt;p&gt;La frecuencia absoluta de un dato es el número de veces que este se repite.&lt;/p&gt;","feedback":"&lt;p&gt;La frecuencia absoluta de un dato es el número de veces que este se repite.&lt;/p&gt;","seed":{"parameters":[{"name":"Q1","label":null,"min":1,"max":15,"step":1},{"name":"Q2","label":null,"min":1,"max":15,"step":1},{"name":"Q3","label":null,"min":1,"max":15,"step":1},{"name":"Q4","label":null,"min":1,"max":15,"step":1},{"name":"Q5","label":null,"min":1,"max":15,"step":1},{"name":"Q6","label":null,"min":1,"max":15,"step":1}],"calculated":[{"name":"A1","label":"{{function}}","function":"2"},{"name":"A2","label":"{{function}}","function":"4"}],"uniques":true},"algorithm":{"name":"calculateOperation","params":{"method":"equivLiteral","keyboard":"NUMERICAL"}}}</t>
  </si>
  <si>
    <t>En esta tabla se han apuntado los platos favoritos de un grupo de niños. Completa las siguientes oraciones.
Tabla:
Platos I   Frecuencia absoluta
{{Q7}}           I     {{Q1}}
{{Q8}}           I     {{Q2}}
{{Q9}}           I     {{Q3}}
{{Q10}}           I     {{Q4}}</t>
  </si>
  <si>
    <t>El plato favorito de {{A1}} niños es la {{Q7}}.
El plato favorito de {{A2}} niños es la {{Q10}}.</t>
  </si>
  <si>
    <t>Q1= Mín= 50; Máx= 100; Step= 1
Q2= Mín= 50; Máx= 100; Step= 1
Q3= Mín= 50; Máx= 100; Step= 1
Q4= Mín= 50; Máx= 100; Step= 1
Q7 = List = sopa, tortilla, paella, pasta, ensaladilla, hamburguesa
Q8 = List = sopa, tortilla, paella, pasta, ensaladilla, hamburguesa
Q9 = List = sopa, tortilla, paella, pasta, ensaladilla, hamburguesa
Q10 = List = sopa, tortilla, paella, pasta, ensaladilla, hamburguesa</t>
  </si>
  <si>
    <t>A1 = {{Q1}}
A2 = {{Q4}}</t>
  </si>
  <si>
    <t>{"id":"M4-EyP-1b-E-2","stimulus":"&lt;p&gt;En esta tabla se han apuntado los platos favoritos de un grupo de niños. Completa las siguientes oraciones.&lt;/p&gt;&lt;div style=\"display:flex; justify-content:center;\"&gt;&lt;table style=\"width: 70%;\"&gt;&lt;tbody&gt;&lt;tr&gt;&lt;td style=\"width: 50%; text-align: center; color: white; background-color: #72D2CD;\"&gt;&lt;strong&gt;Platos&lt;/strong&gt;&lt;/td&gt;&lt;td style=\"width: 50%; text-align: center; color: white; background-color: #72D2CD;\"&gt;&lt;strong&gt;Frecuencia absoluta&lt;/strong&gt;&lt;/td&gt;&lt;/tr&gt;&lt;tr&gt;&lt;td style=\"width: 50%; text-align: center;\"&gt;{{Q7}}&lt;/td&gt;&lt;td style=\"width: 50%; text-align: center;\"&gt;{{Q1}}&lt;/td&gt;&lt;/tr&gt;&lt;tr&gt;&lt;td style=\"width: 50%; text-align: center;\"&gt;{{Q8}}&lt;/td&gt;&lt;td style=\"width: 50%; text-align: center;\"&gt;{{Q2}}&lt;/td&gt;&lt;/tr&gt;&lt;tr&gt;&lt;td style=\"width: 50%; text-align: center;\"&gt;{{Q9}}&lt;/td&gt;&lt;td style=\"width: 50%; text-align: center;\"&gt;{{Q3}}&lt;/td&gt;&lt;/tr&gt;&lt;tr&gt;&lt;td style=\"width: 50%; text-align: center;\"&gt;{{Q10}}&lt;/td&gt;&lt;td style=\"width: 50%; text-align: center;\"&gt;{{Q4}}&lt;/td&gt;&lt;/tr&gt;&lt;/tbody&gt;&lt;/table&gt;","template":"&lt;p&gt;El plato favorito de {{response}} niños es la {{Q7}}.&lt;/p&gt;&lt;p&gt;El plato favorito de {{response}} niños es la {{Q10}}.&lt;/p&gt;","hint":"&lt;p&gt;La frecuencia absoluta de un dato es el número de veces que este se repite.&lt;/p&gt;","feedback":"&lt;p&gt;La frecuencia absoluta de un dato es el número de veces que este se repite.&lt;/p&gt;","seed":{"parameters":[{"name":"Q1","label":null,"min":50,"max":100,"step":1},{"name":"Q2","label":null,"min":50,"max":100,"step":1},{"name":"Q3","label":null,"min":50,"max":100,"step":1},{"name":"Q4","label":null,"min":50,"max":100,"step":1},{"name":"Q7","label":null,"list":["sopa","tortilla","paella","pasta","ensaladilla","hamburguesa"]},{"name":"Q8","label":null,"list":["sopa","tortilla","paella","pasta","ensaladilla","hamburguesa"]},{"name":"Q9","label":null,"list":["sopa","tortilla","paella","pasta","ensaladilla","hamburguesa"]},{"name":"Q10","label":null,"list":["sopa","tortilla","paella","pasta","ensaladilla","hamburguesa"]}],"calculated":[{"name":"A1","label":"{{function}}","function":"{{Q1}}"},{"name":"A2","label":"{{function}}","function":"{{Q4}}"}],"uniques":true},"algorithm":{"name":"calculateOperation","params":{"method":"equivLiteral","keyboard":"NUMERICAL"}}}</t>
  </si>
  <si>
    <t>David ha anotado el número de viajes que han realizado sus amigos durante el último año. Completa las siguientes oraciones.
Tabla:
Amigos  I   Frecuencia absoluta
{{Q7}}      I     {{Q1}}
{{Q8}}      I     {{Q2}}
{{Q9}}      I     {{Q3}}
{{Q10}}    I     {{Q4}}
{{Q11}}    I     {{Q5}}
{{Q12}}    I     {{Q6}}</t>
  </si>
  <si>
    <t>El amigo menos viajero ha realizado {{A1}} viajes.
El amigo más viajero ha realizado {{A2}} viajes.</t>
  </si>
  <si>
    <t>Q1= Mín= 1; Máx= 10; Step= 1
Q2= Mín= 1; Máx= 10; Step= 1
Q3= Mín= 1; Máx= 10; Step= 1
Q4= Mín= 1; Máx= 10; Step= 1
Q5= Mín= 1; Máx= 10; Step= 1
Q6= Mín= 1; Máx= 10; Step= 1
Q7 = List = Jimena, Noa, Vega, Nico, Lucas, Adrián
Q8 = List = Jimena, Noa, Vega, Nico, Lucas, Adrián
Q9 = List = Jimena, Noa, Vega, Nico, Lucas, Adrián
Q10 = List = Jimena, Noa, Vega, Nico, Lucas, Adrián
Q11 = List = Jimena, Noa, Vega, Nico, Lucas, Adrián
Q12 = List = Jimena, Noa, Vega, Nico, Lucas, Adrián</t>
  </si>
  <si>
    <t>A1 = math.min({{Q1}}, {{Q2}}, {{Q3}}, {{Q4}}, {{Q5}}, {{Q6}},)
A2 = math.max({{Q1}}, {{Q2}}, {{Q3}}, {{Q4}}, {{Q5}}, {{Q6}},)</t>
  </si>
  <si>
    <t>{"id":"M4-EyP-1b-E-3","stimulus":"&lt;p&gt;David ha anotado el número de viajes que han realizado sus amigos durante el último año. Completa las siguientes oraciones.&lt;/p&gt;&lt;div style=\"display:flex; justify-content:center;\"&gt;&lt;table style=\"width: 70%;\"&gt;&lt;tbody&gt;&lt;tr&gt;&lt;td style=\"width: 50%; text-align: center; color: white; background-color: #72D2CD;\"&gt;&lt;strong&gt;Amigos&lt;/strong&gt;&lt;/td&gt;&lt;td style=\"width: 50%; text-align: center; color: white; background-color: #72D2CD;\"&gt;&lt;strong&gt;Frecuencia absoluta&lt;/strong&gt;&lt;/td&gt;&lt;/tr&gt;&lt;tr&gt;&lt;td style=\"width: 50%; text-align: center;\"&gt;{{Q7}}&lt;/td&gt;&lt;td style=\"width: 50%; text-align: center;\"&gt;{{Q1}}&lt;/td&gt;&lt;/tr&gt;&lt;tr&gt;&lt;td style=\"width: 50%; text-align: center;\"&gt;{{Q8}}&lt;/td&gt;&lt;td style=\"width: 50%; text-align: center;\"&gt;{{Q2}}&lt;/td&gt;&lt;/tr&gt;&lt;tr&gt;&lt;td style=\"width: 50%; text-align: center;\"&gt;{{Q9}}&lt;/td&gt;&lt;td style=\"width: 50%; text-align: center;\"&gt;{{Q3}}&lt;/td&gt;&lt;/tr&gt;&lt;tr&gt;&lt;td style=\"width: 50%; text-align: center;\"&gt;{{Q10}}&lt;/td&gt;&lt;td style=\"width: 50%; text-align: center;\"&gt;{{Q4}}&lt;/td&gt;&lt;/tr&gt;&lt;tr&gt;&lt;td style=\"width: 50%; text-align: center;\"&gt;{{Q11}}&lt;/td&gt;&lt;td style=\"width: 50%; text-align: center;\"&gt;{{Q5}}&lt;/td&gt;&lt;/tr&gt;&lt;tr&gt;&lt;td style=\"width: 50%; text-align: center;\"&gt;{{Q12}}&lt;/td&gt;&lt;td style=\"width: 50%; text-align: center;\"&gt;{{Q6}}&lt;/td&gt;&lt;/tr&gt;&lt;/tbody&gt;&lt;/table&gt;","template":"&lt;p&gt;El amigo menos viajero ha realizado {{response}} viajes.&lt;/p&gt;&lt;p&gt;El amigo más viajero ha realizado {{response}} viajes.&lt;/p&gt;","hint":"&lt;p&gt;La frecuencia absoluta de un dato es el número de veces que este se repite.&lt;/p&gt;","feedback":"&lt;p&gt;La frecuencia absoluta de un dato es el número de veces que este se repite.&lt;/p&gt;","seed":{"parameters":[{"name":"Q1","label":null,"min":1,"max":10,"step":1},{"name":"Q2","label":null,"min":1,"max":10,"step":1},{"name":"Q3","label":null,"min":1,"max":10,"step":1},{"name":"Q4","label":null,"min":1,"max":10,"step":1},{"name":"Q5","label":null,"min":1,"max":10,"step":1},{"name":"Q6","label":null,"min":1,"max":10,"step":1},{"name":"Q7","label":null,"list":["Jimena","Noa","Vega","Nico","Lucas","Adrián"]},{"name":"Q8","label":null,"list":["Jimena","Noa","Vega","Nico","Lucas","Adrián"]},{"name":"Q9","label":null,"list":["Jimena","Noa","Vega","Nico","Lucas","Adrián"]},{"name":"Q10","label":null,"list":["Jimena","Noa","Vega","Nico","Lucas","Adrián"]},{"name":"Q11","label":null,"list":["Jimena","Noa","Vega","Nico","Lucas","Adrián"]},{"name":"Q12","label":null,"list":["Jimena","Noa","Vega","Nico","Lucas","Adrián"]}],"calculated":[{"name":"A1","label":"{{function}}","function":"math.min({{Q1}}, {{Q2}}, {{Q3}}, {{Q4}}, {{Q5}}, {{Q6}},)"},{"name":"A2","label":"{{function}}","function":"math.max({{Q1}}, {{Q2}}, {{Q3}}, {{Q4}}, {{Q5}}, {{Q6}},)"}],"uniques":true},"algorithm":{"name":"calculateOperation","params":{"method":"equivLiteral","keyboard":"NUMERICAL"}}}</t>
  </si>
  <si>
    <t>M4-EyP-2a</t>
  </si>
  <si>
    <t>Interpreta datos en gráficos de barras</t>
  </si>
  <si>
    <t>Cinco amigos le han pedido al DJ de una fiesta tantas canciones como las que aparecen en este gráfico. Indica si las siguientes afirmaciones son correctas o no.
Gráfica:
Serie "Canciones": {{Q1}}, {{Q2}}, {{Q3}}, {{Q4}}, {{Q5}}
Eje X: "Rafael", "Camilo", "Rocío", "Lola", "Joaquín"
Rafael ha pedido {{Q1}} canciones.*
Camilo ha pedido {{Q2}} canciones.*
Rocío ha pedido {{Q3}} canciones.*
Lola ha pedido {{Q4}} canciones.*
Joaquín ha pedido {{Q5}} canciones.*
Rafael ha pedido {{Q2}} canciones.
Rafael ha pedido {{Q4}} canciones.
Camilo ha pedido {{Q1}} canciones.
Camilo ha pedido {{Q3}} canciones.
Rocío ha pedido {{Q5}} canciones.
Rocío ha pedido {{Q1}} canciones.
Lola ha pedido {{Q2}} canciones.
Lola ha pedido {{Q3}} canciones.
Joaquín ha pedido {{Q4}} canciones.
Joaquín ha pedido {{Q2}} canciones.
(Se ven 3 opciones, 2 correctas)</t>
  </si>
  <si>
    <t>Q1 = List = 2, 3, 4, 5, 6, 7
Q2 = List = 2, 3, 4, 5, 6, 7
Q3 = List = 2, 3, 4, 5, 6, 7
Q4 = List = 2, 3, 4, 5, 6, 7
Q5 = List = 2, 3, 4, 5, 6, 7</t>
  </si>
  <si>
    <t>La altura que alcanza cada barra representa el número de canciones que ha pedido cada uno.</t>
  </si>
  <si>
    <t>&lt;p&gt;La altura que alcanza cada barra representa el número de canciones que ha pedido cada uno.&lt;/p&gt;
A6 = &lt;p&gt;Rafael ha pedido {{Q1}} canciones.&lt;/p&gt;
A7 = &lt;p&gt;Rafael ha pedido {{Q1}} canciones.&lt;/p&gt;
A8 = &lt;p&gt;Camilo ha pedido {{Q2}} canciones.&lt;/p&gt;
A9 = &lt;p&gt;Camilo ha pedido {{Q2}} canciones.&lt;/p&gt;
A10 = &lt;p&gt;Rocío ha pedido {{Q3}} canciones.&lt;/p&gt;
A11 = &lt;p&gt;Rocío ha pedido {{Q3}} canciones.&lt;/p&gt;
A12 = &lt;p&gt;Lola ha pedido {{Q4}} canciones.&lt;/p&gt;
A13 = &lt;p&gt;Lola ha pedido {{Q4}} canciones.&lt;/p&gt;
A14 = &lt;p&gt;Joaquín ha pedido {{Q5}} canciones.&lt;/p&gt;
A15 = &lt;p&gt;Joaquín ha pedido {{Q5}} canciones.&lt;/p&gt;</t>
  </si>
  <si>
    <t>{"id":"M4-EyP-2a-I-1","stimulus":"&lt;p&gt;Cinco amigos le han pedido al DJ de una fiesta tantas canciones como las que aparecen en este gráfico. Indica si las siguientes afirmaciones son correctas o no.&lt;/p&gt;&lt;div style=\"display:flex; justify-content:center;\"&gt;&lt;div class=\"fr-chart ct-chart ct-minor-seventh\" data-chart='{\"type\": \"bar\", \"series\": [{\"name\": \"Canciones\", \"data\": [{{Q1}},{{Q2}},{{Q3}},{{Q4}},{{Q5}}]}], \"labels\":[\"Rafael\",\"Camilo\",\"Rocío\",\"Lola\",\"Joaquín\"],\"options\": {\"axisY\": {\"onlyInteger\": true}}}'&gt;&lt;/div&gt;&lt;/div&gt;","hint":"&lt;p&gt;La altura que alcanza cada barra representa el número de canciones que ha pedido cada uno.&lt;/p&gt;","feedback":"&lt;p&gt;La altura que alcanza cada barra representa el número de canciones que ha pedido cada uno.&lt;/p&gt;","seed":{"parameters":[{"name":"Q1","label":null,"list":[2,3,4,5,6,7]},{"name":"Q2","label":null,"list":[2,3,4,5,6,7]},{"name":"Q3","label":null,"list":[2,3,4,5,6,7]},{"name":"Q4","label":null,"list":[2,3,4,5,6,7]},{"name":"Q5","label":null,"list":[2,3,4,5,6,7]}],"calculated":[{"name":"A1","label":"Rafael ha pedido {{Q1}} canciones."},{"name":"A2","label":"Camilo ha pedido {{Q2}} canciones."},{"name":"A3","label":"Rocío ha pedido {{Q3}} canciones."},{"name":"A4","label":"Lola ha pedido {{Q4}} canciones."},{"name":"A5","label":"Joaquín ha pedido {{Q5}} canciones."},{"name":"A6","label":"Rafael ha pedido {{Q2}} canciones.","incorrect":true,"feedback":"&lt;p&gt;Rafael ha pedido {{Q1}} canciones.&lt;/p&gt;"},{"name":"A7","label":"Rafael ha pedido {{Q4}} canciones.","incorrect":true,"feedback":"&lt;p&gt;Rafael ha pedido {{Q1}} canciones.&lt;/p&gt;"},{"name":"A8","label":"Camilo ha pedido {{Q1}} canciones.","incorrect":true,"feedback":"&lt;p&gt;Camilo ha pedido {{Q2}} canciones.&lt;/p&gt;"},{"name":"A9","label":"Camilo ha pedido {{Q3}} canciones.","incorrect":true,"feedback":"&lt;p&gt;Camilo ha pedido {{Q2}} canciones.&lt;/p&gt;"},{"name":"A10","label":"Rocío ha pedido {{Q5}} canciones.","incorrect":true,"feedback":"&lt;p&gt;Rocío ha pedido {{Q3}} canciones.&lt;/p&gt;"},{"name":"A11","label":"Rocío ha pedido {{Q1}} canciones.","incorrect":true,"feedback":"&lt;p&gt;Rocío ha pedido {{Q3}} canciones.&lt;/p&gt;"},{"name":"A12","label":"Lola ha pedido {{Q2}} canciones.","incorrect":true,"feedback":"&lt;p&gt;Lola ha pedido {{Q4}} canciones.&lt;/p&gt;"},{"name":"A13","label":"Lola ha pedido {{Q3}} canciones.","incorrect":true,"feedback":"&lt;p&gt;Lola ha pedido {{Q4}} canciones.&lt;/p&gt;"},{"name":"A14","label":"Joaquín ha pedido {{Q4}} canciones.","incorrect":true,"feedback":"&lt;p&gt;Joaquín ha pedido {{Q5}} canciones.&lt;/p&gt;"},{"name":"A15","label":"Joaquín ha pedido {{Q2}} canciones.","incorrect":true,"feedback":"&lt;p&gt;Joaquín ha pedido {{Q5}} canciones.&lt;/p&gt;"}],"uniques":true},"algorithm":{"name":"trueFalse","template":"Choice matrix – inline","params":{"countCorrect":2,"countIncorrect":1,"showCheckIcon":false,"options":["Verdadero","Falso"]}}}</t>
  </si>
  <si>
    <t>En esta gráfica se ha anotado el número de veces que Rocío ha ido a cada uno de estos sitios durante el verano. Indica si las siguientes afirmaciones son correctas o no.
Gráfica (barras):
Serie : "Lugares" {{Q1}}, {{Q2}}, {{Q3}},{{Q4}}
Eje X:  "{{Q5}}", "{{Q6}}", "{{Q7}}", "{{Q8}}"
Ha ido {{Q1}} veces {{Q5}}.*
Ha ido {{Q2}} veces {{Q6}}.*
Ha ido {{Q3}} veces {{Q7}}.*
Ha ido {{Q4}} veces {{Q8}}.*
Ha ido {{Q2}} veces {{Q5}}.
Ha ido {{Q3}} veces {{Q5}}.
Ha ido {{Q4}} veces {{Q6}}.
Ha ido {{Q1}} veces {{Q6}}.
Ha ido {{Q1}} veces {{Q7}}.
Ha ido {{Q4}} veces {{Q7}}.
Ha ido {{Q2}} veces {{Q8}}.
Ha ido {{Q3}} veces {{Q8}}.</t>
  </si>
  <si>
    <t>Q1 = List = 2, 3, 4, 5, 6, 7
Q2 = List = 2, 3, 4, 5, 6, 7
Q3 = List = 2, 3, 4, 5, 6, 7
Q4 = List = 2, 3, 4, 5, 6, 7
Q5 = List = al museo, a la piscina, al campo, al parque, a la playa
Q6 = List = al museo, a la piscina, al campo, al parque, a la playa
Q7 = List = al museo, a la piscina, al campo, al parque, a la playa
Q8 = List = al museo, a la piscina, al campo, al parque, a la playa</t>
  </si>
  <si>
    <t>La altura que alcanza cada barra representa el número de veces que Rocío ha ido a cada sitio.</t>
  </si>
  <si>
    <t>&lt;p&gt;La altura que alcanza cada barra representa el número de veces que Rocío ha ido a cada sitio.&lt;/p&gt;
A5 = Ha ido {{Q1}} veces {{Q5}}.
A6 = Ha ido {{Q1}} veces {{Q5}}.
A7 = Ha ido {{Q2}} veces {{Q6}}.
A8 = Ha ido {{Q2}} veces {{Q6}}.
A9 = Ha ido {{Q3}} veces {{Q7}}.
A10 = Ha ido {{Q3}} veces {{Q7}}.
A11 = Ha ido {{Q4}} veces {{Q8}}.
A12 = Ha ido {{Q4}} veces {{Q8}}.</t>
  </si>
  <si>
    <t>{"id":"M4-EyP-2a-I-2","stimulus":"&lt;p&gt;En esta gráfica se ha anotado el número de veces que Rocío ha ido a cada uno de estos sitios durante el verano. Indica si las siguientes afirmaciones son correctas o no.&lt;/p&gt;&lt;div style=\"display:flex; justify-content:center;\"&gt;&lt;div class=\"fr-chart ct-chart ct-minor-seventh\" data-chart='{\"type\": \"bar\", \"series\": [{\"name\": \"Lugares\", \"data\": [{{Q1}},{{Q2}},{{Q3}},{{Q4}}]}], \"labels\":[\"{{Q5}}\",\"{{Q6}}\",\"{{Q7}}\",\"{{Q8}}\"],\"options\": {\"axisY\": {\"onlyInteger\": true}}}'&gt;&lt;/div&gt;&lt;/div&gt;","hint":"&lt;p&gt;La altura que alcanza cada barra representa el número de veces que Rocío ha ido a cada sitio.&lt;/p&gt;","feedback":"&lt;p&gt;La altura que alcanza cada barra representa el número de veces que Rocío ha ido a cada sitio.&lt;/p&gt;","seed":{"parameters":[{"name":"Q1","label":null,"list":[2,3,4,5,6,7]},{"name":"Q2","label":null,"list":[2,3,4,5,6,7]},{"name":"Q3","label":null,"list":[2,3,4,5,6,7]},{"name":"Q4","label":null,"list":[2,3,4,5,6,7]},{"name":"Q5","label":null,"list":["al museo","a la piscina","al campo","al parque","a la playa"]},{"name":"Q6","label":null,"list":["al museo","a la piscina","al campo","al parque","a la playa"]},{"name":"Q7","label":null,"list":["al museo","a la piscina","al campo","al parque","a la playa"]},{"name":"Q8","label":null,"list":["al museo","a la piscina","al campo","al parque","a la playa"]}],"calculated":[{"name":"A1","label":"Ha ido {{Q1}} veces {{Q5}}."},{"name":"A2","label":"Ha ido {{Q2}} veces {{Q6}}."},{"name":"A3","label":"Ha ido {{Q3}} veces {{Q7}}."},{"name":"A4","label":"Ha ido {{Q4}} veces {{Q8}}."},{"name":"A5","label":"Ha ido {{Q2}} veces {{Q5}}.","incorrect":true,"feedback":"Ha ido {{Q1}} veces {{Q5}}."},{"name":"A6","label":"Ha ido {{Q3}} veces {{Q5}}.","incorrect":true,"feedback":"Ha ido {{Q1}} veces {{Q5}}."},{"name":"A7","label":"Ha ido {{Q4}} veces {{Q6}}.","incorrect":true,"feedback":"Ha ido {{Q2}} veces {{Q6}}."},{"name":"A8","label":"Ha ido {{Q1}} veces {{Q6}}.","incorrect":true,"feedback":"Ha ido {{Q2}} veces {{Q6}}."},{"name":"A9","label":"Ha ido {{Q1}} veces {{Q7}}.","incorrect":true,"feedback":"Ha ido {{Q3}} veces {{Q7}}."},{"name":"A10","label":"Ha ido {{Q4}} veces {{Q7}}.","incorrect":true,"feedback":"Ha ido {{Q3}} veces {{Q7}}."},{"name":"A11","label":"Ha ido {{Q2}} veces {{Q8}}.","incorrect":true,"feedback":"Ha ido {{Q4}} veces {{Q8}}."},{"name":"A12","label":"Ha ido {{Q3}} veces {{Q8}}.","incorrect":true,"feedback":"Ha ido {{Q4}} veces {{Q8}}."}],"uniques":true},"algorithm":{"name":"trueFalse","template":"Choice matrix – inline","params":{"countCorrect":2,"countIncorrect":1,"showCheckIcon":false,"options":["Verdadero","Falso"]}}}</t>
  </si>
  <si>
    <t>Se le ha preguntado a unos alumnos de 4.º de Primaria qué profesión les gustaría ejercer de mayores. En esta gráfica están sus respuestas. Indica si las afirmaciones son correctas o no.
Gráfica (barras):
Serie : "Profesiones" {{Q1}}, {{Q2}}, {{Q3}}, {{Q4}}
Eje X:  "{{Q5}}", "{{Q6}}", "{{Q7}}", "{{Q8}}"
A {{Q1}} alumnos les gustaría ser {{Q5}}.*
A {{Q2}} alumnos les gustaría ser {{Q6}}.*
A {{Q3}} alumnos les gustaría ser {{Q7}}.*
A {{Q4}} alumnos les gustaría ser {{Q8}}.*
A {{Q2}} alumnos les gustaría ser {{Q5}}.
A {{Q3}} alumnos les gustaría ser {{Q5}}.
A {{Q1}} alumnos les gustaría ser {{Q6}}.
A {{Q4}} alumnos les gustaría ser {{Q6}}.
A {{Q2}} alumnos les gustaría ser {{Q7}}.
A {{Q4}} alumnos les gustaría ser {{Q7}}.
A {{Q1}} alumnos les gustaría ser {{Q8}}.
A {{Q2}} alumnos les gustaría ser {{Q8}}.</t>
  </si>
  <si>
    <t>Q1 = Min = 2; Max = 10; Step = 1
Q2 = Min = 2; Max = 10; Step = 1
Q3 = Min = 2; Max = 10; Step = 1
Q4 = Min = 2; Max = 10; Step = 1
Q5 = juez, deportista, periodista, actor, profesor, médico, músico, científico
Q6 = juez, deportista, periodista, actor, profesor, médico, músico, científico
Q7 = juez, deportista, periodista, actor, profesor, médico, músico, científico
Q8 = juez, deportista, periodista, actor, profesor, médico, músico, científico</t>
  </si>
  <si>
    <t>La altura que alcanza cada barra representa el número de alumnos que quieren tener una profesión.</t>
  </si>
  <si>
    <t>&lt;p&gt;La altura que alcanza cada barra representa el número de alumnos que quieren tener una profesión.&lt;/p&gt;
A5 = A {{Q2}} alumnos les gustaría ser {{Q5}}.
A6 = A {{Q3}} alumnos les gustaría ser {{Q5}}.
A7 = A {{Q1}} alumnos les gustaría ser {{Q6}}.
A8 = A {{Q4}} alumnos les gustaría ser {{Q6}}.
A9 = A {{Q2}} alumnos les gustaría ser {{Q7}}.
A10 = A {{Q4}} alumnos les gustaría ser {{Q7}}.
A11 = A {{Q1}} alumnos les gustaría ser {{Q8}}.
A12 = A {{Q2}} alumnos les gustaría ser {{Q8}}.</t>
  </si>
  <si>
    <t>{"id":"M4-EyP-2a-I-3","stimulus":"&lt;p&gt;Se le ha preguntado a estudiantes de 4.º de primaria qué profesión les gustaría ejercer de mayores. En esta gráfica están sus respuestas. Indica si las afirmaciones son correctas o no.&lt;/p&gt;&lt;div style=\"display:flex; justify-content:center;\"&gt;&lt;div class=\"fr-chart ct-chart ct-minor-seventh\" data-chart='{\"type\": \"bar\", \"series\": [{\"name\": \"Profesiones\", \"data\": [{{Q1}},{{Q2}},{{Q3}},{{Q4}}]}], \"labels\":[\"{{Q5}}\",\"{{Q6}}\",\"{{Q7}}\",\"{{Q8}}\"],\"options\": {\"axisY\": {\"onlyInteger\": true}}}'&gt;&lt;/div&gt;&lt;/div&gt;","hint":"&lt;p&gt;La altura que alcanza cada barra representa el número de estudiantes que quieren tener una profesión.&lt;/p&gt;","feedback":"&lt;p&gt;La altura que alcanza cada barra representa el número de estudiantes que quieren tener una profesión.&lt;/p&gt;","seed":{"parameters":[{"name":"Q1","label":null,"min":2,"max":10,"step":1},{"name":"Q2","label":null,"min":2,"max":10,"step":1},{"name":"Q3","label":null,"min":2,"max":10,"step":1},{"name":"Q4","label":null,"min":2,"max":10,"step":1},{"name":"Q5","label":null,"list":["juez","deportista","periodista","actor","profesor","médico","músico","científico"]},{"name":"Q6","label":null,"list":["juez","deportista","periodista","actor","profesor","médico","músico","científico"]},{"name":"Q7","label":null,"list":["juez","deportista","periodista","actor","profesor","médico","músico","científico"]},{"name":"Q8","label":null,"list":["juez","deportista","periodista","actor","profesor","médico","músico","científico"]}],"calculated":[{"name":"A1","label":"A {{Q1}} estudiantes les gustaría ser {{Q5}}."},{"name":"A2","label":"A {{Q2}} estudiantes les gustaría ser {{Q6}}."},{"name":"A3","label":"A {{Q3}} estudiantes les gustaría ser {{Q7}}."},{"name":"A4","label":"A {{Q4}} estudiantes les gustaría ser {{Q8}}."},{"name":"A5","label":"A {{Q2}} estudiantes les gustaría ser {{Q5}}.","incorrect":true,"feedback":"A {{Q2}} estudiantes les gustaría ser {{Q5}}."},{"name":"A6","label":"A {{Q3}} estudiantes les gustaría ser {{Q5}}.","incorrect":true,"feedback":"A {{Q3}} estudiantes les gustaría ser {{Q5}}."},{"name":"A7","label":"A {{Q1}} estudiantes les gustaría ser {{Q6}}.","incorrect":true,"feedback":"A {{Q1}} estudiantes les gustaría ser {{Q6}}."},{"name":"A8","label":"A {{Q4}} estudiantes les gustaría ser {{Q6}}.","incorrect":true,"feedback":"A {{Q4}} estudiantes les gustaría ser {{Q6}}."},{"name":"A9","label":"A {{Q2}} estudiantes les gustaría ser {{Q7}}.","incorrect":true,"feedback":"A {{Q2}} estudiantes les gustaría ser {{Q7}}."},{"name":"A10","label":"A {{Q4}} estudiantes les gustaría ser {{Q7}}.","incorrect":true,"feedback":"A {{Q4}} estudiantes les gustaría ser {{Q7}}."},{"name":"A11","label":"A {{Q1}} estudiantes les gustaría ser {{Q8}}.","incorrect":true,"feedback":"A {{Q1}} estudiantes les gustaría ser {{Q8}}."},{"name":"A12","label":"A {{Q2}} estudiantes les gustaría ser {{Q8}}.","incorrect":true,"feedback":"A {{Q2}} estudiantes les gustaría ser {{Q8}}."}],"uniques":true},"algorithm":{"name":"trueFalse","template":"Choice matrix – inline","params":{"countCorrect":2,"countIncorrect":1,"showCheckIcon":false,"options":["Verdadero","Falso"]}}}</t>
  </si>
  <si>
    <t>En el siguiente gráfico están representadas las asignaturas preferidas de unos alumnos. Completa las siguientes oraciones. 
Gráfica: Serie "Asignaturas": {{Q1}}, {{Q2}}, {{Q3}}
Eje X: "{{Q4}}", "{{Q5}}", "{{Q6}}"</t>
  </si>
  <si>
    <t>{{A1}} alumnos prefieren la asignatura de {{Q4}}.
{{A2}} alumnos prefieren la asignatura de {{Q6}}.</t>
  </si>
  <si>
    <t>Q1-Q3 = List = 10, 11, 12, 13, 14, 15
Q4 = List = Matemáticas, Inglés, Lengua, Ciencias Naturales, Educación Física, Educación Artística
Q5 = List = Matemáticas, Inglés, Lengua, Ciencias Naturales, Educación Física, Educación Artística
Q6 = List = Matemáticas, Inglés, Lengua, Ciencias Naturales, Educación Física, Educación Artística</t>
  </si>
  <si>
    <t>A1 = {{Q1}}
A2 = {{Q3}}</t>
  </si>
  <si>
    <t>&lt;p&gt;La altura que alcanza cada barra representa los alumnos a los que les gusta una asignatura.&lt;/p&gt;</t>
  </si>
  <si>
    <t>{"id":"M4-EyP-2a-E-1","stimulus":"&lt;p&gt;En el siguiente gráfico están representadas las asignaturas preferidas de unos estudiantes. Completa las siguientes oraciones.&lt;/p&gt;&lt;div style=\"display:flex; justify-content:center;\"&gt;&lt;div class=\"fr-chart ct-chart ct-minor-seventh\" data-chart='{\"type\": \"bar\", \"series\": [{\"name\": \"Asignaturas\", \"data\": [{{Q1}},{{Q2}},{{Q3}}]}], \"labels\":[\"{{Q4}}\",\"{{Q5}}\",\"{{Q6}}\"],\"options\": {\"axisY\": {\"onlyInteger\": true}}}'&gt;&lt;/div&gt;&lt;/div&gt;","template":"&lt;p&gt;{{response}} estudiantes prefieren la asignatura de {{Q4}}.&lt;/p&gt;&lt;p&gt;{{response}} estudiantes prefieren la asignatura de {{Q6}}.&lt;/p&gt;","hint":"&lt;p&gt;La altura que alcanza cada barra representa los estudiantes a los que les gusta una asignatura.&lt;/p&gt;","feedback":"&lt;p&gt;La altura que alcanza cada barra representa los estudiantes a los que les gusta una asignatura.&lt;/p&gt;","seed":{"parameters":[{"name":"Q1","label":null,"list":[10,11,12,13,14,15]},{"name":"Q2","label":null,"list":[10,11,12,13,14,15]},{"name":"Q3","label":null,"list":[10,11,12,13,14,15]},{"name":"Q4","label":null,"list":["Matemáticas","Inglés","Lengua","Ciencias Naturales","Educación Física","Educación Artística"]},{"name":"Q5","label":null,"list":["Matemáticas","Inglés","Lengua","Ciencias Naturales","Educación Física","Educación Artística"]},{"name":"Q6","label":null,"list":["Matemáticas","Inglés","Lengua","Ciencias Naturales","Educación Física","Educación Artística"]}],"calculated":[{"name":"A1","label":"{{function}}","function":"{{Q1}}"},{"name":"A2","label":"{{function}}","function":"{{Q3}}"}],"uniques":true},"algorithm":{"name":"calculateOperation","params":{"method":"equivLiteral","keyboard":"NUMERICAL"}}}</t>
  </si>
  <si>
    <t>Se le ha preguntado a un grupo de personas por su color favorito y estas han sido sus respuestas. Observa el gráfico y completa las siguientes oraciones.
Gráfica: Serie "Colores": {{Q1}}, {{Q2}}, {{Q3}}, {{Q4}}
Eje X: "{{Q5}}", "{{Q6}}", "{{Q7}}", "{{Q8}}"</t>
  </si>
  <si>
    <t>El color favorito de {{A1}} personas es el {{Q6}}.
El color favorito de {{A2}} personas es el {{Q8}}.</t>
  </si>
  <si>
    <t>Q1 = Min = 1; Max = 10; Step = 1
Q2 = Min = 1; Max = 10; Step = 1
Q3 = Min = 1; Max = 10; Step = 1
Q4 = Min = 1; Max = 10; Step = 1
Q5 = List = rojo, naranja, amarillo, verde, azul, morado, blanco, negro, rosa
Q6 = List = rojo, naranja, amarillo, verde, azul, morado, blanco, negro, rosa
Q7 = List = rojo, naranja, amarillo, verde, azul, morado, blanco, negro, rosa
Q8 = List = rojo, naranja, amarillo, verde, azul, morado, blanco, negro, rosa</t>
  </si>
  <si>
    <t>A1 = {{Q2}}
A2 = {{Q4}}</t>
  </si>
  <si>
    <t>&lt;p&gt;La altura que alcanza cada barra representa el número de personas que prefieren cada color.&lt;/p&gt;</t>
  </si>
  <si>
    <t>{"id":"M4-EyP-2a-E-2","stimulus":"&lt;p&gt;Se le ha preguntado a un grupo de personas por su color favorito y estas han sido sus respuestas. Observa el gráfico y completa las siguientes oraciones.&lt;/p&gt;&lt;div style=\"display:flex; justify-content:center;\"&gt;&lt;div class=\"fr-chart ct-chart ct-minor-seventh\" data-chart='{\"type\": \"bar\", \"series\": [{\"name\": \"Colores\", \"data\": [{{Q1}},{{Q2}},{{Q3}},{{Q4}}]}], \"labels\":[\"{{Q5}}\",\"{{Q6}}\",\"{{Q7}}\",\"{{Q8}}\"],\"options\": {\"axisY\": {\"onlyInteger\": true}}}'&gt;&lt;/div&gt;&lt;/div&gt;","template":"&lt;p&gt;El color favorito de {{response}} personas es el {{Q6}}.&lt;/p&gt;&lt;p&gt;El color favorito de {{response}} personas es el {{Q8}}.&lt;/p&gt;","hint":"&lt;p&gt;La altura que alcanza cada barra representa el número de personas que prefieren cada color.&lt;/p&gt;","feedback":"&lt;p&gt;La altura que alcanza cada barra representa el número de personas que prefieren cada color.&lt;/p&gt;","seed":{"parameters":[{"name":"Q1","label":null,"min":1,"max":10,"step":1},{"name":"Q2","label":null,"min":1,"max":10,"step":1},{"name":"Q3","label":null,"min":1,"max":10,"step":1},{"name":"Q4","label":null,"min":1,"max":10,"step":1},{"name":"Q5","label":null,"list":["rojo","naranja","amarillo","verde","azul","morado","blanco","negro","rosa"]},{"name":"Q6","label":null,"list":["rojo","naranja","amarillo","verde","azul","morado","blanco","negro","rosa"]},{"name":"Q7","label":null,"list":["rojo","naranja","amarillo","verde","azul","morado","blanco","negro","rosa"]},{"name":"Q8","label":null,"list":["rojo","naranja","amarillo","verde","azul","morado","blanco","negro","rosa"]}],"calculated":[{"name":"A1","label":"{{function}}","function":"{{Q2}}"},{"name":"A2","label":"{{function}}","function":"{{Q4}}"}],"uniques":true},"algorithm":{"name":"calculateOperation","params":{"method":"equivLiteral","keyboard":"NUMERICAL"}}}</t>
  </si>
  <si>
    <t>En este gráfico están las ventas de una tienda de ropa durante el último día. Completa la siguiente afirmación.
Gráfica:
Serie "Ventas": {{Q1}}, {{Q2}}, {{Q3}}
Eje X: "{{Q4}}", "{{Q5}}", "{{Q6}}"</t>
  </si>
  <si>
    <t xml:space="preserve">Ha vendido {{A1}} {{Q4}} y {{A2}} {{Q5}}. </t>
  </si>
  <si>
    <t>Q1 = Min = 5; Max = 15; Step = 1
Q2 = Min = 5; Max = 15; Step = 1
Q3 = Min = 5; Max = 15; Step = 1
Q4 = List = pantalones, camisetas, chaquetas, zapatos, vestidos</t>
  </si>
  <si>
    <t>A1 = {{Q1}}
A2 = {{Q2}}</t>
  </si>
  <si>
    <t>&lt;p&gt;La altura que alcanza cada barra representa las ventas de cada producto en la tienda.&lt;/p&gt;</t>
  </si>
  <si>
    <t>{"id":"M4-EyP-2a-E-3","stimulus":"&lt;p&gt;En este gráfico están las ventas de una tienda de ropa durante el último día. Completa la siguiente afirmación.&lt;/p&gt;&lt;div style=\"display:flex; justify-content:center;\"&gt;&lt;div class=\"fr-chart ct-chart ct-minor-seventh\" data-chart='{\"type\": \"bar\", \"series\": [{\"name\": \"Ventas\", \"data\": [{{Q1}},{{Q2}},{{Q3}}]}], \"labels\":[\"{{Q4}}\",\"{{Q5}}\",\"{{Q6}}\"],\"options\": {\"axisY\": {\"onlyInteger\": true}}}'&gt;&lt;/div&gt;&lt;/div&gt;","template":"&lt;p&gt;Ha vendido {{response}} {{Q4}} y {{response}} {{Q5}}.&lt;/p&gt;","hint":"&lt;p&gt;La altura que alcanza cada barra representa las ventas de cada producto en la tienda.&lt;/p&gt;","feedback":"&lt;p&gt;La altura que alcanza cada barra representa las ventas de cada producto en la tienda.&lt;/p&gt;","seed":{"parameters":[{"name":"Q1","label":null,"min":5,"max":15,"step":1},{"name":"Q2","label":null,"min":5,"max":15,"step":1},{"name":"Q3","label":null,"min":5,"max":15,"step":1},{"name":"Q4","label":null,"list":["pantalones","camisetas","chaquetas","zapatos","vestidos"]},{"name":"Q5","label":null,"list":["pantalones","camisetas","chaquetas","zapatos","vestidos"]},{"name":"Q6","label":null,"list":["pantalones","camisetas","chaquetas","zapatos","vestidos"]}],"calculated":[{"name":"A1","label":"{{function}}","function":"{{Q1}}"},{"name":"A2","label":"{{function}}","function":"{{Q2}}"}],"uniques":true},"algorithm":{"name":"calculateOperation","params":{"method":"equivLiteral","keyboard":"NUMERICAL"}}}</t>
  </si>
  <si>
    <t>M4-EyP-2b</t>
  </si>
  <si>
    <t>Elabora gráficos de barras</t>
  </si>
  <si>
    <t>Para decorar su tienda, Alicia ha comprado flores con los colores que aparecen en la tabla. Construye el gráfico de barras a partir de esa información.
Etiquetas: Rojas, Rosas, Amarillas, Azules, Violetas</t>
  </si>
  <si>
    <t>Barchart Output</t>
  </si>
  <si>
    <t>Q1 = Min = 1; Max = 10; Step = 1
Q2 = Min = 1; Max = 10; Step = 1
Q3 = Min = 1; Max = 10; Step = 1
Q4 = Min = 1; Max = 10; Step = 1
Q5 = Min = 1; Max = 10; Step = 1</t>
  </si>
  <si>
    <t>La altura de las barras representa el número de flores de cada color.</t>
  </si>
  <si>
    <t>{
    "id": "M4-EyP-2b-I-1",
    "stimulus": "&lt;p&gt;Para decorar su tienda, Alicia ha comprado flores con los colores que aparecen en la tabla. Construye el gráfico de barras a partir de esa información.&lt;/p&gt;",
    "hint": "La altura de las barras representa el número de flores de cada color.",
    "feedback": "La altura de las barras representa el número de flores de cada color.",
    "seed": {
        "parameters": [
            {
                "name": "Q1",
                "label": "Verdes",
                "img": "",
                "theme": "theme-green",
                "min": 1,
                "max": 10,
                "step": 1
            },
            {
                "name": "Q2",
                "label": "Rosas",
                "img": "",
                "theme": "theme-bordeaux",
                "min": 1,
                "max": 10,
                "step": 1
            },
            {
                "name": "Q3",
                "label": "Amarillas",
                "img": "",
                "theme": "theme-light-orange",
                "min": 1,
                "max": 10,
                "step": 1
            },
            {
                "name": "Q4",
                "label": "Azules",
                "img": "",
                "theme": "theme-light-blue",
                "min": 1,
                "max": 10,
                "step": 1
            },
            {
                "name": "Q5",
                "label": "Violetas",
                "img": "",
                "theme": "theme-violet",
                "min": 1,
                "max": 10,
                "step": 1
            }
        ],
        "uniques": true
    },
    "algorithm": {
        "name": "barchart",
        "params": {
            "labelY": "Flores",
            "labelsX": [
                {
                    "label": "Unidades",
                    "theme": "theme-bordeaux"
                }
            ],
            "tableEnable": true,
            "tablePosition": "LEFT",
            "multiplier": 1
        }
    }
}</t>
  </si>
  <si>
    <t>Una bolsa de caramelos tiene caramelos con estos sabores. Construye el gráfico de barras a partir de la información de la tabla.
Etiquetas: Limón, Fresa, Sandía, Menta</t>
  </si>
  <si>
    <t>Q1 = Min = 1; Max = 10; Step = 1
Q2 = Min = 1; Max = 10; Step = 1
Q3 = Min = 1; Max = 10; Step = 1
Q4 = Min = 1; Max = 10; Step = 1</t>
  </si>
  <si>
    <t>La altura de las barras representa el número de caramelos de cada sabor.</t>
  </si>
  <si>
    <t>{
    "id": "M4-EyP-2b-I-2",
    "stimulus": "&lt;p&gt;Una bolsa contiene caramelos de estos sabores. Construye el gráfico de barras a partir de la información de la tabla.&lt;/p&gt;",
    "hint": "&lt;p&gt;La altura de las barras representa el número de caramelos de cada sabor.&lt;/p&gt;",
    "feedback": "&lt;p&gt;La altura de las barras representa el número de caramelos de cada sabor.&lt;/p&gt;",
    "seed": {
        "parameters": [
            {
                "name": "Q1",
                "label": "Limón",
                "img": "",
                "theme": "theme-light-orange",
                "min": 1,
                "max": 10,
                "step": 1
            },
            {
                "name": "Q2",
                "label": "Fresa",
                "img": "",
                "theme": "theme-bordeaux",
                "min": 1,
                "max": 10,
                "step": 1
            },
            {
                "name": "Q3",
                "label": "Naranja",
                "img": "",
                "theme": "theme-dark-orange",
                "min": 1,
                "max": 10,
                "step": 1
            },
            {
                "name": "Q4",
                "label": "Menta",
                "img": "",
                "theme": "theme-green",
                "min": 1,
                "max": 10,
                "step": 1
            }
        ],
        "uniques": true
    },
    "algorithm": {
        "name": "barchart",
        "params": {
            "labelY": "Caramelos",
            "labelsX": [
                {
                    "label": "Unidades",
                    "theme": "theme-bordeaux"
                }
            ],
            "tableEnable": true,
            "tablePosition": "LEFT",
            "multiplier": 1
        }
    }
}</t>
  </si>
  <si>
    <t>En la caja de herramientas del abuelo de Julio están las siguientes herramientas. Construye el gráfico de barras a partir de la información de la tabla.
Etiquetas: Destornilladores, Llaves fijas, Martillos, Alicates</t>
  </si>
  <si>
    <t>Q1 = Min = 2; Max = 6; Step = 1
Q2 = Min =4; Max = 10; Step = 1
Q3 = Min = 1; Max = 3; Step = 1
Q4 = Min =2; Max = 5; Step = 1
Q5 = Min =2; Max = 5; Step = 1</t>
  </si>
  <si>
    <t>La altura de las barras representa el número de herramientas de cada tipo que hay en la caja.</t>
  </si>
  <si>
    <t>{
    "id": "M4-EyP-2b-I-3",
    "stimulus": "&lt;p&gt;En la caja de herramientas del abuelo de Julio están las siguientes herramientas. Construye el gráfico de barras a partir de la información de la tabla.&lt;/p&gt;",
    "hint": "&lt;p&gt;La altura de las barras representa el número de herramientas de cada tipo que hay en la caja.&lt;/p&gt;",
    "feedback": "&lt;p&gt;La altura de las barras representa el número de herramientas de cada tipo que hay en la caja.&lt;/p&gt;",
    "seed": {
        "parameters": [
            {
                "name": "Q1",
                "label": "Destornilladores",
                "img": "",
                "theme": "theme-violet",
                "min": 2,
                "max": 6,
                "step": 1
            },
            {
                "name": "Q2",
                "label": "Llaves fijas",
                "img": "",
                "theme": "theme-violet",
                "min": 4,
                "max": 10,
                "step": 1
            },
            {
                "name": "Q3",
                "label": "Martillos",
                "img": "",
                "theme": "theme-violet",
                "min": 1,
                "max": 3,
                "step": 1
            },
            {
                "name": "Q4",
                "label": "Alicates",
                "img": "",
                "theme": "theme-violet",
                "min": 2,
                "max": 5,
                "step": 1
            },
            {
                "name": "Q5",
                "label": "Taladros",
                "img": "",
                "theme": "theme-violet",
                "min": 2,
                "max": 5,
                "step": 1
            }
        ],
        "uniques": true
    },
    "algorithm": {
        "name": "barchart",
        "params": {
            "labelY": "Herramientas",
            "labelsX": [
                {
                    "label": "Unidades",
                    "theme": "theme-green"
                }
            ],
            "tableEnable": true,
            "tablePosition": "LEFT",
            "multiplier": 1
        }
    }
}</t>
  </si>
  <si>
    <t>M4-EyP-3a</t>
  </si>
  <si>
    <t>Interpreta datos en polígono de frecuencias</t>
  </si>
  <si>
    <t>La siguiente curva de frecuencias representa el número de películas que unos niños han visto durante el último mes. Indica si estas afirmaciones son correctas o no.
Gráfica: 
Serie "Películas": {{Q1}}, {{Q2}}, {{Q3}}, {{Q4}}
Eje X: {{Q5}}, {{Q6}}, {{Q7}}, {{Q8}}
{{Q5}} ha visto {{Q1}} películas.*
{{Q6}} ha visto {{Q2}} películas.*
{{Q7}} ha visto {{Q3}} películas.*
{{Q8}} ha visto {{Q4}} películas.*
{{Q5}} ha visto {{Q2}} películas.
{{Q5}} ha visto {{Q3}} películas.
{{Q6}} ha visto {{Q1}} películas.
{{Q6}} ha visto {{Q3}} películas.
{{Q7}} ha visto {{Q2}} películas.
{{Q7}} ha visto {{Q4}} películas.
{{Q8}} ha visto {{Q1}} películas.
{{Q8}} ha visto {{Q3}} películas.
(Se ven 3 opciones, 2 correctas)</t>
  </si>
  <si>
    <t>Q1 = Min = 2; Max = 12; Step = 1
Q2 = Min = 2; Max = 12; Step = 1
Q3 = Min = 2; Max = 12; Step = 1
Q4 = Min = 2; Max = 12; Step = 1
Q5 = List = Sonia, Hugo, Ana, Manuel, Emma, Javier, Blanca
Q6 = List = Sonia, Hugo, Ana, Manuel, Emma, Javier, Blanca
Q7 = List = Sonia, Hugo, Ana, Manuel, Emma, Javier, Blanca
Q8 = List = Sonia, Hugo, Ana, Manuel, Emma, Javier, Blanca</t>
  </si>
  <si>
    <t>&lt;p&gt;La altura que alcanza la curva representa el número de películas que ha visto cada persona.&lt;/p&gt;</t>
  </si>
  <si>
    <t>&lt;p&gt;La altura que alcanza la curva representa el número de películas que ha visto cada persona.&lt;/p&gt;
A5 = {{Q5}} ha visto {{Q1}} películas.
A6 = {{Q5}} ha visto {{Q1}} películas.
A7 = {{Q6}} ha visto {{Q2}} películas.
A8 = {{Q6}} ha visto {{Q2}} películas.
A9 = {{Q7}} ha visto {{Q3}} películas.
A10 = {{Q7}} ha visto {{Q3}} películas.
A11 = {{Q8}} ha visto {{Q4}} películas.
A12 = {{Q8}} ha visto {{Q4}} películas.</t>
  </si>
  <si>
    <t>{
    "id": "M4-EyP-3a-I-1",
    "stimulus": "&lt;p&gt;La siguiente curva de frecuencias representa el número de películas que unos niños han visto durante el último mes. Indica si estas afirmaciones son correctas o no.&lt;/p&gt;&lt;div style=\"display:flex; justify-content:center;\"&gt;&lt;div class=\"fr-chart ct-chart ct-minor-seventh\" data-chart='{\"type\": \"line\", \"series\": [{\"name\": \"Películas\", \"data\": [{{Q1}},{{Q2}},{{Q3}},{{Q4}}]}], \"labels\":[\"{{Q5}}\",\"{{Q6}}\",\"{{Q7}}\",\"{{Q8}}\"], \"options\":{\"low\":0, \"axisY\": {\"onlyInteger\": true}}}'&gt;&lt;/div&gt;&lt;/div&gt;",
    "hint": "&lt;p&gt;La altura que alcanza la curva representa el número de películas que ha visto cada persona.&lt;/p&gt;",
    "feedback": "&lt;p&gt;La altura que alcanza la curva representa el número de películas que ha visto cada persona.&lt;/p&gt;",
    "seed": {
        "parameters": [
            {
                "name": "Q1",
                "label": "",
                "min": 2,
                "max": 12,
                "step": 1
            },
            {
                "name": "Q2",
                "label": "",
                "min": 2,
                "max": 12,
                "step": 1
            },
            {
                "name": "Q3",
                "label": "",
                "min": 2,
                "max": 12,
                "step": 1
            },
            {
                "name": "Q4",
                "label": "",
                "min": 2,
                "max": 12,
                "step": 1
            },
            {
                "name": "Q5",
                "label": "",
                "list": [
                    "Sonia",
                    "Hugo",
                    "Ana",
                    "Manuel",
                    "Emma",
                    "Javier",
                    "Blanca"
                ]
            },
            {
                "name": "Q6",
                "label": "",
                "list": [
                    "Sonia",
                    "Hugo",
                    "Ana",
                    "Manuel",
                    "Emma",
                    "Javier",
                    "Blanca"
                ]
            },
            {
                "name": "Q7",
                "label": "",
                "list": [
                    "Sonia",
                    "Hugo",
                    "Ana",
                    "Manuel",
                    "Emma",
                    "Javier",
                    "Blanca"
                ]
            },
            {
                "name": "Q8",
                "label": "",
                "list": [
                    "Sonia",
                    "Hugo",
                    "Ana",
                    "Manuel",
                    "Emma",
                    "Javier",
                    "Blanca"
                ]
            }
        ],
        "calculated": [
            {
                "name": "A1",
                "label": "{{Q5}} ha visto {{Q1}} películas."
            },
            {
                "name": "A2",
                "label": "{{Q6}} ha visto {{Q2}} películas."
            },
            {
                "name": "A3",
                "label": "{{Q7}} ha visto {{Q3}} películas."
            },
            {
                "name": "A4",
                "label": "{{Q8}} ha visto {{Q4}} películas."
            },
            {
                "name": "A5",
                "label": "{{Q5}} ha visto {{Q2}} películas.",
                "incorrect": true,
                "feedback": "&lt;p&gt;{{Q5}} ha visto {{Q1}} películas.&lt;/p&gt;"
            },
            {
                "name": "A6",
                "label": "{{Q5}} ha visto {{Q3}} películas.",
                "incorrect": true,
                "feedback": "&lt;p&gt;{{Q5}} ha visto {{Q1}} películas.&lt;/p&gt;"
            },
            {
                "name": "A7",
                "label": "{{Q6}} ha visto {{Q1}} películas.",
                "incorrect": true,
                "feedback": "&lt;p&gt;{{Q6}} ha visto {{Q2}} películas.&lt;/p&gt;"
            },
            {
                "name": "A8",
                "label": "{{Q6}} ha visto {{Q3}} películas.",
                "incorrect": true,
                "feedback": "&lt;p&gt;{{Q6}} ha visto {{Q2}} películas.&lt;/p&gt;"
            },
            {
                "name": "A9",
                "label": "{{Q7}} ha visto {{Q2}} películas.",
                "incorrect": true,
                "feedback": "&lt;p&gt;{{Q7}} ha visto {{Q3}} películas.&lt;/p&gt;"
            },
            {
                "name": "A10",
                "label": "{{Q7}} ha visto {{Q4}} películas.",
                "incorrect": true,
                "feedback": "&lt;p&gt;{{Q7}} ha visto {{Q3}} películas.&lt;/p&gt;"
            },
            {
                "name": "A11",
                "label": "{{Q8}} ha visto {{Q1}} películas.",
                "incorrect": true,
                "feedback": "&lt;p&gt;{{Q8}} ha visto {{Q4}} películas.&lt;/p&gt;"
            },
            {
                "name": "A12",
                "label": "{{Q8}} ha visto {{Q3}} películas.",
                "incorrect": true,
                "feedback": "&lt;p&gt;{{Q8}} ha visto {{Q4}} películas.&lt;/p&gt;"
            }
        ],
        "uniques": true
    },
    "algorithm": {
        "name": "trueFalse",
        "template": "Choice matrix – inline",
        "params": {
            "countCorrect": 2,
            "countIncorrect": 1,
            "showCheckIcon": false,
            "options": [
                "Verdadero",
                "Falso"
            ]
        }
    }
}</t>
  </si>
  <si>
    <t>En un colegio se ha realizado una encuesta para saber qué postres prefiere el alumnado. A partir de esa información se ha creado la siguiente gráfica. Indica si estas afirmaciones son correctas o no.
Gráfica:
Serie "Postres":  {{Q1}}, {{Q2}}, {{Q3}}
Eje X: "{{Q4}}", "{{Q5}}", "{{Q6}}"
{{Q1}} estudiantes prefieren {{Q4}}.*
{{Q2}} estudiantes prefieren {{Q5}}.*
{{Q3}} estudiantes prefieren {{Q6}}.*
{{Q2}} estudiantes prefieren {{Q4}}.
{{Q3}} estudiantes prefieren {{Q4}}.
{{Q1}} estudiantes prefieren {{Q5}}.
{{Q3}} estudiantes prefieren {{Q5}}.
{{Q1}} estudiantes prefieren {{Q6}}.
{{Q2}} estudiantes prefieren {{Q6}}.</t>
  </si>
  <si>
    <t>Q1-Q3 = Min = 2; Max = 10; Step = 1
Q4-Q6="list": ["fruta", "tarta", "helado", "yogurt"]</t>
  </si>
  <si>
    <t>&lt;p&gt;La altura que alcanza la curva representa el número de estudiantes que prefieren un postre.&lt;/p&gt;</t>
  </si>
  <si>
    <t>&lt;p&gt;La altura que alcanza la curva representa el número de estudiantes que prefieren un postre.&lt;/p&gt;
A4 = {{Q1}} estudiantes prefieren {{Q4}}.
A5 = {{Q1}} estudiantes prefieren {{Q4}}.
A6 = {{Q2}} estudiantes prefieren {{Q5}}.
A7 = {{Q2}} estudiantes prefieren {{Q5}}.
A8 = {{Q3}} estudiantes prefieren {{Q6}}.
A9 = {{Q3}} estudiantes prefieren {{Q6}}.</t>
  </si>
  <si>
    <t>{"id":"M4-EyP-3a-I-2","stimulus":"&lt;p&gt;En un colegio se ha realizado una encuesta para saber qué postres prefiere el alumnado. A partir de esa información se ha creado la siguiente gráfica. Indica si estas afirmaciones son correctas o no.&lt;/p&gt;&lt;div style=\"display:flex; justify-content:center;\"&gt;&lt;div class=\"fr-chart ct-chart ct-minor-seventh\" data-chart='{\"type\": \"line\", \"series\": [{\"name\": \"Postres\", \"data\": [{{Q1}},{{Q2}},{{Q3}}]}], \"labels\":[\"{{Q4}}\",\"{{Q5}}\",\"{{Q6}}\"], \"options\":{\"low\":0, \"axisY\": {\"onlyInteger\": true}}}'&gt;&lt;/div&gt;&lt;/div&gt;","hint":"&lt;p&gt;La altura que alcanza la curva representa el número de estudiantes que prefieren un postre.&lt;/p&gt;","feedback":"&lt;p&gt;La altura que alcanza la curva representa el número de estudiantes que prefieren un postre.&lt;/p&gt;","seed":{"parameters":[{"name":"Q1","label":"","min":2,"max":10,"step":1},{"name":"Q2","label":"","min":2,"max":10,"step":1},{"name":"Q3","label":"","min":2,"max":10,"step":1},{"name":"Q4","label":"","list":["fruta","tarta","helado","yogurt"]},{"name":"Q5","label":"","list":["fruta","tarta","helado","yogurt"]},{"name":"Q6","label":"","list":["fruta","tarta","helado","yogurt"]}],"calculated":[{"name":"A1","label":"{{Q1}} estudiantes prefieren {{Q4}}."},{"name":"A2","label":"{{Q2}} estudiantes prefieren {{Q5}}."},{"name":"A3","label":"{{Q3}} estudiantes prefieren {{Q6}}."},{"name":"A4","label":"{{Q2}} estudiantes prefieren {{Q4}}.","incorrect":true,"feedback":"&lt;p&gt;{{Q1}} estudiantes prefieren {{Q4}}.&lt;/p&gt;"},{"name":"A5","label":"{{Q3}} estudiantes prefieren {{Q4}}.","incorrect":true,"feedback":"&lt;p&gt;{{Q1}} estudiantes prefieren {{Q4}}.&lt;/p&gt;"},{"name":"A6","label":"{{Q1}} estudiantes prefieren {{Q5}}.","incorrect":true,"feedback":" {{Q2}} estudiantes prefieren {{Q5}}."},{"name":"A7","label":" {{Q2}} estudiantes prefieren {{Q5}}.","incorrect":true,"feedback":"&lt;p&gt;{{Q5}} ha recibido {{Q2}} votos.&lt;/p&gt;"},{"name":"A8","label":"{{Q1}} estudiantes prefieren {{Q6}}.","incorrect":true,"feedback":"&lt;p&gt;{{Q3}} estudiantes prefieren {{Q6}}.&lt;/p&gt;"},{"name":"A9","label":"{{Q2}} estudiantes prefieren {{Q6}}.","incorrect":true,"feedback":"&lt;p&gt;{{Q3}} estudiantes prefieren {{Q6}}.&lt;/p&gt;"}],"uniques":true},"algorithm":{"name":"trueFalse","template":"Choice matrix – inline","params":{"countCorrect":2,"countIncorrect":1,"showCheckIcon":false,"options":["Verdadero","Falso"]}}}</t>
  </si>
  <si>
    <t>Estos son los resultados de la votación que han realizado en una clase para elegir a su representante. Indica si estas afirmaciones son correctas o no.
Gráfica:
Serie "Votos":  {{Q1}}, {{Q2}}, {{Q3}}
Eje X: "{{Q4}}", "{{Q5}}", "{{Q6}}"
{{Q4}} ha recibido {{Q1}} votos.*
{{Q5}} ha recibido {{Q2}} votos.*
{{Q6}} ha recibido {{Q3}} votos.*
{{Q4}} ha recibido {{Q2}} votos.
{{Q4}} ha recibido {{Q3}} votos.
{{Q5}} ha recibido {{Q1}} votos.
{{Q5}} ha recibido {{Q3}} votos.
{{Q6}} ha recibido {{Q1}} votos.
{{Q6}} ha recibido {{Q2}} votos.</t>
  </si>
  <si>
    <t>Q1 = Min = 2; Max = 12; Step = 1
Q2 = Min = 2; Max = 12; Step = 1
Q3 = Min = 2; Max = 12; Step = 1
Q4 = List = Álvaro, Mar, Raúl, Sara, Héctor, Alba
Q5 = List = Álvaro, Mar, Raúl, Sara, Héctor, Alba
Q6 = List = Álvaro, Mar, Raúl, Sara, Héctor, Alba</t>
  </si>
  <si>
    <t>&lt;p&gt;La altura que alcanza la curva representa los votos que ha recibido cada aspirante.&lt;/p&gt;</t>
  </si>
  <si>
    <t>&lt;p&gt;La altura que alcanza la curva representa los votos que ha recibido cada aspirante.&lt;/p&gt;
A4 = {{Q4}} ha recibido {{Q1}} votos.
A5 = {{Q4}} ha recibido {{Q1}} votos.
A6 = {{Q5}} ha recibido {{Q2}} votos.
A7 = {{Q5}} ha recibido {{Q2}} votos.
A8 = {{Q6}} ha recibido {{Q3}} votos.
A9 = {{Q6}} ha recibido {{Q3}} votos.</t>
  </si>
  <si>
    <t>{
    "id": "M4-EyP-3a-I-3",
    "stimulus": "&lt;p&gt;Estos son los resultados de la votación que han realizado en una clase para elegir a su representante. Indica si estas afirmaciones son correctas o no.&lt;/p&gt;&lt;div style=\"display:flex; justify-content:center;\"&gt;&lt;div class=\"fr-chart ct-chart ct-minor-seventh\" data-chart='{\"type\": \"line\", \"series\": [{\"name\": \"Votos\", \"data\": [{{Q1}},{{Q2}},{{Q3}}]}], \"labels\":[\"{{Q4}}\",\"{{Q5}}\",\"{{Q6}}\"], \"options\":{\"low\":0, \"axisY\": {\"onlyInteger\": true}}}'&gt;&lt;/div&gt;&lt;/div&gt;",
    "hint": "&lt;p&gt;La altura que alcanza la curva representa los votos que ha recibido cada aspirante.&lt;/p&gt;",
    "feedback": "&lt;p&gt;La altura que alcanza la curva representa los votos que ha recibido cada aspirante.&lt;/p&gt;",
    "seed": {
        "parameters": [
            {
                "name": "Q1",
                "label": "",
                "min": 2,
                "max": 12,
                "step": 1
            },
            {
                "name": "Q2",
                "label": "",
                "min": 2,
                "max": 12,
                "step": 1
            },
            {
                "name": "Q3",
                "label": "",
                "min": 2,
                "max": 12,
                "step": 1
            },
            {
                "name": "Q4",
                "label": "",
                "list": [
                    "Álvaro",
                    "Mar",
                    "Raúl",
                    "Sara",
                    "Héctor",
                    "Alba"
                ]
            },
            {
                "name": "Q5",
                "label": "",
                "list": [
                    "Álvaro",
                    "Mar",
                    "Raúl",
                    "Sara",
                    "Héctor",
                    "Alba"
                ]
            },
            {
                "name": "Q6",
                "label": "",
                "list": [
                    "Álvaro",
                    "Mar",
                    "Raúl",
                    "Sara",
                    "Héctor",
                    "Alba"
                ]
            }
        ],
        "calculated": [
            {
                "name": "A1",
                "label": "{{Q4}} ha recibido {{Q1}} votos."
            },
            {
                "name": "A2",
                "label": "{{Q5}} ha recibido {{Q2}} votos."
            },
            {
                "name": "A3",
                "label": "{{Q6}} ha recibido {{Q3}} votos."
            },
            {
                "name": "A4",
                "label": "{{Q4}} ha recibido {{Q2}} votos.",
                "incorrect": true,
                "feedback": "&lt;p&gt;{{Q4}} ha recibido {{Q1}} votos.&lt;/p&gt;"
            },
            {
                "name": "A5",
                "label": "{{Q4}} ha recibido {{Q3}} votos.",
                "incorrect": true,
                "feedback": "&lt;p&gt;{{Q4}} ha recibido {{Q1}} votos.&lt;/p&gt;"
            },
            {
                "name": "A6",
                "label": "{{Q5}} ha recibido {{Q1}} votos.",
                "incorrect": true,
                "feedback": "{{Q5}} ha recibido {{Q2}} votos."
            },
            {
                "name": "A7",
                "label": "{{Q5}} ha recibido {{Q3}} votos.",
                "incorrect": true,
                "feedback": "&lt;p&gt;{{Q5}} ha recibido {{Q2}} votos.&lt;/p&gt;"
            },
            {
                "name": "A8",
                "label": "{{Q6}} ha recibido {{Q1}} votos.",
                "incorrect": true,
                "feedback": "&lt;p&gt;{{Q6}} ha recibido {{Q3}} votos.&lt;/p&gt;"
            },
            {
                "name": "A9",
                "label": "{{Q6}} ha recibido {{Q2}} votos.",
                "incorrect": true,
                "feedback": "&lt;p&gt;{{Q6}} ha recibido {{Q3}} votos.&lt;/p&gt;"
            }
        ],
        "uniques": true
    },
    "algorithm": {
        "name": "trueFalse",
        "template": "Choice matrix – inline",
        "params": {
            "countCorrect": 2,
            "countIncorrect": 1,
            "showCheckIcon": false,
            "options": [
                "Verdadero",
                "Falso"
            ]
        }
    }
}</t>
  </si>
  <si>
    <t>En esta gráfica se han registrado el número de días que ha llovido durante el último mes en varias ciudades. Observa la gráfica y completa las siguientes afirmaciones.
Serie "Ciudades": {{Q1}}, {{Q2}}, {{Q3}}
Eje X: "{{Q4}}", "{{Q5}}", "{{Q6}}"</t>
  </si>
  <si>
    <t>En {{Q4}} ha llovido durante {{A1}} días.
En {{Q5}} ha llovido durante {{A2}} días.</t>
  </si>
  <si>
    <t>Q1 = List = 2, 3, 4, 5, 6, 7
Q2 = List = 2, 3, 4, 5, 6, 7
Q3 = List = 2, 3, 4, 5, 6, 7
Q4 = List = París, Santiago, Tokio, Roma, El Cairo, Montreal
Q4 = List = París, Santiago, Tokio, Roma, El Cairo, Montreal
Q5 = List = París, Santiago, Tokio, Roma, El Cairo, Montreal</t>
  </si>
  <si>
    <t>&lt;p&gt;La altura que alcanza la curva representa el número días que ha llovido en cada ciudad.&lt;/p&gt;</t>
  </si>
  <si>
    <t>{"id":"M4-EyP-3a-E-1","stimulus":"&lt;p&gt;En esta gráfica se han registrado el número de días que ha llovido durante el último mes en varias ciudades. Observa la gráfica y completa las siguientes afirmaciones.&lt;/p&gt;&lt;div style=\"display:flex; justify-content:center;\"&gt;&lt;div class=\"fr-chart ct-chart ct-minor-seventh\" data-chart='{\"type\": \"line\", \"series\": [{\"name\": \"Ciudades\", \"data\": [{{Q1}},{{Q2}},{{Q3}}]}], \"labels\":[\"{{Q4}}\",\"{{Q5}}\",\"{{Q6}}\"], \"options\":{\"low\":0, \"axisY\": {\"onlyInteger\": true}}}'&gt;&lt;/div&gt;&lt;/div&gt;","template":"&lt;p&gt;En {{Q4}} ha llovido durante {{response}} días.&lt;/p&gt;&lt;p&gt;En {{Q5}} ha llovido durante {{response}} días.&lt;/p&gt;","hint":"&lt;p&gt;La altura que alcanza la curva representa el número días que ha llovido en cada ciudad.&lt;/p&gt;","feedback":"&lt;p&gt;La altura que alcanza la curva representa el número días que ha llovido en cada ciudad.&lt;/p&gt;","seed":{"parameters":[{"name":"Q1","label":"","list":[2,3,4,5,6,7]},{"name":"Q2","label":"","list":[2,3,4,5,6,7]},{"name":"Q3","label":"","list":[2,3,4,5,6,7]},{"name":"Q4","label":"","list":["París","Bilbao","Tokio","Roma","El Cairo","Toronto"]},{"name":"Q5","label":"","list":["París","Bilbao","Tokio","Roma","El Cairo","Toronto"]},{"name":"Q6","label":"","list":["París","Bilbao","Tokio","Roma","El Cairo","Toronto"]}],"calculated":[{"name":"A1","label":"{{function}}","function":"{{Q1}}"},{"name":"A2","label":"{{function}}","function":"{{Q2}}"}],"uniques":true},"algorithm":{"name":"calculateOperation","template":"Cloze with text"}}</t>
  </si>
  <si>
    <t>La profesora de Educación Física ha elaborado una gráfica con el número de canastas que han encestado los siguientes estudiantes. Completa estas oraciones.
Serie "Canastas": {{Q1}}, {{Q2}}, {{Q3}}, {{Q4}}
Eje X: {{Q5}}, {{Q6}}, {{Q7}}, {{Q8}}</t>
  </si>
  <si>
    <t>{{Q7}} ha encestado {{A1}} canastas.
{{Q5}} ha encestado {{A2}} canastas.</t>
  </si>
  <si>
    <t>Q1 = Min = 5; Max = 12; Step = 1
Q2 = Min = 5; Max = 12; Step = 1
Q3 = Min = 5; Max = 12; Step = 1
Q4 = Min = 5; Max = 12; Step = 1
Q5= List = Leticia, Felipe, Juan, Isabel, Moisés, Esther
Q6= List = Leticia, Felipe, Juan, Isabel, Moisés, Esther
Q7= List = Leticia, Felipe, Juan, Isabel, Moisés, Esther
Q8= List = Leticia, Felipe, Juan, Isabel, Moisés, Esther</t>
  </si>
  <si>
    <t>A1 = {{Q3}}
A2 = {{Q1}}</t>
  </si>
  <si>
    <t>&lt;p&gt;La altura que alcanza la curva representa el número canastas de cada estudiante.&lt;/p&gt;</t>
  </si>
  <si>
    <t>{"id":"M4-EyP-3a-E-2","stimulus":"&lt;p&gt;La profesora de Educación Física ha elaborado una gráfica con el número de canastas que han encestado los siguientes estudiantes. Completa estas oraciones.&lt;/p&gt;&lt;div style=\"display:flex; justify-content:center;\"&gt;&lt;div class=\"fr-chart ct-chart ct-minor-seventh\" data-chart='{\"type\": \"line\", \"series\": [{\"name\": \"Canastas\", \"data\": [{{Q1}},{{Q2}},{{Q3}},{{Q4}}]}], \"labels\":[\"{{Q5}}\",\"{{Q6}}\",\"{{Q7}}\",\"{{Q8}}\"], \"options\":{\"low\":0, \"axisY\": {\"onlyInteger\": true}}}'&gt;&lt;/div&gt;&lt;/div&gt;","template":"&lt;p&gt;{{Q7}} ha encestado {{response}} canastas.&lt;/p&gt;&lt;p&gt;{{Q5}} ha encestado {{response}} canastas.&lt;/p&gt;","hint":"&lt;p&gt;La altura que alcanza la curva representa el número canastas de cada estudiante.&lt;/p&gt;","feedback":"&lt;p&gt;La altura que alcanza la curva representa el número canastas de cada estudiante.&lt;/p&gt;","seed":{"parameters":[{"name":"Q1","label":"","min":5,"max":12,"step":1},{"name":"Q2","label":"","min":5,"max":12,"step":1},{"name":"Q3","label":"","min":5,"max":12,"step":1},{"name":"Q4","label":"","min":5,"max":12,"step":1},{"name":"Q5","label":"","list":["Pablo","Lucía","Lucas","Nora","Martín","Elena"]},{"name":"Q6","label":"","list":["Pablo","Lucía","Lucas","Nora","Martín","Elena"]},{"name":"Q7","label":"","list":["Pablo","Lucía","Lucas","Nora","Martín","Elena"]},{"name":"Q8","label":"","list":["Pablo","Lucía","Lucas","Nora","Martín","Elena"]}],"calculated":[{"name":"A1","label":"{{function}}","function":"{{Q3}}"},{"name":"A2","label":"{{function}}","function":"{{Q1}}"}],"uniques":true},"algorithm":{"name":"calculateOperation","template":"Cloze with text"}}</t>
  </si>
  <si>
    <t>Para hacer unas manualidades en clase, cada estudiante ha traído tantas cartulinas de colores como aparecen en la gráfica. Obsérvala y después completa las siguientes afirmaciones.
Serie "Cartulinas": {{Q1}}, {{Q2}}, {{Q3}}, {{Q4}}
Eje X: {{Q5}}, {{Q6}}, {{Q7}}, {{Q8}}</t>
  </si>
  <si>
    <t>{{Q8}} ha traído {{A1}} cartulinas.
{{Q5}} ha traído {{A2}} cartulinas.</t>
  </si>
  <si>
    <t>Q1 = Min = 2; Max = 12; Step = 1
Q2 = Min = 2; Max = 12; Step = 1
Q3 = Min = 2; Max = 12; Step = 1
Q4 = Min = 2; Max = 12; Step = 1
Q5 = List = Bernardo, Lucía, Lucas, Nora, Martín, Guadalupe
Q6 = List = Bernardo, Lucía, Lucas, Nora, Martín, Guadalupe
Q7 = List = Bernardo, Lucía, Lucas, Nora, Martín, Guadalupe
Q8 = List = Bernardo, Lucía, Lucas, Nora, Martín, Guadalupe</t>
  </si>
  <si>
    <t>A1 = {{Q4}}
A2 = {{Q1}}</t>
  </si>
  <si>
    <t>&lt;p&gt;La altura que alcanza la curva representa el número de cartulinas que ha traído cada estudiante.&lt;/p&gt;</t>
  </si>
  <si>
    <t>{"id":"M4-EyP-3a-E-3","stimulus":"&lt;p&gt;Para hacer unas manualidades en clase, cada estudiante ha traído tantas cartulinas de colores como aparecen en la gráfica. Obsérvala y después completa las siguientes afirmaciones.&lt;/p&gt;&lt;div style=\"display:flex; justify-content:center;\"&gt;&lt;div class=\"fr-chart ct-chart ct-minor-seventh\" data-chart='{\"type\": \"line\", \"series\": [{\"name\": \"Cartulinas\", \"data\": [{{Q1}},{{Q2}},{{Q3}},{{Q4}}]}], \"labels\":[\"{{Q5}}\",\"{{Q6}}\",\"{{Q7}}\",\"{{Q8}}\"], \"options\":{\"low\":0, \"axisY\": {\"onlyInteger\": true}}}'&gt;&lt;/div&gt;&lt;/div&gt;","template":"&lt;p&gt;{{Q8}} ha traído {{response}} cartulinas.&lt;/p&gt;&lt;p&gt;{{Q5}} ha traído {{response}} cartulinas&lt;/p&gt;","hint":"&lt;p&gt;La altura que alcanza la curva representa el número de cartulinas que ha traído cada estudiante.&lt;/p&gt;","feedback":"&lt;p&gt;La altura que alcanza la curva representa el número de cartulinas que ha traído cada estudiante.&lt;/p&gt;","seed":{"parameters":[{"name":"Q1","label":"","min":2,"max":12,"step":1},{"name":"Q2","label":"","min":2,"max":12,"step":1},{"name":"Q3","label":"","min":2,"max":12,"step":1},{"name":"Q4","label":"","min":2,"max":12,"step":1},{"name":"Q5","label":"","list":["Fran","Lucía","Lucas","Nora","Martín","Guadalupe"]},{"name":"Q6","label":"","list":["Fran","Lucía","Lucas","Nora","Martín","Guadalupe"]},{"name":"Q7","label":"","list":["Fran","Lucía","Lucas","Nora","Martín","Guadalupe"]},{"name":"Q8","label":"","list":["Fran","Lucía","Lucas","Nora","Martín","Guadalupe"]}],"calculated":[{"name":"A1","label":"{{function}}","function":"{{Q4}}"},{"name":"A2","label":"{{function}}","function":"{{Q1}}"}],"uniques":true},"algorithm":{"name":"calculateOperation","template":"Cloze with text"}}</t>
  </si>
  <si>
    <t>M4-EyP-3b</t>
  </si>
  <si>
    <t>Elabora polígono de frecuencias</t>
  </si>
  <si>
    <t>Representa en un polígono de frecuencias la temperatura que ha hecho en una localidad durante cinco días.</t>
  </si>
  <si>
    <t>Linechart Output</t>
  </si>
  <si>
    <t>La altura que alcanza la línea representa la temperatura de cada día.</t>
  </si>
  <si>
    <t>{
    "id": "M4-EyP-3b-I-1",
    "stimulus": "&lt;p&gt;Representa en este polígono de frecuencias la temperatura que ha hecho en una localidad durante cinco días.",
    "hint": "&lt;p&gt;La altura que alcanza la línea representa la temperatura de cada día.&lt;/p&gt;",
    "feedback": "&lt;p&gt;La altura que alcanza la línea representa la temperatura de cada día.&lt;/p&gt;",
    "seed": {
        "parameters": [
            {
                "name": "Q1",
                "label": "Lunes",
                "min": 0,
                "max": 10,
                "step": 1,
                "group": 1
            },
            {
                "name": "Q2",
                "label": "Martes",
                "min": 0,
                "max": 10,
                "step": 1,
                "group": 1
            },
            {
                "name": "Q3",
                "label": "Miércoles",
                "min": 1,
                "max": 10,
                "step": 1,
                "group": 1
            },
            {
                "name": "Q4",
                "label": "Jueves",
                "min": 0,
                "max": 10,
                "step": 1,
                "group": 1
            },
            {
                "name": "Q5",
                "label": "Viernes",
                "min": 0,
                "max": 10,
                "step": 1,
                "group": 1
            }
        ],
        "uniques": false
    },
    "algorithm": {
        "name": "linechart",
        "params": {
            "labelY": "",
            "labelsX": [
                {
                    "label": "Temperatura",
                    "theme": "theme-light-blue"
                }
            ],
            "measure": " °C",
            "tableEnable": true,
            "tablePosition": "LEFT",
            "multiplier": 1
        }
    }
}</t>
  </si>
  <si>
    <t>Representa en este polígono de frecuencias los productos que ha vendido una tienda a lo largo de un día.</t>
  </si>
  <si>
    <t>La altura que alcanza la línea representa el número de productos vendidos de cada tipo.</t>
  </si>
  <si>
    <t>{
    "id": "M4-EyP-3b-I-2",
    "stimulus": "&lt;p&gt;Representa en este polígono de frecuencias los productos que ha vendido una tienda a lo largo de un día.",
    "hint": "&lt;p&gt;La altura que alcanza la línea representa el número de productos vendidos de cada tipo.&lt;/p&gt;",
    "feedback": "&lt;p&gt;La altura que alcanza la línea representa el número de productos vendidos de cada tipo.&lt;/p&gt;",
    "seed": {
        "parameters": [
            {
                "name": "Q1",
                "label": "Televisores",
                "min": 1,
                "max": 10,
                "step": 1,
                "group": 1
            },
            {
                "name": "Q2",
                "label": "Aspiradoras",
                "min": 1,
                "max": 10,
                "step": 1,
                "group": 1
            },
            {
                "name": "Q3",
                "label": "Ordenadores",
                "min": 1,
                "max": 10,
                "step": 1,
                "group": 1
            },
            {
                "name": "Q4",
                "label": "Lavadoras",
                "min": 1,
                "max": 10,
                "step": 1,
                "group": 1
            }
        ],
        "uniques": false
    },
    "algorithm": {
        "name": "linechart",
        "params": {
            "labelY": "",
            "labelsX": [
                {
                    "label": "Número",
                    "theme": "theme-light-blue"
                }
            ],
            "measure": "",
            "tableEnable": true,
            "tablePosition": "LEFT",
            "multiplier": 1
        }
    }
}</t>
  </si>
  <si>
    <t>En esta tabla se han apuntado el número de vehículos a los que Fernando ha multado a lo largo de la semana. Construye un polígono de frecuencias a partir de esa información.</t>
  </si>
  <si>
    <t>La altura que alcanza la línea representa el número de vehículos con multas.</t>
  </si>
  <si>
    <t>{
    "id": "M4-EyP-3b-I-3",
    "stimulus": "&lt;p&gt;En esta tabla se han apuntado el número de vehículos a los que Fernando ha multado a lo largo de la semana. Construye un polígono de frecuencias a partir de esta información.",
    "hint": "&lt;p&gt;La altura que alcanza la línea representa el número de vehículos con multas.&lt;/p&gt;",
    "feedback": "&lt;p&gt;La altura que alcanza la línea representa el número de vehículos con multas.&lt;/p&gt;",
    "seed": {
        "parameters": [
            {
                "name": "Q1",
                "label": "Coches",
                "min": 1,
                "max": 10,
                "step": 1,
                "group": 1
            },
            {
                "name": "Q2",
                "label": "Motos",
                "min": 1,
                "max": 10,
                "step": 1,
                "group": 1
            },
            {
                "name": "Q3",
                "label": "Furgonetas",
                "min": 1,
                "max": 10,
                "step": 1,
                "group": 1
            },
            {
                "name": "Q4",
                "label": "Camiones",
                "min": 1,
                "max": 10,
                "step": 1,
                "group": 1
            }
        ],
        "uniques": false
    },
    "algorithm": {
        "name": "linechart",
        "params": {
            "labelY": "",
            "labelsX": [
                {
                    "label": "Número",
                    "theme": "theme-light-blue"
                }
            ],
            "measure": "",
            "tableEnable": true,
            "tablePosition": "LEFT",
            "multiplier": 1
        }
    }
}</t>
  </si>
  <si>
    <t>M4-EyP-4a</t>
  </si>
  <si>
    <t>Interpreta datos en pictogramas</t>
  </si>
  <si>
    <t>Este pictograma representa el número de coches estacionados en un aparcamiento según su color. Cada icono equivale a 5 coches. Indica si las siguientes afirmaciones son verdaderas o no.
Gráfico de Pictograma
Serie: {{Q1}}, {{Q2}}, {{Q3}}, {{Q4}}
Eje X : "{{Q5}}", "{{Q6}}", "{{Q7}}", "{{Q8}}"
Icono: Coche
Hay {{T1}} coches {{Q5}} aparcados.*
Hay {{T3}} coches {{Q7}} aparcados.*
Hay {{T2}} coches {{Q6}} aparcados.*
Hay {{T2}} coches {{Q5}} aparcados.
Hay {{Q4}} coches {{Q7}} aparcados.
Hay {{Q2}} coches {{Q6}} aparcados.
Hay {{Q4}} coches {{Q7}} aparcados.
Hay {{Q1}} coches {{Q3}} aparcados.
(Mostrar 3 afirmaciones y que 1 sean verdaderas)</t>
  </si>
  <si>
    <t>Q1-Q4 = List = 1, 2, 3, 4, 5
Q5 = List = "rojos", "negros", "blancos", "verdes"
Q6 = List = "rojos", "negros", "blancos", "verdes"
Q7 = List = "rojos", "negros", "blancos", "verdes"
Q8 = List = "rojos", "negros", "blancos", "verdes"</t>
  </si>
  <si>
    <t>T1 = {{Q1}}*5
T2 = {{Q2}}*5
T3 = {{Q3}}*5</t>
  </si>
  <si>
    <t>&lt;p&gt;Cada columna de iconos representa el número de coches de cada color.&lt;/p&gt;</t>
  </si>
  <si>
    <t>&lt;p&gt;Cada columna de iconos representa el número de coches de cada color.&lt;/p&gt;
A4 = &lt;p&gt;Hay {{T1}} coches {{Q5}} aparcados.&lt;/p&gt;
A5 = &lt;p&gt;Hay {{T3}} coches {{Q7}} aparcados.&lt;/p&gt;
A6 = &lt;p&gt;Hay {{T2}} coches {{Q6}} aparcados.&lt;/p&gt;
A7 = &lt;p&gt;Hay {{T3}} coches {{Q7}} aparcados.&lt;/p&gt;
A8 = &lt;p&gt;Hay {{T1}} coches {{Q7}} aparcados.&lt;/p&gt;</t>
  </si>
  <si>
    <t>{
    "id": "M4-EyP-4a-I-1",
    "stimulus": "&lt;p&gt;Este pictograma representa el número de coches estacionados en un aparcamiento según su color. Cada icono equivale a 5 coches. Indica si las siguientes afirmaciones son verdaderas o no.&lt;/p&gt;&lt;div style=\"display:flex; justify-content:center;\"&gt;&lt;div class=\"fr-chart\" data-chart='{\"type\": \"pictograph\", \"series\": [{\"img\": \"{{Q1.img}}\", \"value\":{{Q1}} },{\"img\": \"{{Q2.img}}\", \"value\":{{Q2}}},{\"img\": \"{{Q3.img}}\", \"value\":{{Q3}}},{\"img\": \"{{Q4.img}}\", \"value\":{{Q4}}}], \"labels\":[\"{{Q5}}\",\"{{Q6}}\",\"{{Q7}}\",\"{{Q8}}\"]}'&gt;&lt;/div&gt;&lt;/div&gt;",
    "hint": "&lt;p&gt;Cada columna de iconos representa el número de coches de cada color.&lt;/p&gt;",
    "feedback": "&lt;p&gt;Cada columna de iconos representa el número de coches de cada color.&lt;/p&gt;",
    "seed": {
        "parameters": [
            {
                "name": "Q1",
                "label": null,
                "img": "https://blueberry-assets.oneclick.es/M4_EyP_4a_1.svg",
                "list": [
                    2,
                    3,
                    4,
                    5
                ]
            },
            {
                "name": "Q2",
                "label": null,
                "img": "https://blueberry-assets.oneclick.es/M4_EyP_4a_1.svg",
                "list": [
                    2,
                    3,
                    4,
                    5
                ]
            },
            {
                "name": "Q3",
                "label": null,
                "img": "https://blueberry-assets.oneclick.es/M4_EyP_4a_1.svg",
                "list": [
                    2,
                    3,
                    4,
                    5
                ]
            },
            {
                "name": "Q4",
                "label": null,
                "img": "https://blueberry-assets.oneclick.es/M4_EyP_4a_1.svg",
                "list": [
                    2,
                    3,
                    4,
                    5
                ]
            },
            {
                "name": "Q5",
                "label": null,
                "list": [
                    "rojos",
                    "negros",
                    "blancos",
                    "verdes"
                ]
            },
            {
                "name": "Q6",
                "label": null,
                "list": [
                    "rojos",
                    "negros",
                    "blancos",
                    "verdes"
                ]
            },
            {
                "name": "Q7",
                "label": null,
                "list": [
                    "rojos",
                    "negros",
                    "blancos",
                    "verdes"
                ]
            },
            {
                "name": "Q8",
                "label": null,
                "list": [
                    "rojos",
                    "negros",
                    "blancos",
                    "verdes"
                ]
            }
        ],
        "calculated": [
            {
                "name": "T1",
                "label": "{{function}}",
                "function": "{{Q1}}*5",
                "temp": true
            },
            {
                "name": "T2",
                "label": "{{function}}",
                "function": "{{Q2}}*5",
                "temp": true
            },
            {
                "name": "T3",
                "label": "{{function}}",
                "function": "{{Q3}}*5",
                "temp": true
            },
            {
                "name": "A1",
                "label": "Hay {{T1}} coches {{Q5}} aparcados."
            },
            {
                "name": "A2",
                "label": "Hay {{T3}} coches {{Q7}} aparcados."
            },
            {
                "name": "A3",
                "label": "Hay {{T2}} coches {{Q6}} aparcados."
            },
            {
                "name": "A4",
                "label": "Hay {{T2}} coches {{Q5}} aparcados.",
                "incorrect": true,
                "feedback": "&lt;p&gt;Hay {{T1}} coches {{Q5}} aparcados.&lt;/p&gt;"
            },
            {
                "name": "A5",
                "label": "Hay {{Q4}} coches {{Q7}} aparcados.",
                "incorrect": true,
                "feedback": "&lt;p&gt;Hay {{T3}} coches {{Q7}} aparcados.&lt;/p&gt;"
            },
            {
                "name": "A6",
                "label": "Hay {{Q2}} coches {{Q6}} aparcados.",
                "incorrect": true,
                "feedback": "&lt;p&gt;Hay {{T2}} coches {{Q6}} aparcados.&lt;/p&gt;"
            },
            {
                "name": "A7",
                "label": "Hay {{Q4}} coches {{Q7}} aparcados.",
                "incorrect": true,
                "feedback": "&lt;p&gt;Hay {{T3}} coches {{Q7}} aparcados.&lt;/p&gt;"
            },
            {
                "name": "A8",
                "label": "Hay {{Q1}} coches {{Q7}} aparcados.",
                "incorrect": true,
                "feedback": "&lt;p&gt;Hay {{T1}} coches {{Q7}} aparcados.&lt;/p&gt;"
            }
        ],
        "uniques": true
    },
    "algorithm": {
        "name": "trueFalse",
        "template": "Choice matrix – inline",
        "params": {
            "countCorrect": 1,
            "countIncorrect": 2,
            "showCheckIcon": false,
            "options": [
                "Verdadero",
                "Falso"
            ]
        }
    }
}</t>
  </si>
  <si>
    <t>Este pictograma refleja cuántos miembros de un club deportivo realizan cada actividad. Cada icono equivale a 10 personas. Indica si las siguientes afirmaciones son verdaderas o no.
Gráfico de Pictograma
Serie: {{Q1}}, {{Q2}}, {{Q3}}, {{Q4}}
Eje X : "{{Q5}}", "{{Q6}}", "{{Q7}}", "{{Q8}}"
Icono: Muñequito de persona
{{T1}} personas practican {{Q1}}.*
{{T2}} personas practican {{Q2}}.*
{{T3}} personas practican {{Q3}}.*
{{T4}} personas practican {{Q4}}.*
{{T1}} personas practican {{Q2}}.
{{T1}} personas practican {{Q3}}.
{{T2}} personas practican {{Q1}}.
{{T2}} personas practican {{Q4}}.
{{T3}} personas practican {{Q1}}.
{{T3}} personas practican {{Q2}}.
{{T4}} personas practican {{Q2}}.
{{T4}} personas practican {{Q3}}.
Mostrar 4 afirmaciones, 2 verdaderas.</t>
  </si>
  <si>
    <t>Q1-Q4 = List = 1, 2, 3, 4, 5
Q5 = List = "baloncesto", "fútbol", "tenis", "bádminton"
Q6 = List = "baloncesto", "fútbol", "tenis", "bádminton"
Q7 = List = "baloncesto", "fútbol", "tenis", "bádminton"
Q8 = List = "baloncesto", "fútbol", "tenis", "bádminton"</t>
  </si>
  <si>
    <t>T1 = {{Q1}}*10
T2 = {{Q2}}*10
T3 = {{Q3}}*10
T4 = {{Q4}}*10</t>
  </si>
  <si>
    <t>&lt;p&gt;Cada columna de iconos representa el número de personas que se dedica a un deporte.&lt;/p&gt;</t>
  </si>
  <si>
    <t>{"id":"M4-EyP-4a-I-2","stimulus":"&lt;p&gt;Este pictograma refleja cuántos miembros de un club deportivo realizan cada actividad. Cada icono equivale a 10 personas. Indica si las siguientes afirmaciones son verdaderas o no.&lt;/p&gt;&lt;div style=\"display:flex; justify-content:center;\"&gt;&lt;div class=\"fr-chart\" data-chart='{\"type\": \"pictograph\", \"series\": [{\"img\": \"{{Q1.img}}\", \"value\":{{Q1}} },{\"img\": \"{{Q2.img}}\", \"value\":{{Q2}}},{\"img\": \"{{Q3.img}}\", \"value\":{{Q3}}},{\"img\": \"{{Q4.img}}\", \"value\":{{Q4}}}], \"labels\":[\"{{Q5}}\",\"{{Q6}}\",\"{{Q7}}\",\"{{Q8}}\"]}'&gt;&lt;/div&gt;&lt;/div&gt;","hint":"&lt;p&gt;Cada columna de iconos representa el número de personas que se dedica a un deporte.&lt;/p&gt;","feedback":"&lt;p&gt;Cada columna de iconos representa el número de personas que se dedica a un deporte.&lt;/p&gt;","seed":{"parameters":[{"name":"Q1","label":null,"img":"https://blueberry-assets.oneclick.es/M4_EyP_4a_2.svg","list":[1,2,3,4,5]},{"name":"Q2","label":null,"img":"https://blueberry-assets.oneclick.es/M4_EyP_4a_2.svg","list":[1,2,3,4,5]},{"name":"Q3","label":null,"img":"https://blueberry-assets.oneclick.es/M4_EyP_4a_2.svg","list":[1,2,3,4,5]},{"name":"Q4","label":null,"img":"https://blueberry-assets.oneclick.es/M4_EyP_4a_2.svg","list":[1,2,3,4,5]},{"name":"Q5","label":null,"list":["baloncesto","fútbol","tenis","bádminton"]},{"name":"Q6","label":null,"list":["baloncesto","fútbol","tenis","bádminton"]},{"name":"Q7","label":null,"list":["baloncesto","fútbol","tenis","bádminton"]},{"name":"Q8","label":null,"list":["baloncesto","fútbol","tenis","bádminton"]}],"calculated":[{"name":"T1","label":"{{function}}","function":"{{Q1}}*10","temp":true},{"name":"T2","label":"{{function}}","function":"{{Q2}}*10","temp":true},{"name":"T3","label":"{{function}}","function":"{{Q3}}*10","temp":true},{"name":"T4","label":"{{function}}","function":"{{Q4}}*10","temp":true},{"name":"A1","label":"{{T1}} personas practican {{Q5}}."},{"name":"A2","label":"{{T2}} personas practican {{Q6}}."},{"name":"A3","label":"{{T3}} personas practican {{Q7}}."},{"name":"A4","label":"{{T4}} personas practican {{Q8}}."},{"name":"A5","label":"{{T1}} personas practican {{Q6}}.","incorrect":true},{"name":"A6","label":"{{T1}} personas practican {{Q7}}.","incorrect":true},{"name":"A7","label":"{{T2}} personas practican {{Q5}}.","incorrect":true},{"name":"A8","label":"{{T2}} personas practican {{Q8}}.","incorrect":true},{"name":"A9","label":"{{T3}} personas practican {{Q5}}.","incorrect":true},{"name":"A10","label":"{{T3}} personas practican {{Q6}}.","incorrect":true},{"name":"A11","label":"{{T4}} personas practican {{Q6}}.","incorrect":true},{"name":"A12","label":"{{T4}} personas practican {{Q7}}.","incorrect":true}],"uniques":true},"algorithm":{"name":"trueFalse","template":"Choice matrix – inline","params":{"countCorrect":2,"countIncorrect":2,"showCheckIcon":false,"options":["Verdadero","Falso"]}}}</t>
  </si>
  <si>
    <t>Después de un viaje a {{Q1}}, tres amigos han apuntado el número de fotos que han tomado en un gráfico como este. Cada icono equivale a 20 fotografías. Indica si las siguientes afirmaciones son verdaderas o no.
Gráfico de Pictograma
Serie: {{Q2}}, {{Q3}}, {{Q4}}
Eje X : "Javier", "Isabel", "Pilar"
Icono: Cámara de fotos
Javier ha tomado {{T1}} fotos.*
Isabel ha tomado {{T2}} fotos.*
Pilar ha tomado {{T3}} fotos.*
Javier ha tomado {{Q1}} fotos.
Javier ha tomado {{T3}} fotos.
Isabel ha tomado {{Q2}} fotos.
Isabel ha tomado {{T1}} fotos.
Pilar ha tomado {{Q3}} fotos.
Pilar ha tomado {{T2}} fotos.
(Se ven 3, 1 correcta)</t>
  </si>
  <si>
    <t>Q1 = List = Viena, Roma, París
Q2-Q4 = List = 1, 2, 3, 4, 5</t>
  </si>
  <si>
    <t>T1 = {{Q1}}*20
T2 = {{Q2}}*20
T3 = {{Q3}}*20</t>
  </si>
  <si>
    <t>&lt;p&gt;Cada columna de iconos representa el número de fotografías que ha tomado cada amigo.&lt;/p&gt;</t>
  </si>
  <si>
    <t>{"id":"M4-EyP-4a-I-3","stimulus":"&lt;p&gt;Después de un viaje a {{Q1}}, tres amigos han apuntado el número de fotos que han tomado en un gráfico como este. Cada icono equivale a 20 fotografías. Indica si las siguientes afirmaciones son verdaderas o no.&lt;/p&gt;&lt;div style=\"display:flex; justify-content:center;\"&gt;&lt;div class=\"fr-chart\" data-chart='{\"type\": \"pictograph\", \"series\": [{\"img\": \"{{Q2.img}}\", \"value\":{{Q2}}},{\"img\": \"{{Q3.img}}\", \"value\":{{Q3}}},{\"img\": \"{{Q4.img}}\", \"value\":{{Q4}}}], \"labels\":[\"Javier\",\"Isabel\",\"Pilar\"]}'&gt;&lt;/div&gt;&lt;/div&gt;","hint":"&lt;p&gt;Cada columna de iconos representa el número de fotografías que ha tomado cada amigo.&lt;/p&gt;","feedback":"&lt;p&gt;Cada columna de iconos representa el número de fotografías que ha tomado cada amigo.&lt;/p&gt;","seed":{"parameters":[{"name":"Q1","label":null,"list":["Viena","Roma","París"]},{"name":"Q2","label":null,"img":"https://blueberry-assets.oneclick.es/M4_EyP_4a_3.svg","list":[1,2,3,4,5]},{"name":"Q3","label":null,"img":"https://blueberry-assets.oneclick.es/M4_EyP_4a_3.svg","list":[1,2,3,4,5]},{"name":"Q4","label":null,"img":"https://blueberry-assets.oneclick.es/M4_EyP_4a_3.svg","list":[1,2,3,4,5]}],"calculated":[{"name":"T1","label":"{{function}}","function":"{{Q2}}*20","temp":true},{"name":"T2","label":"{{function}}","function":"{{Q3}}*20","temp":true},{"name":"T3","label":"{{function}}","function":"{{Q4}}*20","temp":true},{"name":"A1","label":"Javier ha tomado {{T1}} fotos."},{"name":"A2","label":"Isabel ha tomado {{T2}} fotos."},{"name":"A3","label":"Pilar ha tomado {{T3}} fotos."},{"name":"A4","label":"Javier ha tomado {{Q2}} fotos.","incorrect":true},{"name":"A5","label":"Javier ha tomado {{T3}} fotos.","incorrect":true},{"name":"A6","label":"Isabel ha tomado {{Q3}} fotos.","incorrect":true},{"name":"A7","label":"Isabel ha tomado {{T1}} fotos.","incorrect":true},{"name":"A8","label":"Pilar ha tomado {{Q4}} fotos.","incorrect":true},{"name":"A9","label":"Pilar ha tomado {{T2}} fotos.","incorrect":true}],"uniques":true},"algorithm":{"name":"trueFalse","template":"Choice matrix – inline","params":{"countCorrect":1,"countIncorrect":2,"showCheckIcon":false,"options":["Verdadero","Falso"]}}}</t>
  </si>
  <si>
    <t>David ha apuntado en un pictograma como este el número de estrellas fugaces que ha visto durante una semana. Completa las siguientes afirmaciones.
Gráfico de Pictograma 
Serie: {{Q1}}, {{Q2}}, {{Q3}}, {{Q4}}, {{Q5}}
Eje X : "Lunes", "Martes", "Miércoles", "Jueves", "Viernes"
Icono: Estrella</t>
  </si>
  <si>
    <t>Vio {{A1}} estrellas el día en el que más observó y {{A2}} el día que menos.</t>
  </si>
  <si>
    <t>Q1-Q7 = List = 2, 3, 4, 5, 6
uniques: false</t>
  </si>
  <si>
    <t>A1=math.max({{Q1}},{{Q2}},{{Q3}},{{Q4}},{{Q5}})
A1=math.min({{Q1}},{{Q2}},{{Q3}},{{Q4}},{{Q5}})</t>
  </si>
  <si>
    <t>&lt;p&gt;Cada columna de iconos representa el número de estrellas que vio en un día.&lt;/p&gt;</t>
  </si>
  <si>
    <t>{"id":"M4-EyP-4a-E-1","stimulus":"&lt;p&gt;David ha apuntado en un pictograma como este el número de estrellas fugaces que ha visto durante una semana. Completa las siguientes afirmaciones.&lt;/p&gt;&lt;div style=\"display:flex; justify-content:center;\"&gt;&lt;div class=\"fr-chart\" data-chart='{\"type\": \"pictograph\", \"series\": [{\"img\": \"{{Q1.img}}\", \"value\":{{Q1}}},{\"img\": \"{{Q2.img}}\", \"value\":{{Q2}}},{\"img\": \"{{Q3.img}}\", \"value\":{{Q3}}},{\"img\": \"{{Q4.img}}\", \"value\":{{Q4}}},{\"img\": \"{{Q5.img}}\", \"value\":{{Q5}}}], \"labels\":[\"Lunes\",\"Martes\",\"Miércoles\",\"Jueves\",\"Viernes\"]}'&gt;&lt;/div&gt;&lt;/div&gt;","template":"&lt;p&gt;Vio {{response}} estrellas el día en el que más observó y {{response}} el día que menos.&lt;/p&gt;","hint":"&lt;p&gt;Cada columna de iconos representa el número de estrellas que vio en un día.&lt;/p&gt;","feedback":"&lt;p&gt;Cada columna de iconos representa el número de estrellas que vio en un día.&lt;/p&gt;","seed":{"parameters":[{"name":"Q1","label":null,"img":"https://blueberry-assets.oneclick.es/M4_EyP_4a_4.svg","list":[1,2,3,4,5,6]},{"name":"Q2","label":null,"img":"https://blueberry-assets.oneclick.es/M4_EyP_4a_4.svg","list":[1,2,3,4,5,6]},{"name":"Q3","label":null,"img":"https://blueberry-assets.oneclick.es/M4_EyP_4a_4.svg","list":[1,2,3,4,5,6]},{"name":"Q4","label":null,"img":"https://blueberry-assets.oneclick.es/M4_EyP_4a_4.svg","list":[1,2,3,4,5,6]},{"name":"Q5","label":null,"img":"https://blueberry-assets.oneclick.es/M4_EyP_4a_4.svg","list":[1,2,3,4,5,6]}],"calculated":[{"name":"A1","label":"{{function}}","function":"math.max({{Q1}},{{Q2}},{{Q3}},{{Q4}},{{Q5}})"},{"name":"A2","label":"{{function}}","function":"math.min({{Q1}},{{Q2}},{{Q3}},{{Q4}},{{Q5}})"}],"uniques":false},"algorithm":{"name":"calculateOperation","params":{"method":"equivLiteral","keyboard":"NUMERICAL"}}}</t>
  </si>
  <si>
    <t>Este gráfico representa el número de viajes en los que el padre de Andrea utiliza el coche durante la semana. Cada icono representa 3 viajes. Completa las siguientes oraciones.
Serie: {{Q1}}, {{Q2}}, {{Q3}}, {{Q4}}, {{Q5}}
Eje X : "Lunes", "Martes", "Miércoles", "Jueves", "Viernes"
Icono: coche</t>
  </si>
  <si>
    <t>Los lunes utiliza el coche {{A1}} veces.
Los jueves utiliza el coche {{A2}} veces.</t>
  </si>
  <si>
    <t>Q1-Q5 = List = 2, 3, 4, 5, 6
uniques: false</t>
  </si>
  <si>
    <t xml:space="preserve">A1 = {{Q1}}*3
A2 = {{Q4}}*3
</t>
  </si>
  <si>
    <t>&lt;p&gt;Cada columna de iconos representa el número de viajes que el padre de Andrea realiza en un día.&lt;/p&gt;</t>
  </si>
  <si>
    <t>{"id":"M4-EyP-4a-E-2","stimulus":"&lt;p&gt;Este gráfico representa el número de viajes en los que el padre de Andrea utiliza el coche durante la semana. Cada icono representa 3 viajes. Completa las siguientes oraciones.&lt;/p&gt;&lt;div style=\"display:flex; justify-content:center;\"&gt;&lt;div class=\"fr-chart\" data-chart='{\"type\": \"pictograph\", \"series\": [{\"img\": \"{{Q1.img}}\", \"value\":{{Q1}}},{\"img\": \"{{Q2.img}}\", \"value\":{{Q2}}},{\"img\": \"{{Q3.img}}\", \"value\":{{Q3}}},{\"img\": \"{{Q4.img}}\", \"value\":{{Q4}}},{\"img\": \"{{Q5.img}}\", \"value\":{{Q5}}}], \"labels\":[\"Lunes\",\"Martes\",\"Miércoles\",\"Jueves\",\"Viernes\"]}'&gt;&lt;/div&gt;&lt;/div&gt;","template":"&lt;p&gt;Los lunes utiliza el coche {{response}} veces.&lt;/p&gt;&lt;p&gt;Los jueves utiliza el coche {{response}} veces.&lt;/p&gt;","hint":"&lt;p&gt;Cada columna de iconos representa el número de viajes que el padre de Andrea realiza en un día.&lt;/p&gt;","feedback":"&lt;p&gt;Cada columna de iconos representa el número de viajes que el padre de Andrea realiza en un día.&lt;/p&gt;","seed":{"parameters":[{"name":"Q1","label":null,"img":"https://blueberry-assets.oneclick.es/M4_EyP_4a_1.svg","list":[1,2,3,4,5,6]},{"name":"Q2","label":null,"img":"https://blueberry-assets.oneclick.es/M4_EyP_4a_1.svg","list":[1,2,3,4,5,6]},{"name":"Q3","label":null,"img":"https://blueberry-assets.oneclick.es/M4_EyP_4a_1.svg","list":[1,2,3,4,5,6]},{"name":"Q4","label":null,"img":"https://blueberry-assets.oneclick.es/M4_EyP_4a_1.svg","list":[1,2,3,4,5,6]},{"name":"Q5","label":null,"img":"https://blueberry-assets.oneclick.es/M4_EyP_4a_1.svg","list":[1,2,3,4,5,6]}],"calculated":[{"name":"A1","label":"{{function}}","function":"{{Q1}}*3"},{"name":"A2","label":"{{function}}","function":"{{Q4}}*3"}],"uniques":false},"algorithm":{"name":"calculateOperation","params":{"method":"equivLiteral","keyboard":"NUMERICAL"}}}</t>
  </si>
  <si>
    <t>{{Q4}}, {{Q5}} y {{Q6}} han creado este gráfico para apuntar cuántas frutas comen a lo largo de la semana. Cada icono representa 2 piezas de fruta. Completa las siguientes afirmaciones.
Gráfico de Pictograma
Serie: {{Q1}}, {{Q2}}, {{Q3}}, 
Eje X : "{{Q4}}", "{{Q5}}", "{{Q6}}"
Icono: Manzana</t>
  </si>
  <si>
    <t>{{Q4}} come {{A1}} piezas de fruta a la semana.
{{Q5}} come {{A2}} piezas de fruta a la semana.
{{Q6}} come {{A3}} piezas de fruta a la semana.</t>
  </si>
  <si>
    <t>Q1-Q3 = Mín = 3;Máx =5; Step= 1
Q4 = List = "David", "Gloria", "Óscar", "Beatriz"
Q5 = List = "David", "Gloria", "Óscar", "Beatriz"
Q6 = List = "David", "Gloria", "Óscar", "Beatriz"</t>
  </si>
  <si>
    <t xml:space="preserve">A1 = {{Q1}}*2
A2 = {{Q2}}*2
A3 = {{Q3}}*2
</t>
  </si>
  <si>
    <t>&lt;p&gt;Cada columna de iconos representa el número de piezas de frutas que comen a la semana.&lt;/p&gt;</t>
  </si>
  <si>
    <t>{"id":"M4-EyP-4a-E-3","stimulus":"&lt;p&gt;{{Q4}}, {{Q5}} y {{Q6}} han creado este gráfico para apuntar cuántas frutas comen a lo largo de la semana (cada icono representa 2 piezas de fruta). Completa las siguientes afirmaciones.&lt;/p&gt;&lt;div style=\"display:flex; justify-content:center;\"&gt;&lt;div class=\"fr-chart\" data-chart='{\"type\": \"pictograph\", \"series\": [{\"img\": \"{{Q1.img}}\", \"value\":{{Q1}}},{\"img\": \"{{Q2.img}}\", \"value\":{{Q2}}},{\"img\": \"{{Q3.img}}\", \"value\":{{Q3}}}], \"labels\":[\"{{Q4}}\",\"{{Q5}}\",\"{{Q6}}\"]}'&gt;&lt;/div&gt;&lt;/div&gt;","template":"&lt;p&gt;{{Q4}} come {{response}} piezas de fruta a la semana.&lt;/p&gt;&lt;p&gt;{{Q5}} come {{response}} piezas de fruta a la semana.&lt;/p&gt;&lt;p&gt;{{Q6}} come {{response}} piezas de fruta a la semana.&lt;/p&gt;","hint":"&lt;p&gt;Cada columna representa el número de piezas de frutas que comen a la semana.&lt;/p&gt;","feedback":"&lt;p&gt;Cada columna representa el número de piezas de frutas que comen a la semana.&lt;/p&gt;","seed":{"parameters":[{"name":"Q1","label":null,"img":"https://blueberry-assets.oneclick.es/M4_EyP_4a_5.svg","min":2,"max":5,"step":1},{"name":"Q2","label":null,"img":"https://blueberry-assets.oneclick.es/M4_EyP_4a_5.svg","min":2,"max":5,"step":1},{"name":"Q3","label":null,"img":"https://blueberry-assets.oneclick.es/M4_EyP_4a_5.svg","min":2,"max":5,"step":1},{"name":"Q4","label":null,"list":["David","Gloria","Óscar"]},{"name":"Q5","label":null,"list":["Isabel","Beatriz","Matías"]},{"name":"Q6","label":null,"list":["Mercedes","Rodrigo","Alberto"]}],"calculated":[{"name":"A1","label":"{{function}}","function":"{{Q1}}*2"},{"name":"A2","label":"{{function}}","function":"{{Q2}}*2"},{"name":"A3","label":"{{function}}","function":"{{Q3}}*2"}],"uniques":false},"algorithm":{"name":"calculateOperation","params":{"method":"equivLiteral","keyboard":"NUMERICAL"}}}</t>
  </si>
  <si>
    <t>M4-EyP-4b</t>
  </si>
  <si>
    <t>Elabora pictogramas</t>
  </si>
  <si>
    <t>&lt;p&gt;Una biblioteca ha apuntado en la siguiente tabla el número de libros de cada género que ha comprado esta semana. Completa el pictograma a partir de esa información. Ten en cuenta que cada icono representa &lt;u&gt;2 libros&lt;/u&gt;.&lt;/p&gt;</t>
  </si>
  <si>
    <t>Pictograph</t>
  </si>
  <si>
    <t>&lt;p&gt;Marca en el gráfico los libros que han comprado de cada tipo.&lt;/p&gt;</t>
  </si>
  <si>
    <t>&lt;p&gt;En un pictograma, cada columna de iconos representa una cantidad.&lt;/p&gt;</t>
  </si>
  <si>
    <t>{
    "id": "M4-EyP-4b-I-1",
    "stimulus": "&lt;p&gt;Una biblioteca ha apuntado en la siguiente tabla el número de libros de cada género que ha comprado esta semana. Completa el pictograma a partir de esa información. Ten en cuenta que cada icono representa &lt;u&gt;2 libros&lt;/u&gt;.&lt;/p&gt;",
    "hint": "&lt;p&gt;Marca en el gráfico los libros que ha comprado de cada tipo.&lt;/p&gt;",
    "feedback": "&lt;p&gt;En un pictograma, cada columna de iconos representa una cantidad.&lt;/p&gt;",
    "seed": {
        "parameters": [
            {
                "name": "Q1",
                "label": "Novelas",
                "img": "https://blueberry-assets.oneclick.es/M5_EyP_6a_8.svg",
                "min": 1,
                "max": 8,
                "step": 1
            },
            {
                "name": "Q2",
                "label": "Poesía",
                "img": "https://blueberry-assets.oneclick.es/M5_EyP_6a_8.svg",
                "min": 1,
                "max": 8,
                "step": 1
            },
            {
                "name": "Q3",
                "label": "Teatro",
                "img": "https://blueberry-assets.oneclick.es/M5_EyP_6a_8.svg",
                "min": 1,
                "max": 8,
                "step": 1
            }
        ],
        "uniques": true
    },
    "algorithm": {
        "name": "pictograph",
        "params": {
            "labelY": "",
            "labelX": "Libros",
            "tableEnable": true,
            "tablePosition": "LEFT",
            "multiplier": 2
        }
    }
}</t>
  </si>
  <si>
    <t>&lt;p&gt;Álvaro ha apuntado las manzanas que ha recogido de los árboles de su finca en tres días diferentes. Completa el pictograma a partir de esa información. Ten en cuenta que cada icono representa &lt;u&gt;4 manzanas&lt;/u&gt;.&lt;/p&gt;</t>
  </si>
  <si>
    <t>&lt;p&gt;Marca en el gráfico las manzanas que ha recolectado de cada árbol.&lt;/p&gt;</t>
  </si>
  <si>
    <t>{
    "id": "M4-EyP-4b-I-2",
    "stimulus": "&lt;p&gt;Álvaro ha apuntado las manzanas que ha recogido de los árboles de su finca en tres días diferentes. Completa el pictograma a partir de esa información. Ten en cuenta que cada icono representa &lt;u&gt;4 manzanas&lt;/u&gt;.&lt;/p&gt;",
    "hint": "&lt;p&gt;Marca en el gráfico las manzanas que ha recolectado de los árboles.&lt;/p&gt;",
    "feedback": "&lt;p&gt;En un pictograma, cada columna de iconos representa una cantidad.&lt;/p&gt;",
    "seed": {
        "parameters": [
            {
                "name": "Q1",
                "label": "Lunes",
                "img": "https://blueberry-assets.oneclick.es/M5_EyP_6a_4.svg",
                "min": 1,
                "max": 8,
                "step": 1
            },
            {
                "name": "Q2",
                "label": "Martes",
                "img": "https://blueberry-assets.oneclick.es/M5_EyP_6a_4.svg",
                "min": 1,
                "max": 8,
                "step": 1
            },
            {
                "name": "Q3",
                "label": "Miércoles",
                "img": "https://blueberry-assets.oneclick.es/M5_EyP_6a_4.svg",
                "min": 1,
                "max": 8,
                "step": 1
            }
        ],
        "uniques": true
    },
    "algorithm": {
        "name": "pictograph",
        "params": {
            "labelY": "",
            "labelX": "Manzanas",
            "tableEnable": true,
            "tablePosition": "LEFT",
            "multiplier": 4
        }
    }
}</t>
  </si>
  <si>
    <t>&lt;p&gt;En una tienda de pantalones han anotado en una tabla lo que ha vendido en un día cada uno de sus trabajadores. Completa el pictograma a partir de esta información. Ten en cuenta que cada icono representa &lt;u&gt;3 pantalones&lt;/u&gt;.&lt;/p&gt;</t>
  </si>
  <si>
    <t>&lt;p&gt;Marca en el gráfico los pantalones que ha vendido cada trabajador.&lt;/p&gt;</t>
  </si>
  <si>
    <t>{
    "id": "M4-EyP-4b-I-3",
    "stimulus": "&lt;p&gt;En una tienda de pantalones han anotado en una tabla lo que ha vendido en un día cada uno de sus trabajadores. Completa el pictograma a partir de esta información. Ten en cuenta que cada icono representa &lt;u&gt;3 pantalones&lt;/u&gt;.&lt;/p&gt;",
    "hint": "&lt;p&gt;Marca en el gráfico los pantalones que ha vendido cada trabajador.&lt;/p&gt;",
    "feedback": "&lt;p&gt;En un pictograma, cada columna de iconos representa una cantidad.&lt;/p&gt;",
    "seed": {
        "parameters": [
            {
                "name": "Q1",
                "label": "Melisa",
                "img": "https://blueberry-assets.oneclick.es/M4_EyP_4b_1.svg",
                "min": 1,
                "max": 8,
                "step": 1
            },
            {
                "name": "Q2",
                "label": "Enrique",
                "img": "https://blueberry-assets.oneclick.es/M4_EyP_4b_1.svg",
                "min": 1,
                "max": 8,
                "step": 1
            },
            {
                "name": "Q3",
                "label": "Sonia",
                "img": "https://blueberry-assets.oneclick.es/M4_EyP_4b_1.svg",
                "min": 1,
                "max": 8,
                "step": 1
            }
        ],
        "uniques": true
    },
    "algorithm": {
        "name": "pictograph",
        "params": {
            "labelY": "",
            "labelX": "Pantalones",
            "tableEnable": true,
            "tablePosition": "LEFT",
            "multiplier": 3
        }
    }
}</t>
  </si>
  <si>
    <t>M4-EyP-5a</t>
  </si>
  <si>
    <t>Interpreta gráficos de sectores</t>
  </si>
  <si>
    <t>Este gráfico representa los países de nacimiento de los niños de un campamento. Obsérvalo e indica si las siguientes afirmaciones son verdaderas o no.
Gráfica:
Serie: {{Q1}}, {{Q2}}, {{Q3}}, {{Q4}}
Leyenda: "{{Q5}}", "{{Q6}}", "{{Q7}}", "{{Q8}}"
El país de nacimiento de más niños es {{Q5}}.*
El país de nacimiento de menos niños es {{Q8}}.*
El país de nacimiento de más niños es {{Q6}}.
El país de nacimiento de más niños es {{Q7}}.
El país de nacimiento de más niños es {{Q8}}.
El país de nacimiento de menos niños es {{Q5}}.
El país de nacimiento de menos niños es {{Q6}}.
El país de nacimiento de menos niños es {{Q7}}.
3 opciones, 1 verdadera</t>
  </si>
  <si>
    <t>Q1 = List = 12, 13, 14, 15
Q2 = List = 5, 6, 7, 8, 9, 10, 11
Q3 = List = 5, 6, 7, 8, 9, 10, 11
Q4 = List = 1, 2, 3, 4
Q5 = List = España, Francia, Italia, Estados Unidos
Q6 = List = España, Francia, Italia, Estados Unidos
Q7 = List = España, Francia, Italia, Estados Unidos
Q8 = List = España, Francia, Italia, Estados Unidos</t>
  </si>
  <si>
    <t>&lt;p&gt;Cada sector del gráfico representa el número de niños de un país.&lt;/p&gt;</t>
  </si>
  <si>
    <t>{"id":"M4-EyP-5a-I-1","stimulus":"&lt;p&gt;Este gráfico representa los países de nacimiento de los niños de un campamento. Obsérvalo e indica si las siguientes afirmaciones son verdaderas o no.&lt;/p&gt;&lt;div style=\"display:flex; justify-content:center;\"&gt;&lt;div class=\"fr-chart ct-chart ct-minor-seventh\" data-chart='{\"type\": \"pie\", \"series\": [{{Q1}},{{Q2}},{{Q3}}, {{Q4}}], \"labels\":[\"{{Q5}}\",\"{{Q6}}\",\"{{Q7}}\",\"{{Q8}}\"]}'&gt;&lt;/div&gt;&lt;/div&gt;","hint":"&lt;p&gt;Cada sector del gráfico representa el número de niños de un país.&lt;/p&gt;","feedback":"&lt;p&gt;Cada sector del gráfico representa el número de niños de un país.&lt;/p&gt;","seed":{"parameters":[{"name":"Q1","label":"","list":[12,13,14,15]},{"name":"Q2","label":"","list":[5,6,7,8,9,10,11]},{"name":"Q3","label":"","list":[5,6,7,8,9,10,11]},{"name":"Q4","label":"","list":[1,2,3,4]},{"name":"Q5","label":"","list":["España","Francia","Italia","Estados Unidos"]},{"name":"Q6","label":"","list":["España","Francia","Italia","Estados Unidos"]},{"name":"Q7","label":"","list":["España","Francia","Italia","Estados Unidos"]},{"name":"Q8","label":"","list":["España","Francia","Italia","Estados Unidos"]}],"calculated":[{"name":"A1","label":"El país de nacimiento de más niños es {{Q5}}."},{"name":"A2","label":"El país de nacimiento de menos niños es {{Q8}}."},{"name":"A3","label":"El país de nacimiento de más niños es {{Q6}}.","incorrect":true},{"name":"A4","label":"El país de nacimiento de más niños es {{Q7}}.","incorrect":true},{"name":"A5","label":"El país de nacimiento de más niños es {{Q8}}.","incorrect":true},{"name":"A6","label":"El país de nacimiento de menos niños es {{Q5}}.","incorrect":true},{"name":"A7","label":"El país de nacimiento de menos niños es {{Q6}}.","incorrect":true},{"name":"A8","label":"El país de nacimiento de menos niños es {{Q7}}.","incorrect":true}],"uniques":true},"algorithm":{"name":"trueFalse","template":"Choice matrix – inline","params":{"countCorrect":1,"countIncorrect":2,"showCheckIcon":false,"options":["Verdadero","Falso"]}}}</t>
  </si>
  <si>
    <t>Este gráfico representa el número de libros que ha leído Leyre de diferentes géneros. Indica si las siguientes afirmaciones son verdaderas o no.
Gráfica:
Serie: {{Q1}}, {{Q2}}, {{Q3}}
Leyenda: "{{Q4}}", "{{Q5}}", "{{Q6}}"
El género que ha leído menos es el de {{Q5}}.*
El género que ha leído más es el de {{Q4}}.*
El género que ha leído menos es el de {{Q4}}.
El género que ha leído menos es el de {{Q6}}.
El género que ha leído más es el de {{Q5}}.
El género que ha leído más es el de {{Q6}}.
3 opciones, 1 verdadera</t>
  </si>
  <si>
    <t>Q1 = List = 11, 12, 13, 14
Q2 = List = 1, 2, 3, 4
Q3 = List = 6, 7, 8, 9
Q4 = List = aventura, misterio, fantasía
Q5 = List = aventura, misterio, fantasía
Q6 = List = aventura, misterio, fantasía</t>
  </si>
  <si>
    <t>&lt;p&gt;Cada sector del gráfico representa al número de libros que ha leído Leyre de cada género.&lt;/p&gt;</t>
  </si>
  <si>
    <t>&lt;p&gt;Cada sector del gráfico representa al número de libros que ha leído Leyre de cada género.&lt;/p&gt;
A3 = &lt;p&gt;El menos leído es {{Q5}}.&lt;/p&gt;
A4 = &lt;p&gt;El menos leído es {{Q5}}.&lt;/p&gt;
A5 = &lt;p&gt;El más leído es {{Q4}}.&lt;/p&gt;
A6 = &lt;p&gt;El más leído es {{Q4}}.&lt;/p&gt;</t>
  </si>
  <si>
    <t>{"id":"M4-EyP-5a-I-2","stimulus":"&lt;p&gt;Este gráfico representa el número de libros que ha leído Leyre de diferentes géneros. Indica si las siguientes afirmaciones son verdaderas o no.&lt;/p&gt;&lt;div style=\"display:flex; justify-content:center;\"&gt;&lt;div class=\"fr-chart ct-chart ct-minor-seventh\" data-chart='{\"type\": \"pie\", \"series\": [{{Q1}},{{Q2}},{{Q3}}], \"labels\":[\"{{Q4}}\",\"{{Q5}}\",\"{{Q6}}\"]}'&gt;&lt;/div&gt;&lt;/div&gt;","hint":"&lt;p&gt;Cada sector del gráfico representa al número de libros que ha leído Leyre de un género.&lt;/p&gt;","feedback":"&lt;p&gt;Cada sector del gráfico representa al número de libros que ha leído Leyre de un género.&lt;/p&gt;","seed":{"parameters":[{"name":"Q1","label":"","list":[11,12,13,14]},{"name":"Q2","label":"","list":[1,2,3,4]},{"name":"Q3","label":"","list":[6,7,8,9]},{"name":"Q4","label":"","list":["aventura","misterio","fantasía"]},{"name":"Q5","label":"","list":["aventura","misterio","fantasía"]},{"name":"Q6","label":"","list":["aventura","misterio","fantasía"]}],"calculated":[{"name":"A1","label":"El género que ha leído menos es el de {{Q5}}."},{"name":"A2","label":"El género que ha leído más es el de {{Q4}}."},{"name":"A3","label":"El género que ha leído menos es el de {{Q4}}.","incorrect":true,"feedback":"&lt;p&gt;El menos leído es {{Q5}}.&lt;/p&gt;"},{"name":"A4","label":"El género que ha leído menos es el de {{Q6}}.","incorrect":true,"feedback":"&lt;p&gt;El menos leído es {{Q5}}.&lt;/p&gt;"},{"name":"A5","label":"El género que ha leído más es el de {{Q5}}.","incorrect":true,"feedback":"&lt;p&gt;El más leído es {{Q4}}.&lt;/p&gt;"},{"name":"A6","label":"El género que ha leído más es el de {{Q6}}.","incorrect":true,"feedback":"&lt;p&gt;El más leído es {{Q4}}.&lt;/p&gt;"}],"uniques":true},"algorithm":{"name":"trueFalse","template":"Choice matrix – inline","params":{"countCorrect":1,"countIncorrect":2,"showCheckIcon":false,"options":["Verdadero","Falso"]}}}</t>
  </si>
  <si>
    <t>En este gráfico se han registrado las estaciones del año durante las que nacieron un grupo de amigos. Indica si las siguientes afirmaciones son verdaderas o no.
Gráfica:
Serie: {{Q1}}, {{Q2}}, {{Q3}}, {{Q4}}
Leyenda: "{{Q5}}", "{{Q6}}", "{{Q7}}", "{{Q8}}"
Nacieron más amigos en {{Q1}}.*
Nacieron menos amigos en {{Q3}}.*
Nacieron más amigos en {{Q2}}.
Nacieron más amigos en {{Q3}}.
Nacieron más amigos en {{Q4}}.
Nacieron menos amigos en {{Q1}}.
Nacieron menos amigos en {{Q2}}.
Nacieron menos amigos en {{Q4}}.
3 opciones, 2 verdaderas</t>
  </si>
  <si>
    <t>Q1 = List = 11, 12, 13, 14
Q2 = List = 6, 7, 8, 9
Q3 = List = 1, 2, 3, 4
Q4 = List = 6, 7, 8, 9
Q5 = List = primavera, verano, otoño, invierno
Q6 = List = primavera, verano, otoño, invierno
Q7 = List = primavera, verano, otoño, invierno
Q8 = List = primavera, verano, otoño, invierno</t>
  </si>
  <si>
    <t>&lt;p&gt;Cada sector del gráfico representa al número de amigos que nacieron en cada estación.&lt;/p&gt;</t>
  </si>
  <si>
    <t>&lt;p&gt;Cada sector del gráfico representa al número de amigos que nacieron en cada estación.&lt;/p&gt;
A3 = &lt;p&gt;Nacieron más amigos en {{Q1}}.&lt;/p&gt;
A4 = &lt;p&gt;Nacieron más amigos en {{Q1}}.&lt;/p&gt;
A5 = &lt;p&gt;Nacieron más amigos en {{Q1}}.&lt;/p&gt;
A6 = &lt;p&gt;Nacieron menos amigos en {{Q3}}.&lt;/p&gt;
A7 = &lt;p&gt;Nacieron menos amigos en {{Q3}}.&lt;/p&gt;
A8 = &lt;p&gt;Nacieron menos amigos en {{Q3}}.&lt;/p&gt;</t>
  </si>
  <si>
    <t>{"id":"M4-EyP-5a-I-3","stimulus":"&lt;p&gt;En este gráfico se han registrado las estaciones del año durante las que nacieron un grupo de amigos. Indica si las siguientes afirmaciones son verdaderas o no.&lt;/p&gt;&lt;div style=\"display:flex; justify-content:center;\"&gt;&lt;div class=\"fr-chart ct-chart ct-minor-seventh\" data-chart='{\"type\": \"pie\", \"series\": [{{Q1}},{{Q2}},{{Q3}},{{Q4}}], \"labels\":[\"{{Q5}}\",\"{{Q6}}\",\"{{Q7}}\",\"{{Q8}}\"]}'&gt;&lt;/div&gt;&lt;/div&gt;","hint":"&lt;p&gt;Cada sector del gráfico representa al número de amigos que nacieron en una estación.&lt;/p&gt;","feedback":"&lt;p&gt;Cada sector del gráfico representa al número de amigos que nacieron en una estación.&lt;/p&gt;","seed":{"parameters":[{"name":"Q1","label":"","list":[11,12,13,14]},{"name":"Q2","label":"","list":[6,7,8,9]},{"name":"Q3","label":"","list":[1,2,3,4]},{"name":"Q4","label":"","list":[6,7,8,9]},{"name":"Q5","label":"","list":["primavera","verano","otoño","invierno"]},{"name":"Q6","label":"","list":["primavera","verano","otoño","invierno"]},{"name":"Q7","label":"","list":["primavera","verano","otoño","invierno"]},{"name":"Q8","label":"","list":["primavera","verano","otoño","invierno"]}],"calculated":[{"name":"A1","label":"Nacieron más amigos en {{Q5}}."},{"name":"A2","label":"Nacieron menos amigos en {{Q7}}."},{"name":"A3","label":"Nacieron más amigos en {{Q6}}.","incorrect":true,"feedback":"&lt;p&gt;Nacieron más amigos en {{Q5}}.&lt;/p&gt;"},{"name":"A4","label":"Nacieron más amigos en {{Q7}}.","incorrect":true,"feedback":"&lt;p&gt;Nacieron más amigos en {{Q5}}.&lt;/p&gt;"},{"name":"A5","label":"Nacieron más amigos en {{Q8}}.","incorrect":true,"feedback":"&lt;p&gt;Nacieron más amigos en {{Q5}}.&lt;/p&gt;"},{"name":"A6","label":"Nacieron menos amigos en {{Q5}}.","incorrect":true,"feedback":"&lt;p&gt;Nacieron menos amigos en {{Q7}}.&lt;/p&gt;"},{"name":"A7","label":"Nacieron menos amigos en {{Q6}}.","incorrect":true,"feedback":"&lt;p&gt;Nacieron menos amigos en {{Q7}}.&lt;/p&gt;"},{"name":"A8","label":"Nacieron menos amigos en {{Q8}}.","incorrect":true,"feedback":"&lt;p&gt;Nacieron menos amigos en {{Q7}}.&lt;/p&gt;"}],"uniques":true},"algorithm":{"name":"trueFalse","template":"Choice matrix – inline","params":{"countCorrect":2,"countIncorrect":1,"showCheckIcon":false,"options":["Verdadero","Falso"]}}}</t>
  </si>
  <si>
    <t>En este gráfico de sectores se han representado las verduras preferidas de los estudiantes de una clase de 4.º de primaria. Ordena las verduras de menor a mayor preferencia. 
Gráfica: Serie: {{Q1}}, {{Q2}}, {{Q3}}, {{Q4}} 
Leyenda: "{{Q5}}", "{{Q6}}", "{{Q7}}", "{{Q8}}"</t>
  </si>
  <si>
    <t>Q1-Q4 = List = 1, 2, 3, 4, 5
Q5-Q8 = List= "acelgas", "espinacas", "brócoli", "guisantes", "remolacha", "coliflor", "espárragos"</t>
  </si>
  <si>
    <t>A1 = {{Q5}}
A2 = {{Q6}}
A3 = {{Q7}}
A4 = {{Q8}}
Ordenar de menor a mayor según los valores Q1-Q4</t>
  </si>
  <si>
    <t>&lt;p&gt;Cada área del gráfico representa el número de niños que prefiere un tipo de verdura.&lt;/p&gt;</t>
  </si>
  <si>
    <t>{"id":"M4-EyP-5a-E-1","stimulus":"&lt;p&gt;En este gráfico de sectores se han representado las verduras preferidas de los estudiantes de una clase de 4.º de primaria. Ordena las verduras de menor a mayor preferencia. Colócalas de arriba a abajo.&lt;/p&gt;&lt;div style=\"display:flex; justify-content:center;\"&gt;&lt;div class=\"fr-chart ct-chart ct-minor-seventh\" data-chart='{\"type\": \"pie\", \"series\": [{{Q1}},{{Q2}},{{Q3}},{{Q4}}], \"labels\":[\"{{Q5}}\",\"{{Q6}}\",\"{{Q7}}\",\"{{Q8}}\"]}'&gt;&lt;/div&gt;&lt;/div&gt;","hint":"&lt;p&gt;Cada área del gráfico representa el número de niños que prefiere un tipo de verdura.&lt;/p&gt;","feedback":"&lt;p&gt;Cada área del gráfico representa el número de niños que prefiere un tipo de verdura.&lt;/p&gt;","seed":{"parameters":[{"name":"Q1","label":"","list":[1,2,3,4,5]},{"name":"Q2","label":"","list":[1,2,3,4,5]},{"name":"Q3","label":"","list":[1,2,3,4,5]},{"name":"Q4","label":"","list":[1,2,3,4,5]},{"name":"Q5","label":"","list":["Acelgas","Espinacas","Brócoli","Guisantes","Remolacha","Coliflor","Espárragos"]},{"name":"Q6","label":"","list":["Acelgas","Espinacas","Brócoli","Guisantes","Remolacha","Coliflor","Espárragos"]},{"name":"Q7","label":"","list":["Acelgas","Espinacas","Brócoli","Guisantes","Remolacha","Coliflor","Espárragos"]},{"name":"Q8","label":"","list":["Acelgas","Espinacas","Brócoli","Guisantes","Remolacha","Coliflor","Espárragos"]}],"calculated":[{"name":"A1","label":"{{Q5}}","function":"{{Q1}}"},{"name":"A2","label":"{{Q6}}","function":"{{Q2}}"},{"name":"A3","label":"{{Q7}}","function":"{{Q3}}"},{"name":"A4","label":"{{Q8}}","function":"{{Q4}}"}],"uniques":true},"algorithm":{"name":"orderNumbers","params":{"order":"asc"}}}</t>
  </si>
  <si>
    <t>En este gráfico de sectores se han representado los géneros de las películas que han visto unos críticos de cine durante un festival. Ordena los géneros de mayor a menor visionado. 
Gráfica: Serie: {{Q1}}, {{Q2}}, {{Q3}}
Leyenda: "{{Q4}}", "{{Q5}}", "{{Q6}}"</t>
  </si>
  <si>
    <t>Q1-Q3 = Min = 1; Max = 6; Step = 1
Q4-Q6 = List= "fantasía", "aventuras", "histórica", "ciencia ficción"</t>
  </si>
  <si>
    <t>A1 = {{Q4}}
A2 = {{Q5}}
A3 = {{Q6}}
Ordenar de mayor a menor según los valores Q1-Q3</t>
  </si>
  <si>
    <t>&lt;p&gt;Cada área del gráfico representa el número películas de cada género que han visto los críticos.&lt;/p&gt;</t>
  </si>
  <si>
    <t>{"id":"M4-EyP-5a-E-2","stimulus":"&lt;p&gt;En este gráfico de sectores se han representado los géneros de las películas que han visto unos críticos de cine durante un festival. Ordena los géneros de mayor a menor visionado. Colócalos de arriba a abajo.&lt;/p&gt;&lt;div style=\"display:flex; justify-content:center;\"&gt;&lt;div class=\"fr-chart ct-chart ct-minor-seventh\" data-chart='{\"type\": \"pie\", \"series\": [{{Q1}},{{Q2}},{{Q3}}], \"labels\":[\"{{Q4}}\",\"{{Q5}}\",\"{{Q6}}\"]}'&gt;&lt;/div&gt;&lt;/div&gt;","hint":"&lt;p&gt;Cada área del gráfico representa el número películas de cada género que han visto los críticos.&lt;/p&gt;","feedback":"&lt;p&gt;Cada área del gráfico representa el número películas de cada género que han visto los críticos.&lt;/p&gt;","seed":{"parameters":[{"name":"Q1","label":"","min":1,"max":6,"step":1},{"name":"Q2","label":"","min":1,"max":6,"step":1},{"name":"Q3","label":"","min":1,"max":6,"step":1},{"name":"Q4","label":"","list":["Fantasía","Aventuras","Musical","Ciencia ficción"]},{"name":"Q5","label":"","list":["Fantasía","Aventuras","Musical","Ciencia ficción"]},{"name":"Q6","label":"","list":["Fantasía","Aventuras","Musical","Ciencia ficción"]}],"calculated":[{"name":"A1","label":"{{Q4}}","function":"{{Q1}}"},{"name":"A2","label":"{{Q5}}","function":"{{Q2}}"},{"name":"A3","label":"{{Q6}}","function":"{{Q3}}"}],"uniques":true},"algorithm":{"name":"orderNumbers","params":{"order":"desc"}}}</t>
  </si>
  <si>
    <t>Un grupo de amigos ha creado un gráfico de sectores como este para reflejar sus mascotas favoritas. Ordénalas de mayor a menor preferencia.
Gráfica: Serie: {{Q1}}, {{Q2}}, {{Q3}}
Leyenda: "{{Q4}}", "{{Q5}}", "{{Q6}}"</t>
  </si>
  <si>
    <t>Q1-Q3 = List = 1, 2, 3, 4, 5
Q4-Q6 = List= "perros", "gatos", "cobayas", "pájaros", "peces"</t>
  </si>
  <si>
    <t>A1 = {{Q4}}
A2 = {{Q5}}
A3 = {{Q6}}
Ordenar de mayor a menor según los valores Q1-Q3</t>
  </si>
  <si>
    <t>&lt;p&gt;Cada área del gráfico representa el número de amigos a los que les gusta una mascota.&lt;/p&gt;</t>
  </si>
  <si>
    <t>{"id":"M4-EyP-5a-E-3","stimulus":"&lt;p&gt;Un grupo de amigos ha creado un gráfico de sectores como este para reflejar sus mascotas favoritas. Ordénalas de mayor a menor preferencia. Colócalas de arriba a abajo.&lt;/p&gt;&lt;div style=\"display:flex; justify-content:center;\"&gt;&lt;div class=\"fr-chart ct-chart ct-minor-seventh\" data-chart='{\"type\": \"pie\", \"series\": [{{Q1}},{{Q2}},{{Q3}}], \"labels\":[\"{{Q4}}\",\"{{Q5}}\",\"{{Q6}}\"]}'&gt;&lt;/div&gt;&lt;/div&gt;","hint":"&lt;p&gt;Cada área del gráfico representa el número de amigos a los que les gusta una mascota.&lt;/p&gt;","feedback":"&lt;p&gt;Cada área del gráfico representa el número de amigos a los que les gusta una mascota.&lt;/p&gt;","seed":{"parameters":[{"name":"Q1","label":"","list":[1,2,3,4,5]},{"name":"Q2","label":"","list":[1,2,3,4,5]},{"name":"Q3","label":"","list":[1,2,3,4,5]},{"name":"Q4","label":"","list":["Perros","Gatos","Cobayas","Pájaros","Peces"]},{"name":"Q5","label":"","list":["Perros","Gatos","Cobayas","Pájaros","Peces"]},{"name":"Q6","label":"","list":["Perros","Gatos","Cobayas","Pájaros","Peces"]}],"calculated":[{"name":"A1","label":"{{Q4}}","function":"{{Q1}}"},{"name":"A2","label":"{{Q5}}","function":"{{Q2}}"},{"name":"A3","label":"{{Q6}}","function":"{{Q3}}"}],"uniques":true},"algorithm":{"name":"orderNumbers","params":{"order":"desc"}}}</t>
  </si>
  <si>
    <t>M4-EyP-5b</t>
  </si>
  <si>
    <t>Elabora gráficos de sectores</t>
  </si>
  <si>
    <t>JSON con imagen</t>
  </si>
  <si>
    <t>{
    "id": "M4-EyP-5b-I-1",
    "stimulus": "&lt;p&gt;Paula ha comprado una bandeja con estas frutas. Completa este gráfico de sectores.&lt;/p&gt;",
    "hint": "&lt;p&gt;Indica cuantas frutas hay en total y luego señala en el gráfico los quesitos que corresponden a cada fruta.&lt;/p&gt;",
    "feedback": "&lt;p&gt;Indica cuantas frutas hay en total y luego señala en el gráfico los quesitos que corresponden a cada fruta.&lt;/p&gt;",
    "seed": {
        "parameters": [
            {
                "name": "Q1",
                "label": "Peras",
                "theme": "theme-dark-orange",
                "min": 1,
                "max": 5,
                "step": 1
            },
            {
                "name": "Q2",
                "label": "Manzanas",
                "theme": "theme-light-blue",
                "min": 1,
                "max": 5,
                "step": 1
            },
            {
                "name": "Q3",
                "label": "Ciruelas",
                "theme": "theme-turquoise",
                "min": 1,
                "max": 6,
                "step": 1
            }
        ],
        "uniques": true
    },
    "algorithm": {
        "name": "piechart",
        "params": {
            "labels": [
                "Frutas",
                "Unidades"
            ],
            "tablePosition": "ABOVE"
        }
    }
}</t>
  </si>
  <si>
    <t>{
    "id": "M4-EyP-5b-I-2",
    "stimulus": "&lt;p&gt;En un parking están aparcados estos vehículos. Completa este gráfico de sectores.&lt;/p&gt;",
    "hint": "&lt;p&gt;Indica cuantos vehículos hay en total y luego señala en el gráfico los quesitos que corresponden a cada uno.&lt;/p&gt;",
    "feedback": "&lt;p&gt;Indica cuantos vehículos hay en total y luego señala en el gráfico los quesitos que corresponden a cada uno.&lt;/p&gt;",
    "seed": {
        "parameters": [
            {
                "name": "Q1",
                "label": "Coches",
                "theme": "theme-dark-orange",
                "min": 1,
                "max": 5,
                "step": 1
            },
            {
                "name": "Q2",
                "label": "Furgonetas",
                "theme": "theme-light-blue",
                "min": 1,
                "max": 5,
                "step": 1
            },
            {
                "name": "Q3",
                "label": "Motocicletas",
                "theme": "theme-turquoise",
                "min": 1,
                "max": 6,
                "step": 1
            }
        ],
        "uniques": true
    },
    "algorithm": {
        "name": "piechart",
        "params": {
            "labels": [
                "Vehículos",
                "Unidades"
            ],
            "tablePosition": "ABOVE"
        }
    }
}</t>
  </si>
  <si>
    <t>{
    "id": "M4-EyP-5b-I-3",
    "stimulus": "&lt;p&gt;Estos son los tipos de libros que Javier tiene en su estantería. Completa este gráfico de sectores.&lt;/p&gt;",
    "hint": "&lt;p&gt;Indica cuantos libros hay en total y luego señala en el gráfico los quesitos que corresponden a cada uno.&lt;/p&gt;",
    "feedback": "&lt;p&gt;Indica cuantos libros hay en total y luego señala en el gráfico los quesitos que corresponden a cada uno.&lt;/p&gt;",
    "seed": {
        "parameters": [
            {
                "name": "Q1",
                "label": "Historia",
                "theme": "theme-dark-orange",
                "min": 1,
                "max": 5,
                "step": 1
            },
            {
                "name": "Q2",
                "label": "Aventuras",
                "theme": "theme-light-blue",
                "min": 1,
                "max": 5,
                "step": 1
            },
            {
                "name": "Q3",
                "label": "Ciencia ficción",
                "theme": "theme-turquoise",
                "min": 1,
                "max": 6,
                "step": 1
            }
        ],
        "uniques": true
    },
    "algorithm": {
        "name": "piechart",
        "params": {
            "labels": [
                "Libros",
                "Unidades"
            ],
            "tablePosition": "ABOVE"
        }
    }
}</t>
  </si>
  <si>
    <t>M4-EyP-8a</t>
  </si>
  <si>
    <t>Responde a preguntas sobre la información de un gráfico de puntos</t>
  </si>
  <si>
    <r>
      <rPr>
        <rFont val="Calibri"/>
        <sz val="12.0"/>
      </rPr>
      <t xml:space="preserve">&lt;p&gt;Una profesora ha apuntado en un diagrama como este el número de veces que sus alumnos ha visitado el campo durante los últimos meses. Si cada punto representa a 5 alumnos, determina sin las siguientes afirmaciones son verdaderas o falsas.&lt;/p&gt;
Gráfico de pictograma
Serie: {{Q1}}, {{Q2}}, {{Q3}}, {{Q4}}
Eje X : "nunca", "menos de 5 veces", "entre 5 y 10 veces", "más de 10 veces"
Icono: </t>
    </r>
    <r>
      <rPr>
        <rFont val="Calibri"/>
        <color rgb="FF1155CC"/>
        <sz val="12.0"/>
        <u/>
      </rPr>
      <t>https://blueberry-assets.oneclick.es/M2_EyP_6b_1.png</t>
    </r>
  </si>
  <si>
    <t>True or False</t>
  </si>
  <si>
    <t>Q1 = min = 2; max = 5; step = 1
Q2 = min = 2; max = 5; step = 1
Q3 = min = 2; max = 5; step = 1
Q4 = min = 2; max = 5; step = 1
Q5 = list = -2, -1, 1, 2</t>
  </si>
  <si>
    <t>T1 = 5*{{Q1}}
T2 = 5*{{Q2}}
T3 = 5*{{Q3}}
T4 = 5*{{Q4}}
T5 = 5*({{Q1}} + {{Q2}} + {{Q3}} + {{Q4}})
T6 = 5*({{Q1}} + {{Q2}} + {{Q3}} + {{Q4}})+{{Q5}}
A1={{T1}} alumnos no fueron al campo.#*
A2={{T2}} alumnos fueron menos de 5 veces.#*
A3={{T3}} alumnos fueron entre 5 y 10 veces.#*
A4={{T4}} alumnos fueron más de 10 veces.#*
A5=La profesora ha preguntado a {{T5}} alumnos.#*
A6={{T3}} alumnos no fueron al campo.#
A7={{T1}} alumnos fueron menos de 5 veces.#
A8={{T4}} alumnos fueron entre 5 y 10 veces.#
A9={{T2}} alumnos fueron más de 10 veces.#
A10=La profesora ha preguntado a {{T6}} alumnos.#</t>
  </si>
  <si>
    <t>&lt;p&gt;Cada punto representa a 5 alumnos.&lt;/p&gt;</t>
  </si>
  <si>
    <t>&lt;/p&gt;Cada punto representa a 5 alumnos.&lt;/p&gt;</t>
  </si>
  <si>
    <t>{
    "id": "M4-EyP-8a-I-1",
    "stimulus": "&lt;p&gt;Una profesora ha apuntado en un diagrama como este el número de veces que sus alumnos ha visitado el campo durante los últimos meses. Si cada punto representa a 5 alumnos, determina sin las siguientes afirmaciones son verdaderas o falsas.&lt;/p&gt;&lt;div style=\"display: flex; justify-content: center;\"&gt;&lt;div class=\"fr-chart\" data-chart='{\"type\": \"pictograph\", \"series\": [{\"img\": \"{{Q1.img}}\", \"value\":{{Q1}} },{\"img\": \"{{Q2.img}}\", \"value\":{{Q2}}},{\"img\": \"{{Q3.img}}\", \"value\":{{Q3}}},{\"img\": \"{{Q4.img}}\", \"value\":{{Q4}}}], \"labels\":[\"Nunca\",\"Menos de 5 veces\",\"Entre 5 y 10 veces\",\"Más de 10 veces\"]}'&gt;&lt;/div&gt;&lt;/div&gt;",
    "hint": "&lt;p&gt;Cada punto representa a 5 alumnos.&lt;/p&gt;",
    "feedback": "&lt;/p&gt;Cada punto representa a 5 alumnos.&lt;/p&gt;",
    "seed": {
        "parameters": [
            {
                "name": "Q1",
                "label": null,
                "img": "https://blueberry-assets.oneclick.es/M2_EyP_6b_1.png",
                "min": 2,
                "max": 5,
                "step": 1
            },
            {
                "name": "Q2",
                "label": null,
                "img": "https://blueberry-assets.oneclick.es/M2_EyP_6b_1.png",
                "min": 2,
                "max": 5,
                "step": 1
            },
            {
                "name": "Q3",
                "label": null,
                "img": "https://blueberry-assets.oneclick.es/M2_EyP_6b_1.png",
                "min": 2,
                "max": 5,
                "step": 1
            },
            {
                "name": "Q4",
                "label": null,
                "img": "https://blueberry-assets.oneclick.es/M2_EyP_6b_1.png",
                "min": 2,
                "max": 5,
                "step": 1
            },
            {
                "name": "Q5",
                "label": null,
                "list": [
                    -2,
                    -1,
                    1,
                    2
                ]
            }
        ],
        "calculated": [
            {
                "name": "T1",
                "label": "{{function}}",
                "function": "5*{{Q1}}",
                "temp": true
            },
            {
                "name": "T2",
                "label": "{{function}}",
                "function": "5*{{Q2}}",
                "temp": true
            },
            {
                "name": "T3",
                "label": "{{function}}",
                "function": "5*{{Q3}}",
                "temp": true
            },
            {
                "name": "T4",
                "label": "{{function}}",
                "function": "5*{{Q4}}",
                "temp": true
            },
            {
                "name": "T5",
                "label": "{{function}}",
                "function": "5*({{Q1}} + {{Q2}} + {{Q3}} + {{Q4}})",
                "temp": true
            },
            {
                "name": "T6",
                "label": "{{function}}",
                "function": "5*({{Q1}} + {{Q2}} + {{Q3}} + {{Q4}})+{{Q5}}",
                "temp": true
            },
            {
                "name": "A1",
                "label": "{{T1}} alumnos no fueron al campo."
            },
            {
                "name": "A2",
                "label": "{{T2}} alumnos fueron menos de 5 veces."
            },
            {
                "name": "A3",
                "label": "{{T3}} alumnos fueron entre 5 y 10 veces."
            },
            {
                "name": "A4",
                "label": "{{T4}} alumnos fueron más de 10 veces."
            },
            {
                "name": "A5",
                "label": "La profesora ha preguntado a {{T5}} alumnos."
            },
            {
                "name": "A6",
                "label": "{{T3}} alumnos no fueron al campo.",
                "incorrect": true
            },
            {
                "name": "A7",
                "label": "{{T1}} alumnos fueron menos de 5 veces.",
                "incorrect": true
            },
            {
                "name": "A8",
                "label": "{{T4}} alumnos fueron entre 5 y 10 veces.",
                "incorrect": true
            },
            {
                "name": "A9",
                "label": "{{T2}} alumnos fueron más de 10 veces.",
                "incorrect": true
            },
            {
                "name": "A10",
                "label": "La profesora ha preguntado a {{T6}} alumnos.",
                "incorrect": true
            }
        ],
        "uniques": true
    },
    "algorithm": {
        "name": "trueFalse",
        "template": "Choice matrix – inline",
        "params": {
            "countCorrect": 2,
            "countIncorrect": 1,
            "showCheckIcon": false,
            "options": [
                "Verdadero",
                "Falso"
            ]
        }
    }
}</t>
  </si>
  <si>
    <r>
      <rPr>
        <rFont val="Calibri"/>
        <sz val="12.0"/>
      </rPr>
      <t xml:space="preserve">&lt;p&gt;Este diagrama contiene el número de cómics que tiene un grupo de amigos. Si cada punto representa {{Q9}} cómics, escoge si las siguientes afirmaciones son verdaderas o falsas.&lt;/p&gt;
Gráfico de pictograma
Serie: {{Q1}}, {{Q2}}, {{Q3}}, {{Q4}}
Eje X : "{{Q5}}", "{{Q6}}", "{{Q7}}", "{{Q8}}"
Icono: </t>
    </r>
    <r>
      <rPr>
        <rFont val="Calibri"/>
        <color rgb="FF1155CC"/>
        <sz val="12.0"/>
        <u/>
      </rPr>
      <t>https://blueberry-assets.oneclick.es/M2_EyP_6b_2.png</t>
    </r>
  </si>
  <si>
    <t>Q1 = min = 2; max = 5; step = 1
Q2 = min = 2; max = 5; step = 1
Q3 = min = 2; max = 5; step = 1
Q4 = min = 2; max = 5; step = 1
Q5 = list = Martín, David, Ángeles, Valeria, Emma
Q6 = list = Martín, David, Ángeles, Valeria, Emma
Q7 = list = Martín, David, Ángeles, Valeria, Emma
Q8 = list = Martín, David, Ángeles, Valeria, Emma
Q9 = min = 6; max = 8; step = 1</t>
  </si>
  <si>
    <t>T1 = {{Q9}}*{{Q1}}
T2 = {{Q9}}*{{Q2}}
T3 = {{Q9}}*{{Q3}}
T3 = {{Q9}}*{{Q3}}
A1={{Q5}} tiene {{T1}} cómics.#*
A2={{Q6}} tiene {{T2}} cómics.#*
A3={{Q7}} tiene {{T3}} cómics.#*
A4={{Q8}} tiene {{T4}} cómics.#*
A5={{Q5}} tiene {{T3}} cómics.#
A6={{Q6}} tiene {{T1}} cómics.#
A7={{Q7}} tiene {{T4}} cómics.#
A8={{Q8}} tiene {{T2}} cómics.#</t>
  </si>
  <si>
    <t>&lt;p&gt;Cada punto representa {{Q9}} cómics.&lt;/p&gt;</t>
  </si>
  <si>
    <t>{
    "id": "M4-EyP-8a-I-2",
    "stimulus": "&lt;p&gt;Este diagrama contiene el número de cómics que tiene un grupo de amigos. Si cada punto representa {{Q9}} cómics, escoge si las siguientes afirmaciones son verdaderas o falsas.&lt;/p&gt;&lt;div style=\"display: flex; justify-content: center;\"&gt;&lt;div class=\"fr-chart\" data-chart='{\"type\": \"pictograph\", \"series\": [{\"img\": \"{{Q1.img}}\", \"value\":{{Q1}} },{\"img\": \"{{Q2.img}}\", \"value\":{{Q2}}},{\"img\": \"{{Q3.img}}\", \"value\":{{Q3}}},{\"img\": \"{{Q4.img}}\", \"value\":{{Q4}}}], \"labels\":[\"{{Q5}}\",\"{{Q6}}\",\"{{Q7}}\",\"{{Q8}}\"]}'&gt;&lt;/div&gt;&lt;/div&gt;",
    "hint": "&lt;p&gt;Cada punto representa {{Q9}} cómics.&lt;/p&gt;",
    "feedback": "&lt;p&gt;Cada punto representa {{Q9}} cómics.&lt;/p&gt;",
    "seed": {
        "parameters": [
            {
                "name": "Q1",
                "label": null,
                "img": "https://blueberry-assets.oneclick.es/M2_EyP_6b_2.png",
                "min": 2,
                "max": 5,
                "step": 1
            },
            {
                "name": "Q2",
                "label": null,
                "img": "https://blueberry-assets.oneclick.es/M2_EyP_6b_2.png",
                "min": 2,
                "max": 5,
                "step": 1
            },
            {
                "name": "Q3",
                "label": null,
                "img": "https://blueberry-assets.oneclick.es/M2_EyP_6b_2.png",
                "min": 2,
                "max": 5,
                "step": 1
            },
            {
                "name": "Q4",
                "label": null,
                "img": "https://blueberry-assets.oneclick.es/M2_EyP_6b_2.png",
                "min": 2,
                "max": 5,
                "step": 1
            },
            {
                "name": "Q5",
                "label": null,
                "list": [
                    "Martín",
                    "David",
                    "Ángeles",
                    "Valeria",
                    "Emma"
                ]
            },
            {
                "name": "Q6",
                "label": null,
                "list": [
                    "Martín",
                    "David",
                    "Ángeles",
                    "Valeria",
                    "Emma"
                ]
            },
            {
                "name": "Q7",
                "label": null,
                "list": [
                    "Martín",
                    "David",
                    "Ángeles",
                    "Valeria",
                    "Emma"
                ]
            },
            {
                "name": "Q8",
                "label": null,
                "list": [
                    "Martín",
                    "David",
                    "Ángeles",
                    "Valeria",
                    "Emma"
                ]
            },
            {
                "name": "Q9",
                "label": null,
                "min": 6,
                "max": 8,
                "step": 1
            }
        ],
        "calculated": [
            {
                "name": "T1",
                "label": "{{function}}",
                "function": "{{Q9}}*{{Q1}}",
                "temp": true
            },
            {
                "name": "T2",
                "label": "{{function}}",
                "function": "{{Q9}}*{{Q2}}",
                "temp": true
            },
            {
                "name": "T3",
                "label": "{{function}}",
                "function": "{{Q9}}*{{Q3}}",
                "temp": true
            },
            {
                "name": "T4",
                "label": "{{function}}",
                "function": "{{Q9}}*{{Q4}}",
                "temp": true
            },
            {
                "name": "A1",
                "label": "{{Q5}} tiene {{T1}} cómics."
            },
            {
                "name": "A2",
                "label": "{{Q6}} tiene {{T2}} cómics."
            },
            {
                "name": "A3",
                "label": "{{Q7}} tiene {{T3}} cómics."
            },
            {
                "name": "A4",
                "label": "{{Q8}} tiene {{T4}} cómics."
            },
            {
                "name": "A5",
                "label": "{{Q5}} tiene {{T3}} cómics.",
                "incorrect": true
            },
            {
                "name": "A6",
                "label": "{{Q6}} tiene {{T1}} cómics.",
                "incorrect": true
            },
            {
                "name": "A7",
                "label": "{{Q7}} tiene {{T4}} cómics.",
                "incorrect": true
            },
            {
                "name": "A8",
                "label": "{{Q8}} tiene {{T2}} cómics.",
                "incorrect": true
            }
        ],
        "uniques": true
    },
    "algorithm": {
        "name": "trueFalse",
        "template": "Choice matrix – inline",
        "params": {
            "countCorrect": 2,
            "countIncorrect": 1,
            "showCheckIcon": false,
            "options": [
                "Verdadero",
                "Falso"
            ]
        }
    }
}</t>
  </si>
  <si>
    <r>
      <rPr>
        <rFont val="Calibri"/>
        <sz val="12.0"/>
      </rPr>
      <t xml:space="preserve">&lt;p&gt;En este diagrama se han anotado las personas que han pedido tres tipos de pizza a una pizzería. Si cada punto representa a 4 personas, determina si estas afirmaciones son verdaderas o falsas.&lt;/p&gt;
Gráfico de pictograma
Serie: {{Q1}}, {{Q2}}, {{Q3}}
Eje X : "{{Q6}}", "{{Q7}}", "{{Q8}}"
Icono: </t>
    </r>
    <r>
      <rPr>
        <rFont val="Calibri"/>
        <color rgb="FF1155CC"/>
        <sz val="12.0"/>
        <u/>
      </rPr>
      <t>https://blueberry-assets.oneclick.es/M2_EyP_6b_3.png</t>
    </r>
  </si>
  <si>
    <t>Q1 = min = 2; max = 5; step = 1
Q2 = min = 2; max = 5; step = 1
Q3 = min = 2; max = 5; step = 1
Q5 = list = -2, -1, 1, 2
Q6 = list = margarita, cuatro quesos, cuatro estaciones, carbonara
Q7 = list = margarita, cuatro quesos, cuatro estaciones, carbonara
Q8 = list = margarita, cuatro quesos, cuatro estaciones, carbonara</t>
  </si>
  <si>
    <t>T1 = 4*{{Q1}}
T2 = 4*{{Q2}}
T3 = 4*{{Q3}}
T4 = 4*({{Q1}} + {{Q2}} + {{Q3}})
T5 = 4*({{Q1}} + {{Q2}} + {{Q3}}) + {{Q5}}
A1={{T1}} personas han pedido una pizza {{Q6}}.#*
A2={{T2}} personas han pedido una pizza {{Q7}}.#*
A3={{T3}} personas han pedido una pizza {{Q8}}.#*
A4=Han pedido pizza {{T4}} personas.#*
A5={{T3}} personas han pedido una pizza {{Q6}}.#
A6={{T1}} personas han pedido una pizza {{Q7}}.#
A7={{T2}} personas han pedido una pizza {{Q8}}.#
A8=Han pedido pizza {{T5}} personas.#</t>
  </si>
  <si>
    <t>&lt;p&gt;Cada punto representa a 4 personas.&lt;/p&gt;</t>
  </si>
  <si>
    <t>{
    "id": "M4-EyP-8a-I-3",
    "stimulus": "&lt;p&gt;En este diagrama se han anotado las personas que han pedido tres tipos de pizza a una pizzería. Si cada punto representa a 4 personas, determina si estas afirmaciones son verdaderas o falsas.&lt;/p&gt;&lt;div style=\"display: flex; justify-content: center;\"&gt;&lt;div class=\"fr-chart\" data-chart='{\"type\": \"pictograph\", \"series\": [{\"img\": \"{{Q1.img}}\", \"value\":{{Q1}} },{\"img\": \"{{Q2.img}}\", \"value\":{{Q2}}},{\"img\": \"{{Q3.img}}\", \"value\":{{Q3}}}], \"labels\":[\"{{Q6}}\",\"{{Q7}}\",\"{{Q8}}\"]}'&gt;&lt;/div&gt;&lt;/div&gt;",
    "hint": "&lt;p&gt;Cada punto representa a 4 personas.&lt;/p&gt;",
    "feedback": "&lt;p&gt;Cada punto representa a 4 personas.&lt;/p&gt;",
    "seed": {
        "parameters": [
            {
                "name": "Q1",
                "label": null,
                "img": "https://blueberry-assets.oneclick.es/M2_EyP_6b_3.png",
                "min": 2,
                "max": 5,
                "step": 1
            },
            {
                "name": "Q2",
                "label": null,
                "img": "https://blueberry-assets.oneclick.es/M2_EyP_6b_3.png",
                "min": 2,
                "max": 5,
                "step": 1
            },
            {
                "name": "Q3",
                "label": null,
                "img": "https://blueberry-assets.oneclick.es/M2_EyP_6b_3.png",
                "min": 2,
                "max": 5,
                "step": 1
            },
            {
                "name": "Q5",
                "label": null,
                "list": [
                    -2,
                    -1,
                    1,
                    2
                ]
            },
            {
                "name": "Q6",
                "label": null,
                "list": [
                    "Margarita",
                    "Cuatro quesos",
                    "Cuatro estaciones",
                    "Carbonara"
                ]
            },
            {
                "name": "Q7",
                "label": null,
                "list": [
                    "Margarita",
                    "Cuatro quesos",
                    "Cuatro estaciones",
                    "Carbonara"
                ]
            },
            {
                "name": "Q8",
                "label": null,
                "list": [
                    "Margarita",
                    "Cuatro quesos",
                    "Cuatro estaciones",
                    "Carbonara"
                ]
            }
        ],
        "calculated": [
            {
                "name": "T1",
                "label": "{{function}}",
                "function": "4*{{Q1}}",
                "temp": true
            },
            {
                "name": "T2",
                "label": "{{function}}",
                "function": "4*{{Q2}}",
                "temp": true
            },
            {
                "name": "T3",
                "label": "{{function}}",
                "function": "4*{{Q3}}",
                "temp": true
            },
            {
                "name": "T4",
                "label": "{{function}}",
                "function": "4*({{Q1}} + {{Q2}} + {{Q3}})",
                "temp": true
            },
            {
                "name": "T5",
                "label": "{{function}}",
                "function": "4*({{Q1}} + {{Q2}} + {{Q3}}) + {{Q5}}",
                "temp": true
            },
            {
                "name": "A1",
                "label": "{{T1}} personas han pedido una pizza {{function}}.",
                "function": "'{{Q6}}'.toLowerCase()"
            },
            {
                "name": "A2",
                "label": "{{T2}} personas han pedido una pizza {{function}}.",
                "function": "'{{Q7}}'.toLowerCase()"
            },
            {
                "name": "A3",
                "label": "{{T3}} personas han pedido una pizza {{function}}.",
                "function": "'{{Q8}}'.toLowerCase()"
            },
            {
                "name": "A4",
                "label": "Han pedido pizza {{T4}} personas."
            },
            {
                "name": "A5",
                "label": "{{T3}} personas han pedido una pizza {{function}}.",
                "incorrect": true,
                "function": "'{{Q6}}'.toLowerCase()"
            },
            {
                "name": "A6",
                "label": "{{T1}} personas han pedido una pizza {{function}}.",
                "incorrect": true,
                "function": "'{{Q7}}'.toLowerCase()"
            },
            {
                "name": "A7",
                "label": "{{T2}} personas han pedido una pizza {{function}}.",
                "incorrect": true,
                "function": "'{{Q8}}'.toLowerCase()"
            },
            {
                "name": "A8",
                "label": "Han pedido pizza {{T5}} personas.",
                "incorrect": true
            }
        ],
        "uniques": true
    },
    "algorithm": {
        "name": "trueFalse",
        "template": "Choice matrix – inline",
        "params": {
            "countCorrect": 2,
            "countIncorrect": 1,
            "showCheckIcon": false,
            "options": [
                "Verdadero",
                "Falso"
            ]
        }
    }
}</t>
  </si>
  <si>
    <r>
      <rPr>
        <rFont val="Calibri"/>
        <sz val="12.0"/>
      </rPr>
      <t xml:space="preserve">&lt;p&gt;Una encuesta sobre las actividades favoritas para hacer durante el fin de semana ha obtenido los siguientes resultados. Como cada punto representa a {{Q7}} personas, ¿cuántas han elegido “{{Q5}}”?&lt;/p&gt;
Gráfico de pictograma
Serie: {{Q1}}, {{Q2}}, {{Q3}}
Eje X : "{{Q4}}", "{{Q5}}", "{{Q6}}"
Icono: </t>
    </r>
    <r>
      <rPr>
        <rFont val="Calibri"/>
        <color rgb="FF1155CC"/>
        <sz val="12.0"/>
        <u/>
      </rPr>
      <t>https://blueberry-assets.oneclick.es/M2_EyP_6b_1.png</t>
    </r>
  </si>
  <si>
    <t>&lt;p&gt;{{response}} personas respondieron “{{Q5}}”.&lt;/p&gt;</t>
  </si>
  <si>
    <t>Q1 = min = 2; max = 5; step = 1
Q2 = min = 2; max = 5; step = 1
Q3 = min = 2; max = 5; step = 1
Q4 = list = dibujar, jugar, leer, cantar, bailar
Q5 = list = dibujar, jugar, leer, cantar, bailar
Q6 = list = dibujar, jugar, leer, cantar, bailar
Q7 = min = 2; max = 5; step = 1</t>
  </si>
  <si>
    <t>A1 = {{Q2}}*{{Q7}}</t>
  </si>
  <si>
    <t>&lt;p&gt;Cada punto representa a {{Q7}} personas.&lt;/p&gt;</t>
  </si>
  <si>
    <t>{
    "id": "M4-EyP-8a-E-1",
    "stimulus": "&lt;p&gt;Una encuesta sobre las actividades favoritas para hacer durante el fin de semana ha obtenido los siguientes resultados. Como cada punto representa a {{Q7}} personas, ¿cuántas han elegido “{{Q5}}”?&lt;/p&gt;&lt;div style=\"display: flex; justify-content: center;\"&gt;&lt;div class=\"fr-chart\" data-chart='{\"type\": \"pictograph\", \"series\": [{\"img\": \"{{Q1.img}}\", \"value\":{{Q1}}},{\"img\": \"{{Q2.img}}\", \"value\":{{Q2}}},{\"img\": \"{{Q3.img}}\", \"value\":{{Q3}}}], \"labels\":[\"{{Q4}}\",\"{{Q5}}\",\"{{Q6}}\"]}'&gt;&lt;/div&gt;&lt;/div&gt;",
    "template": "&lt;p&gt;{{response}} personas respondieron “{{T1}}”.&lt;/p&gt;",
    "hint": "&lt;p&gt;Cada punto representa a {{Q7}} personas.&lt;/p&gt;",
    "feedback": "&lt;p&gt;Cada punto representa a {{Q7}} personas.&lt;/p&gt;",
    "seed": {
        "parameters": [
            {
                "name": "Q1",
                "label": null,
                "img": "https://blueberry-assets.oneclick.es/M2_EyP_6b_1.png",
                "min": 2,
                "max": 5,
                "step": 1
            },
            {
                "name": "Q2",
                "label": null,
                "img": "https://blueberry-assets.oneclick.es/M2_EyP_6b_1.png",
                "min": 2,
                "max": 5,
                "step": 1
            },
            {
                "name": "Q3",
                "label": null,
                "img": "https://blueberry-assets.oneclick.es/M2_EyP_6b_1.png",
                "min": 2,
                "max": 5,
                "step": 1
            },
            {
                "name": "Q4",
                "label": null,
                "list": [
                    "Dibujar",
                    "Jugar",
                    "Leer",
                    "Cantar",
                    "Bailar"
                ]
            },
            {
                "name": "Q5",
                "label": null,
                "list": [
                    "Dibujar",
                    "Jugar",
                    "Leer",
                    "Cantar",
                    "Bailar"
                ]
            },
            {
                "name": "Q6",
                "label": null,
                "list": [
                    "Dibujar",
                    "Jugar",
                    "Leer",
                    "Cantar",
                    "Bailar"
                ]
            },
            {
                "name": "Q7",
                "label": null,
                "min": 2,
                "max": 5,
                "step": 1
            }
        ],
        "calculated": [
            {
                "name": "T1",
                "label": "{{function}}",
                "function": "'{{Q5}}'.toLowerCase()",
                "temp": true
            },
            {
                "name": "A1",
                "label": "{{function}}",
                "function": "{{Q2}}*{{Q7}}"
            }
        ],
        "uniques": true
    },
    "algorithm": {
        "name": "calculateOperation",
        "params": {
            "method": "equivLiteral",
            "keyboard": "NUMERICAL"
        }
    }
}</t>
  </si>
  <si>
    <r>
      <rPr>
        <rFont val="Calibri"/>
        <sz val="12.0"/>
      </rPr>
      <t xml:space="preserve">&lt;p&gt;Se ha preguntado a varios dueños de mascotas cuál tienen y las respuestas se han reflejado en este diagrama. Cada punto representa 3 respuestas. ¿Cuántos dicen que tienen {{T1}}?&lt;/p&gt;
Gráfico de pictograma
Serie: {{Q1}}, {{Q2}}, {{Q3}}, {{Q4}}
Eje X : "{{Q5}}", "{{Q6}}", "{{Q7}}", "{{Q8}}"
Icono: </t>
    </r>
    <r>
      <rPr>
        <rFont val="Calibri"/>
        <color rgb="FF1155CC"/>
        <sz val="12.0"/>
        <u/>
      </rPr>
      <t>https://blueberry-assets.oneclick.es/M2_EyP_6b_2.png</t>
    </r>
  </si>
  <si>
    <t>&lt;p&gt;{{response}} personas tienen {{Q5}}.&lt;/p&gt;</t>
  </si>
  <si>
    <t>Q1 = min = 2; max = 5; step = 1
Q2 = min = 2; max = 5; step = 1
Q3 = min = 2; max = 5; step = 1
Q4 = min = 2; max = 5; step = 1
Q5 = list = perros, gatos, hámsters, pájaros, peces
Q6 = list = perros, gatos, hámsters, pájaros, peces
Q7 = list = perros, gatos, hámsters, pájaros, peces
Q8 = list = perros, gatos, hámsters, pájaros, peces</t>
  </si>
  <si>
    <t>&lt;p&gt;Cada punto representa a 3 personas.&lt;/p&gt;</t>
  </si>
  <si>
    <t>{
    "id": "M4-EyP-8a-E-2",
    "stimulus": "&lt;p&gt;Se ha preguntado a varios dueños de mascotas cuál tienen y las respuestas se han reflejado en este diagrama. Cada punto representa 3 respuestas. ¿Cuántos dicen que tienen {{T1}}?&lt;/p&gt;&lt;div style=\"display: flex; justify-content: center;\"&gt;&lt;div class=\"fr-chart\" data-chart='{\"type\": \"pictograph\", \"series\": [{\"img\": \"{{Q1.img}}\", \"value\":{{Q1}}},{\"img\": \"{{Q2.img}}\", \"value\":{{Q2}}},{\"img\": \"{{Q3.img}}\", \"value\":{{Q3}}},{\"img\": \"{{Q4.img}}\", \"value\":{{Q4}}}], \"labels\":[\"{{Q5}}\",\"{{Q6}}\",\"{{Q7}}\",\"{{Q8}}\"]}'&gt;&lt;/div&gt;&lt;/div&gt;",
    "template": "&lt;p&gt;{{response}} personas tienen {{T1}}.&lt;/p&gt;",
    "hint": "&lt;p&gt;Cada punto representa a 3 personas.&lt;/p&gt;",
    "feedback": "&lt;p&gt;Cada punto representa a 3 personas.&lt;/p&gt;",
    "seed": {
        "parameters": [
            {
                "name": "Q1",
                "label": null,
                "img": "https://blueberry-assets.oneclick.es/M2_EyP_6b_2.png",
                "min": 2,
                "max": 5,
                "step": 1
            },
            {
                "name": "Q2",
                "label": null,
                "img": "https://blueberry-assets.oneclick.es/M2_EyP_6b_2.png",
                "min": 2,
                "max": 5,
                "step": 1
            },
            {
                "name": "Q3",
                "label": null,
                "img": "https://blueberry-assets.oneclick.es/M2_EyP_6b_2.png",
                "min": 2,
                "max": 5,
                "step": 1
            },
            {
                "name": "Q4",
                "label": null,
                "img": "https://blueberry-assets.oneclick.es/M2_EyP_6b_2.png",
                "min": 2,
                "max": 5,
                "step": 1
            },
            {
                "name": "Q5",
                "label": null,
                "list": [
                    "Perros",
                    "Gatos",
                    "Hámsters",
                    "Pájaros",
                    "Peces"
                ]
            },
            {
                "name": "Q6",
                "label": null,
                "list": [
                    "Perros",
                    "Gatos",
                    "Hámsters",
                    "Pájaros",
                    "Peces"
                ]
            },
            {
                "name": "Q7",
                "label": null,
                "list": [
                    "Perros",
                    "Gatos",
                    "Hámsters",
                    "Pájaros",
                    "Peces"
                ]
            },
            {
                "name": "Q8",
                "label": null,
                "list": [
                    "Perros",
                    "Gatos",
                    "Hámsters",
                    "Pájaros",
                    "Peces"
                ]
            }
        ],
        "calculated": [
            {
                "name": "T1",
                "label": "{{function}}",
                "function": "'{{Q5}}'.toLowerCase()",
                "temp": true
            },
            {
                "name": "A1",
                "label": "{{function}}",
                "function": "{{Q1}}*3"
            }
        ],
        "uniques": true
    },
    "algorithm": {
        "name": "calculateOperation",
        "params": {
            "method": "equivLiteral",
            "keyboard": "NUMERICAL"
        }
    }
}</t>
  </si>
  <si>
    <r>
      <rPr>
        <rFont val="Calibri"/>
        <sz val="12.0"/>
      </rPr>
      <t xml:space="preserve">&lt;p&gt;Una profesora ha preguntado a unos alumnos por sus libros favoritos y ha dibujado este diagrama con sus respuestas. Cada punto representa a {{Q7}} niños. ¿Cuántos prefieren los libros de {{Q6}}?&lt;/p&gt;
Gráfico de pictograma
Serie: {{Q1}}, {{Q2}}, {{Q3}}
Eje X : "{{Q4}}", "{{Q5}}", "{{Q6}}"
Icono: </t>
    </r>
    <r>
      <rPr>
        <rFont val="Calibri"/>
        <color rgb="FF1155CC"/>
        <sz val="12.0"/>
        <u/>
      </rPr>
      <t>https://blueberry-assets.oneclick.es/M2_EyP_6b_3.png</t>
    </r>
  </si>
  <si>
    <t>&lt;p&gt;{{response}} niños prefieren los libros de {{Q6}}.&lt;/p&gt;</t>
  </si>
  <si>
    <t>Q1 = min = 2; max = 5; step = 1
Q2 = min = 2; max = 5; step = 1
Q3 = min = 2; max = 5; step = 1
Q4 = list = humor, fantasía, ciencia ficcón, animales
Q5 = list = humor, fantasía, ciencia ficcón, animales
Q6 = list = humor, fantasía, ciencia ficcón, animales
Q7 = min = 2; max = 5; step = 1</t>
  </si>
  <si>
    <t>A1 = {{Q3}}*{{Q7}}</t>
  </si>
  <si>
    <t>&lt;p&gt;Cada punto representa a {{Q7}} niños.&lt;/p&gt;</t>
  </si>
  <si>
    <t>{
    "id": "M4-EyP-8a-E-3",
    "stimulus": "&lt;p&gt;Una profesora ha preguntado a unos alumnos por sus libros favoritos y ha dibujado este diagrama con sus respuestas. Cada punto representa a {{Q7}} niños. ¿Cuántos prefieren los libros de {{T1}}?&lt;/p&gt;&lt;div style=\"display: flex; justify-content: center;\"&gt;&lt;div class=\"fr-chart\" data-chart='{\"type\": \"pictograph\", \"series\": [{\"img\": \"{{Q1.img}}\", \"value\":{{Q1}}},{\"img\": \"{{Q2.img}}\", \"value\":{{Q2}}},{\"img\": \"{{Q3.img}}\", \"value\":{{Q3}}}], \"labels\":[\"{{Q4}}\",\"{{Q5}}\",\"{{Q6}}\"]}'&gt;&lt;/div&gt;&lt;/div&gt;",
    "template": "&lt;p&gt;{{response}} niños prefieren los libros de {{T1}}.&lt;/p&gt;",
    "hint": "&lt;p&gt;Cada punto representa a {{Q7}} niños.&lt;/p&gt;",
    "feedback": "&lt;p&gt;Cada punto representa a {{Q7}} niños.&lt;/p&gt;",
    "seed": {
        "parameters": [
            {
                "name": "Q1",
                "label": null,
                "img": "https://blueberry-assets.oneclick.es/M2_EyP_6b_3.png",
                "min": 2,
                "max": 5,
                "step": 1
            },
            {
                "name": "Q2",
                "label": null,
                "img": "https://blueberry-assets.oneclick.es/M2_EyP_6b_3.png",
                "min": 2,
                "max": 5,
                "step": 1
            },
            {
                "name": "Q3",
                "label": null,
                "img": "https://blueberry-assets.oneclick.es/M2_EyP_6b_3.png",
                "min": 2,
                "max": 5,
                "step": 1
            },
            {
                "name": "Q4",
                "label": null,
                "list": [
                    "Humor",
                    "Fantasía",
                    "Ciencia ficcón",
                    "Animales"
                ]
            },
            {
                "name": "Q5",
                "label": null,
                "list": [
                    "Humor",
                    "Fantasía",
                    "Ciencia ficcón",
                    "Animales"
                ]
            },
            {
                "name": "Q6",
                "label": null,
                "list": [
                    "Humor",
                    "Fantasía",
                    "Ciencia ficcón",
                    "Animales"
                ]
            },
            {
                "name": "Q7",
                "label": null,
                "min": 2,
                "max": 5,
                "step": 1
            }
        ],
        "calculated": [
            {
                "name": "T1",
                "label": "{{function}}",
                "function": "'{{Q6}}'.toLowerCase()",
                "temp": true
            },
            {
                "name": "A1",
                "label": "{{function}}",
                "function": "{{Q3}}*{{Q7}}"
            }
        ],
        "uniques": true
    },
    "algorithm": {
        "name": "calculateOperation",
        "params": {
            "method": "equivLiteral",
            "keyboard": "NUMERICAL"
        }
    }
}</t>
  </si>
  <si>
    <t>M4-EyP-8b</t>
  </si>
  <si>
    <t>Construye gráficos de puntos con la información dada (hasta 4 categorías)</t>
  </si>
  <si>
    <r>
      <rPr>
        <rFont val="Calibri, Arial"/>
        <sz val="12.0"/>
      </rPr>
      <t>{
    "id": "M4-EyP-8b-I-1",
    "stimulus": "&lt;p&gt;Estos son el número de libros que han leído tres hermanos durante las vacaciones de verano. Completa el pictograma.&lt;/p&gt;",
    "hint": "&lt;p&gt;Marca en el gráfico los libros que ha leído cada uno.&lt;/p&gt;",
    "feedback": "&lt;p&gt;En un pictograma, cada columna de iconos representa una cantidad.&lt;/p&gt;",
    "seed": {
        "parameters": [
            {
                "name": "Q1",
                "label": "Carmelo",
                "img": "https://blueberry-assets.oneclick.es/M2_EyP_6b_1.png",
                "min": 2,
                "max": 6,
                "step": 1
            },
            {
                "name": "Q2",
                "label": "Irene",
                "img": "https://blueberry-assets.oneclick.es/M2_EyP_6b_1.png",
                "min": 2,
                "max": 6,
                "step": 1
            },
            {
                "name": "Q3",
                "label": "Gonzalo",
                "img": "</t>
    </r>
    <r>
      <rPr>
        <rFont val="Calibri, Arial"/>
        <color rgb="FF1155CC"/>
        <sz val="12.0"/>
        <u/>
      </rPr>
      <t>https://blueberry-assets.oneclick.es/M2_EyP_6b_1.png</t>
    </r>
    <r>
      <rPr>
        <rFont val="Calibri, Arial"/>
        <sz val="12.0"/>
      </rPr>
      <t>",
                "min": 2,
                "max": 6,
                "step": 1
            }
        ],
        "uniques": true
    },
    "algorithm": {
        "name": "pictograph",
        "params": {
            "labelY": "",
            "labelX": "Libros",
            "tableEnable": true,
            "tablePosition": "LEFT",
            "multiplier": 1
        }
    }
}</t>
    </r>
  </si>
  <si>
    <t>{
    "id": "M4-EyP-8b-I-2",
    "stimulus": "&lt;p&gt;Estos son el número de goles que han marcado tres delanteros de un equipo. Cada punto es un gol. Completa el pictograma.&lt;/p&gt;",
    "hint": "&lt;p&gt;Marca en el gráfico los goles que ha marcado cada uno.&lt;/p&gt;",
    "feedback": "&lt;p&gt;En un pictograma, cada columna de iconos representa una cantidad.&lt;/p&gt;",
    "seed": {
        "parameters": [
            {
                "name": "Q1",
                "label": "Pessi",
                "img": "https://blueberry-assets.oneclick.es/M2_EyP_6b_1.png",
                "min": 2,
                "max": 6,
                "step": 1
            },
            {
                "name": "Q2",
                "label": "Rounauldo",
                "img": "https://blueberry-assets.oneclick.es/M2_EyP_6b_1.png",
                "min": 2,
                "max": 6,
                "step": 1
            },
            {
                "name": "Q3",
                "label": "Silvio",
                "img": "https://blueberry-assets.oneclick.es/M2_EyP_6b_1.png",
                "min": 2,
                "max": 6,
                "step": 1
            }
        ],
        "uniques": true
    },
    "algorithm": {
        "name": "pictograph",
        "params": {
            "labelY": "",
            "labelX": "Goles",
            "tableEnable": true,
            "tablePosition": "LEFT",
            "multiplier": 1
        }
    }
}</t>
  </si>
  <si>
    <t>{
    "id": "M4-EyP-8b-I-3",
    "stimulus": "&lt;p&gt;A una fiesta de disfrazes acuden invitados con trajes repetidos. Cada punto es un traje. Completa el pictograma.&lt;/p&gt;",
    "hint": "&lt;p&gt;Marca en el gráfico los trajes que hay de cada tipo.&lt;/p&gt;",
    "feedback": "&lt;p&gt;En un pictograma, cada columna de iconos representa una cantidad.&lt;/p&gt;",
    "seed": {
        "parameters": [
            {
                "name": "Q1",
                "label": "Bombero",
                "img": "https://blueberry-assets.oneclick.es/M2_EyP_6b_1.png",
                "min": 2,
                "max": 6,
                "step": 1
            },
            {
                "name": "Q2",
                "label": "Vampiro",
                "img": "https://blueberry-assets.oneclick.es/M2_EyP_6b_1.png",
                "min": 2,
                "max": 6,
                "step": 1
            },
            {
                "name": "Q3",
                "label": "Calavera",
                "img": "https://blueberry-assets.oneclick.es/M2_EyP_6b_1.png",
                "min": 2,
                "max": 6,
                "step": 1
            },
            {
                "name": "Q4",
                "label": "Pirata",
                "img": "https://blueberry-assets.oneclick.es/M2_EyP_6b_1.png",
                "min": 2,
                "max": 6,
                "step": 1
            }
        ],
        "uniques": true
    },
    "algorithm": {
        "name": "pictograph",
        "params": {
            "labelY": "",
            "labelX": "Disfraces",
            "tableEnable": true,
            "tablePosition": "LEFT",
            "multiplier": 1
        }
    }
}</t>
  </si>
  <si>
    <t>M4-EyP-6a</t>
  </si>
  <si>
    <t>Identifica cuándo un suceso es seguro, posible e imposible</t>
  </si>
  <si>
    <t>Une cada experiencia con el tipo de suceso que la describe.
{{Q1}} ---- Suceso seguro
{{Q2}} ---- Suceso posible
{{Q3}} ---- Suceso imposible</t>
  </si>
  <si>
    <t>Q1 = Obtener cara o cruz al tirar una moneda. | Obtener un número mayor que cero al tirar un dado. | Que gane uno de los jugadores de un partido de tenis.
Q2 = Obtener un cinco al tirar un dado. | Obtener dos caras al tirar dos monedas.| Una partida de ajedrez acaba en tablas.
Q3 = Lanzar un dado y obtener un 7.|Obtener tres caras al tirar dos monedas.| Ganar la lotería sin comprar un décimo.</t>
  </si>
  <si>
    <t>&lt;p&gt;Un &lt;b&gt;suceso seguro&lt;/b&gt; es aquel que va a ocurrir con toda seguridad, un &lt;b&gt;suceso posible&lt;/b&gt; es aquel que quizá ocurra y un &lt;b&gt;suceso imposible&lt;/b&gt; es el que nunca ocurrirá.&lt;/p&gt;</t>
  </si>
  <si>
    <t>&lt;p&gt;Un &lt;b&gt;suceso seguro&lt;/b&gt; es aquel que va a ocurrir con toda seguridad, un &lt;b&gt;suceso posible&lt;/b&gt; es aquel que quizá ocurra y un &lt;b&gt;suceso imposible&lt;/b&gt; es el que nunca ocurrirá.&lt;/p&gt;
- Si falla A1:
&lt;p&gt;Es un suceso seguro porque siempre ocurre.&lt;/p&gt;
- Si falla A2:
&lt;p&gt;Es un suceso posible porque existe una probabilidad de que ocurra.&lt;/p&gt;
- Si falla A3:
&lt;p&gt;Es un suceso imposible porque jamás ocurre.&lt;/p&gt;</t>
  </si>
  <si>
    <t>{"id":"M4-EyP-6a-I-1","stimulus":"&lt;p&gt;Arrastra cada tipo de suceso con la experiencia que lo defina.&lt;/p&gt;","hint":"&lt;p&gt;Un &lt;b&gt;suceso seguro&lt;/b&gt; es aquel que va a ocurrir con toda seguridad.&lt;/p&gt;&lt;p&gt;Un &lt;b&gt;suceso posible&lt;/b&gt; es aquel que quizá ocurra.&lt;/p&gt;&lt;p&gt;Un &lt;b&gt;suceso imposible&lt;/b&gt; es el que nunca ocurrirá.&lt;/p&gt;","feedback":"&lt;p&gt;Un &lt;b&gt;suceso seguro&lt;/b&gt; es aquel que va a ocurrir con toda seguridad.&lt;/p&gt;&lt;p&gt;Un &lt;b&gt;suceso posible&lt;/b&gt; es aquel que quizá ocurra.&lt;/p&gt;&lt;p&gt;Un &lt;b&gt;suceso imposible&lt;/b&gt; es el que nunca ocurrirá.&lt;/p&gt;","seed":{"parameters":[{"name":"Q1","label":null,"list":["Obtener cara o cruz al lanzar una moneda.","Obtener un número mayor que cero al tirar un dado.","Mañana amanecerá."]},{"name":"Q2","label":null,"list":["Obtener un cinco al tirar un dado.","Obtener cara al lanzar una moneda.","Obtener cruz al lanzar una moneda."]},{"name":"Q3","label":null,"list":["Obtener un 7 al tirar un dado.","Obtener tres caras al lanzar una moneda dos veces.","Ganar la lotería sin comprar una participación."]}],"calculated":[{"name":"A1","label":"Suceso seguro","function":"{{Q1}}","feedback":"&lt;p&gt;Es un suceso seguro porque siempre ocurre.&lt;/p&gt;"},{"name":"A2","label":"Suceso posible","function":"{{Q2}}","feedback":"&lt;p&gt;Es un suceso posible porque existe una probabilidad de que ocurra.&lt;/p&gt;"},{"name":"A3","label":"Suceso imposible","function":"{{Q3}}","feedback":"&lt;p&gt;Es un suceso imposible porque jamás ocurre.&lt;/p&gt;"}],"isNumToWords":true,"uniques":true},"algorithm":{"name":"linkOperationResult","params":{"invert":false},"template":"Match list"}}</t>
  </si>
  <si>
    <t>Indica qué tipo de suceso es el siguiente: &lt;i&gt;Sin mirar, coger una fruta del frutero.&lt;/i&gt;
M4-EyP-6a-1
A1: Suceso seguro*
A2: Suceso posible
A3: Suceso imposible</t>
  </si>
  <si>
    <t>&lt;p&gt;Un &lt;b&gt;suceso seguro&lt;/b&gt; es aquel que va a ocurrir con toda seguridad, un &lt;b&gt;suceso posible&lt;/b&gt; es aquel que quizá ocurra y un &lt;b&gt;suceso imposible&lt;/b&gt; es el que nunca ocurrirá.&lt;/p&gt;
- Si falla A2 o A3:
&lt;p&gt;Este es un suceso que va a pasar con certeza, por lo que es seguro.&lt;/p&gt;</t>
  </si>
  <si>
    <t>{"id":"M4-EyP-6a-E-1","stimulus":"&lt;p&gt;Indica qué tipo de suceso es el siguiente: &lt;i&gt;Sin mirar, coger una fruta del frutero.&lt;/i&gt;&lt;/p&gt;&lt;div style=\"display:flex; justify-content:center;\"&gt;&lt;img src=\"https://blueberry-assets.oneclick.es/M4_EyP_6a_1.svg\" width=\"300\"&gt;&lt;/img&gt;&lt;/div&gt;","hint":"&lt;p&gt;Un &lt;b&gt;suceso seguro&lt;/b&gt; es aquel que va a ocurrir con toda seguridad.&lt;/p&gt;&lt;p&gt;Un &lt;b&gt;suceso posible&lt;/b&gt; es aquel que quizá ocurra.&lt;/p&gt;&lt;p&gt;Un &lt;b&gt;suceso imposible&lt;/b&gt; es el que nunca ocurrirá.&lt;/p&gt;","feedback":"&lt;p&gt;Un &lt;b&gt;suceso seguro&lt;/b&gt; es aquel que va a ocurrir con toda seguridad.&lt;/p&gt;&lt;p&gt;Un &lt;b&gt;suceso posible&lt;/b&gt; es aquel que quizá ocurra.&lt;/p&gt;&lt;p&gt;Un &lt;b&gt;suceso imposible&lt;/b&gt; es el que nunca ocurrirá.&lt;/p&gt;","seed":{"parameters":[],"calculated":[{"name":"A1","label":"Suceso seguro"},{"name":"A2","label":"Suceso posible","incorrect":true,"feedback":"&lt;p&gt;Este es un suceso que va a pasar con certeza, por lo que es seguro.&lt;/p&gt;"},{"name":"A3","label":"Suceso imposible","incorrect":true,"feedback":"&lt;p&gt;Este es un suceso que va a pasar con certeza, por lo que es seguro.&lt;/p&gt;"}],"uniques":true},"algorithm":{"name":"trueFalse","template":"Multiple choice – standard","params":{"countCorrect":1,"countIncorrect":2,"showCheckIcon":false,"columns":3}}}</t>
  </si>
  <si>
    <t>Indica qué tipo de suceso es el siguiente: &lt;i&gt;Sin mirar, {{Q1}}.&lt;/i&gt;
M4-EyP-6a-1
A1: Suceso seguro
A2: Suceso posible*
A3: Suceso imposible</t>
  </si>
  <si>
    <t>Q1 = "coger un plátano", "coger una naranja", "coger una manzana"</t>
  </si>
  <si>
    <t>&lt;p&gt;Un &lt;b&gt;suceso seguro&lt;/b&gt; es aquel que va a ocurrir con toda seguridad, un &lt;b&gt;suceso posible&lt;/b&gt; es aquel que quizá ocurra y un &lt;b&gt;suceso imposible&lt;/b&gt; es el que nunca ocurrirá.&lt;/p&gt;
- Si falla A1 o A3:
&lt;p&gt;Este suceso puede que pase, por lo que es posible.&lt;/p&gt;</t>
  </si>
  <si>
    <t>{"id":"M4-EyP-6a-E-2","stimulus":"&lt;p&gt;Indica qué tipo de suceso es el siguiente: &lt;i&gt;Sin mirar, {{Q1}}.&lt;/i&gt;&lt;/p&gt;&lt;div style=\"display:flex; justify-content:center;\"&gt;&lt;img src=\"https://blueberry-assets.oneclick.es/M4_EyP_6a_1.svg\" width=\"300\"&gt;&lt;/img&gt;&lt;/div&gt;","hint":"&lt;p&gt;Un &lt;b&gt;suceso seguro&lt;/b&gt; es aquel que va a ocurrir con toda seguridad.&lt;/p&gt;&lt;p&gt;Un &lt;b&gt;suceso posible&lt;/b&gt; es aquel que quizá ocurra.&lt;/p&gt;&lt;p&gt;Un &lt;b&gt;suceso imposible&lt;/b&gt; es el que nunca ocurrirá.&lt;/p&gt;","feedback":"&lt;p&gt;Un &lt;b&gt;suceso seguro&lt;/b&gt; es aquel que va a ocurrir con toda seguridad.&lt;/p&gt;&lt;p&gt;Un &lt;b&gt;suceso posible&lt;/b&gt; es aquel que quizá ocurra.&lt;/p&gt;&lt;p&gt;Un &lt;b&gt;suceso imposible&lt;/b&gt; es el que nunca ocurrirá.&lt;/p&gt;","seed":{"parameters":[{"name":"Q1","label":null,"list":["coger un plátano del frutero","coger una naranja del frutero","coger una manzana del frutero"]}],"calculated":[{"name":"A1","label":"Suceso seguro","incorrect":true,"feedback":"&lt;p&gt;Este suceso puede que pase, por lo que es posible.&lt;/p&gt;"},{"name":"A2","label":"Suceso posible"},{"name":"A3","label":"Suceso imposible","incorrect":true,"feedback":"&lt;p&gt;Este suceso puede que pase, por lo que es posible.&lt;/p&gt;"}],"uniques":true},"algorithm":{"name":"trueFalse","template":"Multiple choice – standard","params":{"countCorrect":1,"countIncorrect":2,"showCheckIcon":false,"columns":3}}}</t>
  </si>
  <si>
    <t>Indica qué tipo de suceso es el siguiente: &lt;i&gt;Sin mirar, {{Q1}}.&lt;/i&gt;
M4-EyP-6a-1
A1: Suceso seguro
A2: Suceso posible
A3: Suceso imposible*</t>
  </si>
  <si>
    <t>Q1 = "coger un melocotón", "coger un libro"</t>
  </si>
  <si>
    <t>&lt;p&gt;Un &lt;b&gt;suceso seguro&lt;/b&gt; es aquel que va a ocurrir con toda seguridad, un &lt;b&gt;suceso posible&lt;/b&gt; es aquel que quizá ocurra y un &lt;b&gt;suceso imposible&lt;/b&gt; es el que nunca ocurrirá.&lt;/p&gt;
- Si falla A1 o A2:
&lt;p&gt;Este suceso no va a pasar nunca, por lo que es imposible.&lt;/p&gt;</t>
  </si>
  <si>
    <t>{"id":"M4-EyP-6a-E-3","stimulus":"&lt;p&gt;Indica qué tipo de suceso es el siguiente: &lt;i&gt;Sin mirar, {{Q1}}.&lt;/i&gt;&lt;/p&gt;&lt;div style=\"display:flex; justify-content:center;\"&gt;&lt;img src=\"https://blueberry-assets.oneclick.es/M4_EyP_6a_1.svg\" width=\"300\"&gt;&lt;/img&gt;&lt;/div&gt;","hint":"&lt;p&gt;Un &lt;b&gt;suceso seguro&lt;/b&gt; es aquel que va a ocurrir con toda seguridad.&lt;/p&gt;&lt;p&gt;Un &lt;b&gt;suceso posible&lt;/b&gt; es aquel que quizá ocurra.&lt;/p&gt;&lt;p&gt;Un &lt;b&gt;suceso imposible&lt;/b&gt; es el que nunca ocurrirá.&lt;/p&gt;","feedback":"&lt;p&gt;Un &lt;b&gt;suceso seguro&lt;/b&gt; es aquel que va a ocurrir con toda seguridad.&lt;/p&gt;&lt;p&gt;Un &lt;b&gt;suceso posible&lt;/b&gt; es aquel que quizá ocurra.&lt;/p&gt;&lt;p&gt;Un &lt;b&gt;suceso imposible&lt;/b&gt; es el que nunca ocurrirá.&lt;/p&gt;","seed":{"parameters":[{"name":"Q1","label":null,"list":["coger un melocotón del frutero","coger un libro del frutero","coger un limón del frutero","coger una pelota del frutero"]}],"calculated":[{"name":"A1","label":"Suceso seguro","incorrect":true,"feedback":"&lt;p&gt;Este suceso no va a pasar nunca, por lo que es imposible.&lt;/p&gt;"},{"name":"A2","label":"Suceso posible","incorrect":true,"feedback":"&lt;p&gt;Este suceso no va a pasar nunca, por lo que es imposible.&lt;/p&gt;"},{"name":"A3","label":"Suceso imposible"}],"uniques":true},"algorithm":{"name":"trueFalse","template":"Multiple choice – standard","params":{"countCorrect":1,"countIncorrect":2,"showCheckIcon":false,"columns":3}}}</t>
  </si>
  <si>
    <t>M4-EyP-7a</t>
  </si>
  <si>
    <t>Calcula la probabilidad de un suceso</t>
  </si>
  <si>
    <t>¿Cuál es la probabilidad de sacar un número par en un dado de {{Q1}} caras?
{{A1}}*
{{A2}}
{{A3}}</t>
  </si>
  <si>
    <t>Q1= List = 4, 6, 8, 10, 12, 20</t>
  </si>
  <si>
    <t>T1 = {{Q1}}/2
A1 = {{T1}}/{{Q1}} (como fracción)
A2 = 1/{{Q1}} (como fracción)
A3 = {{Q1}}/{{T1}} (como fracción)</t>
  </si>
  <si>
    <t>&lt;p&gt;Probabilidad de un suceso = n.º de casos favorables/n.º de casos posibles&lt;/p&gt;</t>
  </si>
  <si>
    <t>&lt;p&gt;La fórmula para calcular la probabilidad de un suceso de azar es:&lt;/p&gt;&lt;p&gt;Probabilidad de un suceso = n.º de casos favorables/n.º de casos posibles = {{T1}} números pares/{{Q1}} caras = {{A1}}&lt;/p&gt;</t>
  </si>
  <si>
    <t>{"id":"M4-EyP-7a-I-1","stimulus":"&lt;p&gt;¿Cuál es la probabilidad de sacar un número par en un dado de {{Q1}} caras?&lt;/p&gt;","hint":"&lt;p style=\"text-align: center\"&gt;Probabilidad de un suceso = &lt;span class=\"fr-math-v2 fr-draggable\" contenteditable=\"false\" data-original-math=\"\\(\\frac{{{\\text{n.º de casos favorables}}}}{{{\\text{n.º de casos posibles}}}}\\)\" draggable=\"true\"&gt;\\(\\frac{{{\\text{n.º de casos favorables}}}}{{{\\text{n.º de casos posibles}}}}\\)&lt;/span&gt;&lt;/p&gt;","feedback":"&lt;p&gt;La fórmula para calcular la probabilidad de un suceso de azar es:&lt;/p&gt;&lt;p style=\"text-align: center\"&gt;Probabilidad de un suceso = &lt;span class=\"fr-math-v2 fr-draggable\" contenteditable=\"false\" data-original-math=\"\\(\\frac{{{\\text{n.º de casos favorables}}}}{{{\\text{n.º de casos posibles}}}}\\)\" draggable=\"true\"&gt;\\(\\frac{{{\\text{n.º de casos favorables}}}}{{{\\text{n.º de casos posibles}}}}\\)&lt;/span&gt; = &lt;span class=\"fr-math-v2 fr-draggable\" contenteditable=\"false\" data-original-math=\"\\(\\frac{{{{{T1}}\\text{ números pares}}}}{{{{{Q1}}\\text{ caras}}}}\\)\" draggable=\"true\"&gt;\\(\\frac{{{{{T1}}\\text{ números pares}}}}{{{{{Q1}}\\text{ caras}}}}\\)&lt;/span&gt; = {{A1}}&lt;/p&gt;","seed":{"parameters":[{"name":"Q1","label":null,"list":[4,6,8,10,12,20]}],"calculated":[{"name":"T1","label":"{{function}}","function":"{{Q1}}/2","temp":true},{"name":"A1","label":"{{function}}","function":"&lt;span class=\"fr-math-v2 fr-draggable\" contenteditable=\"false\" data-original-math=\"\\(\\frac{{{T1}}}{{{Q1}}}\\)\" draggable=\"true\"&gt;\\(\\frac{{{T1}}}{{{Q1}}}\\)&lt;/span&gt;"},{"name":"A2","label":"{{function}}","function":"&lt;span class=\"fr-math-v2 fr-draggable\" contenteditable=\"false\" data-original-math=\"\\(\\frac{1}{{{Q1}}}\\)\" draggable=\"true\"&gt;\\(\\frac{1}{{{Q1}}}\\)&lt;/span&gt;","incorrect":true},{"name":"A3","label":"{{function}}","function":"&lt;span class=\"fr-math-v2 fr-draggable\" contenteditable=\"false\" data-original-math=\"\\(\\frac{{{Q1}}}{{{T1}}}\\)\" draggable=\"true\"&gt;\\(\\frac{{{Q1}}}{{{T1}}}\\)&lt;/span&gt;","incorrect":true}],"uniques":true},"algorithm":{"name":"trueFalse","template":"Multiple choice – standard","params":{"countCorrect":1,"countIncorrect":2,"showCheckIcon":false,"columns":3}}}</t>
  </si>
  <si>
    <t>En un gorro se han introducido {{Q1}} canicas de color {{Q4}}, {{Q2}} de color {{Q5}} y {{Q3}} de color {{Q6}}. ¿Cuál será la probabilidad de sacar una canica de color {{Q4}} del gorro?
{{A1}}*
{{A2}}
{{A3}}</t>
  </si>
  <si>
    <t>Q1= List = 2, 3, 4, 5
Q2= List = 2, 3, 4, 5
Q3= List = 2, 3, 4, 5
Q4= "rojo", "azul", "amarillo"
Q5= "rojo", "azul", "amarillo"
Q6= "rojo", "azul", "amarillo"</t>
  </si>
  <si>
    <t>T1 = {{Q1}}+{{Q2}}+{{Q3}}
A1 = {{Q1}}/{{T1}} (como fracción)
A2 = {{Q2}}/{{T1}} (como fracción)
A3 = {{Q3}}/{{T1}} (como fracción)</t>
  </si>
  <si>
    <t>&lt;p&gt;La fórmula para calcular la probabilidad de un suceso de azar es:&lt;/p&gt;&lt;p&gt;Probabilidad de un suceso = n.º de casos favorables/n.º de casos posibles = {{Q1}} canicas de color {{Q4}}/{{T1}} canicas en total = {{A1}}&lt;/p&gt;</t>
  </si>
  <si>
    <t>{"id":"M4-EyP-7a-I-2","stimulus":"&lt;p&gt;En un gorro se han introducido {{Q1}} canicas de color {{Q4}}, {{Q2}} de color {{Q5}} y {{Q3}} de color {{Q6}}. ¿Cuál es la probabilidad de sacar una canica de color {{Q4}} del gorro?&lt;/p&gt;","hint":"&lt;p style=\"text-align: center\"&gt;Probabilidad de un suceso = &lt;span class=\"fr-math-v2 fr-draggable\" contenteditable=\"false\" data-original-math=\"\\(\\frac{{{\\text{n.º de casos favorables}}}}{{{\\text{n.º de casos posibles}}}}\\)\" draggable=\"true\"&gt;\\(\\frac{{{\\text{n.º de casos favorables}}}}{{{\\text{n.º de casos posibles}}}}\\)&lt;/span&gt;&lt;/p&gt;","feedback":"&lt;p&gt;La fórmula para calcular la probabilidad de un suceso de azar es:&lt;/p&gt;&lt;p style=\"text-align: center\"&gt;Probabilidad de un suceso = &lt;span class=\"fr-math-v2 fr-draggable\" contenteditable=\"false\" data-original-math=\"\\(\\frac{{{\\text{n.º de casos favorables}}}}{{{\\text{n.º de casos posibles}}}}\\)\" draggable=\"true\"&gt;\\(\\frac{{{\\text{n.º de casos favorables}}}}{{{\\text{n.º de casos posibles}}}}\\)&lt;/span&gt; = &lt;span class=\"fr-math-v2 fr-draggable\" contenteditable=\"false\" data-original-math=\"\\(\\frac{{{{{Q1}}\\text{ canicas de color {{Q4}}}}}}{{{{{T1}}\\text{ canicas en total}}}}\\)\" draggable=\"true\"&gt;\\(\\frac{{{{{Q1}}\\text{ canicas de color {{Q4}}}}}}{{{{{T1}}\\text{ canicas en total}}}}\\)&lt;/span&gt; = {{A1}}&lt;/p&gt;","seed":{"parameters":[{"name":"Q1","label":null,"list":[2,3,4,5]},{"name":"Q2","label":null,"list":[2,3,4,5]},{"name":"Q3","label":null,"list":[2,3,4,5]},{"name":"Q4","label":null,"list":["rojo","azul","amarillo","verde","blanco"]},{"name":"Q5","label":null,"list":["rojo","azul","amarillo","verde","blanco"]},{"name":"Q6","label":null,"list":["rojo","azul","amarillo","verde","blanco"]}],"calculated":[{"name":"T1","label":"{{function}}","function":"{{Q1}}+{{Q2}}+{{Q3}}","temp":true},{"name":"A1","label":"{{function}}","function":"&lt;span class=\"fr-math-v2 fr-draggable\" contenteditable=\"false\" data-original-math=\"\\(\\frac{{{Q1}}}{{{T1}}}\\)\" draggable=\"true\"&gt;\\(\\frac{{{Q1}}}{{{T1}}}\\)&lt;/span&gt;"},{"name":"A2","label":"{{function}}","function":"&lt;span class=\"fr-math-v2 fr-draggable\" contenteditable=\"false\" data-original-math=\"\\(\\frac{{{Q2}}}{{{T1}}}\\)\" draggable=\"true\"&gt;\\(\\frac{{{Q2}}}{{{T1}}}\\)&lt;/span&gt;","incorrect":true},{"name":"A3","label":"{{function}}","function":"&lt;span class=\"fr-math-v2 fr-draggable\" contenteditable=\"false\" data-original-math=\"\\(\\frac{{{Q3}}}{{{T1}}}\\)\" draggable=\"true\"&gt;\\(\\frac{{{Q3}}}{{{T1}}}\\)&lt;/span&gt;","incorrect":true}],"uniques":true},"algorithm":{"name":"trueFalse","template":"Multiple choice – standard","params":{"countCorrect":1,"countIncorrect":2,"showCheckIcon":false,"columns":3}}}</t>
  </si>
  <si>
    <t>En un concurso de televisión, una ruleta tiene {{Q1}} zonas {{Q4}}, {{Q2}} zonas {{Q5}} y {{Q3}} zonas {{Q6}}. Cuando un jugador gira la ruleta, ¿cuál es la proabilidad de que llegue a una zona {{Q6}}?
{{A1}}*
{{A2}}
{{A3}}</t>
  </si>
  <si>
    <t>Q1= List = 5, 6, 7, 8, 9
Q2= List = 5, 6, 7, 8, 9
Q3= List = 5, 6, 7, 8, 9
Q4= "para ganar dinero", "para volver a tirar", "de bancarrota"
Q5= "para ganar dinero", "para volver a tirar", "de bancarrota"
Q6= "para ganar dinero", "para volver a tirar", "de bancarrota"</t>
  </si>
  <si>
    <t>T1 = {{Q1}}+{{Q2}}+{{Q3}}
A1 = {{Q3}}/{{T1}} (como fracción)
A2 = {{Q1}}/{{T1}} (como fracción)
A3 = {{Q2}}/{{T1}} (como fracción)</t>
  </si>
  <si>
    <t>&lt;p&gt;La fórmula para calcular la probabilidad de un suceso de azar es:&lt;/p&gt;&lt;p&gt;Probabilidad de un suceso = n.º de casos favorables/n.º de casos posibles = {{Q3}} zonas {{Q6}}/{{T1}} zonas en total = {{A1}}&lt;/p&gt;</t>
  </si>
  <si>
    <t>{"id":"M4-EyP-7a-I-3","stimulus":"&lt;p&gt;En un concurso de televisión, una ruleta tiene {{Q1}} casillas {{Q4}}, {{Q2}} {{Q5}} y {{Q3}} {{Q6}}. Cuando un jugador gira la ruleta, ¿cuál es la proabilidad de que llegue a una casilla {{Q6}}?&lt;/p&gt;","hint":"&lt;p style=\"text-align: center\"&gt;Probabilidad de un suceso = &lt;span class=\"fr-math-v2 fr-draggable\" contenteditable=\"false\" data-original-math=\"\\(\\frac{{{\\text{n.º de casos favorables}}}}{{{\\text{n.º de casos posibles}}}}\\)\" draggable=\"true\"&gt;\\(\\frac{{{\\text{n.º de casos favorables}}}}{{{\\text{n.º de casos posibles}}}}\\)&lt;/span&gt;&lt;/p&gt;","feedback":"&lt;p&gt;La fórmula para calcular la probabilidad de un suceso de azar es:&lt;/p&gt;&lt;p style=\"text-align: center\"&gt;Probabilidad de un suceso = &lt;span class=\"fr-math-v2 fr-draggable\" contenteditable=\"false\" data-original-math=\"\\(\\frac{{{\\text{n.º de casos favorables}}}}{{{\\text{n.º de casos posibles}}}}\\)\" draggable=\"true\"&gt;\\(\\frac{{{\\text{n.º de casos favorables}}}}{{{\\text{n.º de casos posibles}}}}\\)&lt;/span&gt; = &lt;span class=\"fr-math-v2 fr-draggable\" contenteditable=\"false\" data-original-math=\"\\(\\frac{{{{{Q3}}\\text{ zonas {{Q6}}}}}}{{{{{T1}}\\text{ zonas en total}}}}\\)\" draggable=\"true\"&gt;\\(\\frac{{{{{Q3}}\\text{ zonas {{Q6}}}}}}{{{{{T1}}\\text{ zonas en total}}}}\\)&lt;/span&gt; = {{A1}}&lt;/p&gt;","seed":{"parameters":[{"name":"Q1","label":null,"list":[5,6,7,8,9]},{"name":"Q2","label":null,"list":[5,6,7,8,9]},{"name":"Q3","label":null,"list":[5,6,7,8,9]},{"name":"Q4","label":null,"list":["para ganar dinero","para volver a tirar","de bancarrota"]},{"name":"Q5","label":null,"list":["para ganar dinero","para volver a tirar","de bancarrota"]},{"name":"Q6","label":null,"list":["para ganar dinero","para volver a tirar","de bancarrota"]}],"calculated":[{"name":"T1","label":"{{function}}","function":"{{Q1}}+{{Q2}}+{{Q3}}","temp":true},{"name":"A1","label":"{{function}}","function":"&lt;span class=\"fr-math-v2 fr-draggable\" contenteditable=\"false\" data-original-math=\"\\(\\frac{{{Q3}}}{{{T1}}}\\)\" draggable=\"true\"&gt;\\(\\frac{{{Q3}}}{{{T1}}}\\)&lt;/span&gt;"},{"name":"A2","label":"{{function}}","function":"&lt;span class=\"fr-math-v2 fr-draggable\" contenteditable=\"false\" data-original-math=\"\\(\\frac{{{Q1}}}{{{T1}}}\\)\" draggable=\"true\"&gt;\\(\\frac{{{Q1}}}{{{T1}}}\\)&lt;/span&gt;","incorrect":true},{"name":"A3","label":"{{function}}","function":"&lt;span class=\"fr-math-v2 fr-draggable\" contenteditable=\"false\" data-original-math=\"\\(\\frac{{{Q2}}}{{{T1}}}\\)\" draggable=\"true\"&gt;\\(\\frac{{{Q2}}}{{{T1}}}\\)&lt;/span&gt;","incorrect":true}],"uniques":true},"algorithm":{"name":"trueFalse","template":"Multiple choice – standard","params":{"countCorrect":1,"countIncorrect":2,"showCheckIcon":false,"columns":3}}}</t>
  </si>
  <si>
    <t>Si en una rifa se han vendido {{Q1}} papeletas, ¿cuál es la probabilidad de que le toque a alguien que ha comprado {{Q2}}? Expresa el resultado en forma de fracción.</t>
  </si>
  <si>
    <t>La probabilidad es de {{A1}}.</t>
  </si>
  <si>
    <t>Q1= Mín = 100; Máx = 500; Step = 10
Q2= Mín = 10; Máx = 20; Step = 1</t>
  </si>
  <si>
    <t>A1 = {{Q2}}/{{Q1}} (como fracción)
"method": "equivSymbolic"</t>
  </si>
  <si>
    <t>&lt;p&gt;La fórmula para calcular la probabilidad de un suceso de azar es:&lt;/p&gt;&lt;p&gt;Probabilidad de un suceso = n.º de casos favorables/n.º de casos posibles = {{Q2}} papeletas compradas /{{Q1}} papeletas vendidas = {{A1}}&lt;/p&gt;</t>
  </si>
  <si>
    <t>{"id":"M4-EyP-7a-E-1","stimulus":"&lt;p&gt;Si en una rifa se han vendido {{Q1}} papeletas, ¿cuál es la probabilidad de que gane alguien que ha comprado {{Q2}}? Expresa el resultado en forma de fracción.&lt;/p&gt;","template":"&lt;p&gt;La probabilidad es de {{response}}.&lt;/p&gt;","hint":"&lt;p style=\"text-align: center\"&gt;Probabilidad de un suceso = &lt;span class=\"fr-math-v2 fr-draggable\" contenteditable=\"false\" data-original-math=\"\\(\\frac{{{\\text{n.º de casos favorables}}}}{{{\\text{n.º de casos posibles}}}}\\)\" draggable=\"true\"&gt;\\(\\frac{{{\\text{n.º de casos favorables}}}}{{{\\text{n.º de casos posibles}}}}\\)&lt;/span&gt;&lt;/p&gt;","feedback":"&lt;p&gt;La fórmula para calcular la probabilidad de un suceso de azar es:&lt;/p&gt;&lt;p style=\"text-align: center\"&gt;Probabilidad de un suceso = &lt;span class=\"fr-math-v2 fr-draggable\" contenteditable=\"false\" data-original-math=\"\\(\\frac{{{\\text{n.º de casos favorables}}}}{{{\\text{n.º de casos posibles}}}}\\)\" draggable=\"true\"&gt;\\(\\frac{{{\\text{n.º de casos favorables}}}}{{{\\text{n.º de casos posibles}}}}\\)&lt;/span&gt; = &lt;span class=\"fr-math-v2 fr-draggable\" contenteditable=\"false\" data-original-math=\"\\(\\frac{{{{{Q2}}\\text{ papeletas compradas}}}}{{{{{Q1}}\\text{ papeletas vendidas}}}}\\)\" draggable=\"true\"&gt;\\(\\frac{{{{{Q2}}\\text{ papeletas compradas}}}}{{{{{Q1}}\\text{ papeletas vendidas}}}}\\)&lt;/span&gt; = {{T1}}&lt;/p&gt;","seed":{"parameters":[{"name":"Q1","label":null,"min":100,"max":500,"step":10},{"name":"Q2","label":null,"min":10,"max":20,"step":1}],"calculated":[{"name":"T1","label":"{{function}}","function":"&lt;span class=\"fr-math-v2 fr-draggable\" contenteditable=\"false\" data-original-math=\"\\(\\frac{{{Q2}}}{{{Q1}}}\\)\" draggable=\"true\"&gt;\\(\\frac{{{Q2}}}{{{Q1}}}\\)&lt;/span&gt;","temp":true},{"name":"A1","label":"{{function}}","function":"\\frac{{{Q2}}}{{{Q1}}}"}],"uniques":true},"algorithm":{"name":"calculateOperation","params":{"method":"equivSymbolic","keyboard":"NUMERICAL"}}}</t>
  </si>
  <si>
    <t>En una bolsa se han echado {{Q1}} caramelos de {{Q4}}, {{Q2}} de {{Q5}} y {{Q3}} de {{Q6}}. Si se metiese la mano con los ojos cerrados, ¿cuál sería la probabilidad de sacar un caramelo de {{Q5}}? Expresa el resultado en forma de fracción.</t>
  </si>
  <si>
    <t>Q1= List = 2, 3, 4, 5
Q2= List = 2, 3, 4, 5
Q2= List = 2, 3, 4, 5
Q4= List = "limón", "naranja", "menta"
Q5= List = "limón", "naranja", "menta"
Q6= List = "limón", "naranja", "menta"</t>
  </si>
  <si>
    <t>T1 = {{Q1}}+{{Q2}}+{{Q3}}
A1 = {{Q2}}/{{T1}} (como fracción)
"method": "equivSymbolic"</t>
  </si>
  <si>
    <t>&lt;p&gt;La fórmula para calcular la probabilidad de un suceso de azar es:&lt;/p&gt;&lt;p&gt;Probabilidad de un suceso = n.º de casos favorables/n.º de casos posibles = {{Q2}} caramelos de {{Q5}}/{{T1}} caramelos en total = {{A1}}&lt;/p&gt;</t>
  </si>
  <si>
    <t>{"id":"M4-EyP-7a-E-2","stimulus":"&lt;p&gt;En una bolsa se han echado {{Q1}} caramelos de {{Q4}}, {{Q2}} de {{Q5}} y {{Q3}} de {{Q6}}. Con los ojos cerrados, ¿cuál sería la probabilidad de sacar un caramelo de {{Q5}}? Expresa el resultado en forma de fracción.&lt;/p&gt;","template":"&lt;p&gt;La probabilidad es de {{response}}.&lt;/p&gt;","hint":"&lt;p style=\"text-align: center\"&gt;Probabilidad de un suceso = &lt;span class=\"fr-math-v2 fr-draggable\" contenteditable=\"false\" data-original-math=\"\\(\\frac{{{\\text{n.º de casos favorables}}}}{{{\\text{n.º de casos posibles}}}}\\)\" draggable=\"true\"&gt;\\(\\frac{{{\\text{n.º de casos favorables}}}}{{{\\text{n.º de casos posibles}}}}\\)&lt;/span&gt;&lt;/p&gt;","feedback":"&lt;p&gt;La fórmula para calcular la probabilidad de un suceso de azar es:&lt;/p&gt;&lt;p style=\"text-align: center\"&gt;Probabilidad de un suceso = &lt;span class=\"fr-math-v2 fr-draggable\" contenteditable=\"false\" data-original-math=\"\\(\\frac{{{\\text{n.º de casos favorables}}}}{{{\\text{n.º de casos posibles}}}}\\)\" draggable=\"true\"&gt;\\(\\frac{{{\\text{n.º de casos favorables}}}}{{{\\text{n.º de casos posibles}}}}\\)&lt;/span&gt; = &lt;span class=\"fr-math-v2 fr-draggable\" contenteditable=\"false\" data-original-math=\"\\(\\frac{{{{{Q2}}\\text{ caramelos de {{Q5}}}}}}{{{{{T1}}\\text{ caramelos en total}}}}\\)\" draggable=\"true\"&gt;\\(\\frac{{{{{Q2}}\\text{ caramelos de {{Q5}}}}}}{{{{{T1}}\\text{ caramelos en total}}}}\\)&lt;/span&gt; = {{T2}}&lt;/p&gt;","seed":{"parameters":[{"name":"Q1","label":null,"list":[2,3,4,5]},{"name":"Q2","label":null,"list":[2,3,4,5]},{"name":"Q3","label":null,"list":[2,3,4,5]},{"name":"Q4","label":null,"list":["limón","naranja","menta"]},{"name":"Q5","label":null,"list":["limón","naranja","menta"]},{"name":"Q6","label":null,"list":["limón","naranja","menta"]}],"calculated":[{"name":"T1","label":"{{function}}","function":"{{Q1}}+{{Q2}}+{{Q3}}","temp":true},{"name":"T2","label":"{{function}}","function":"&lt;span class=\"fr-math-v2 fr-draggable\" contenteditable=\"false\" data-original-math=\"\\(\\frac{{{Q2}}}{{{T1}}}\\)\" draggable=\"true\"&gt;\\(\\frac{{{Q2}}}{{{T1}}}\\)&lt;/span&gt;","temp":true},{"name":"A1","label":"{{function}}","function":"\\frac{{{Q2}}}{{{T1}}}"}],"uniques":true},"algorithm":{"name":"calculateOperation","params":{"method":"equivSymbolic","keyboard":"NUMERICAL"}}}</t>
  </si>
  <si>
    <t>Santiago tiene en su estantería {{Q1}} novelas de {{Q4}}, {{Q2}} novelas de {{Q5}} y {{Q3}} de {{Q6}}. ¿Cuál será la probabilidad de que saque una novela de {{Q6}} sin mirar? Expresa el resultado en forma de fracción.</t>
  </si>
  <si>
    <t>Q1= List = 2, 3, 4, 5
Q2= List = 2, 3, 4, 5
Q2= List = 2, 3, 4, 5
Q4= List = "piratas", "viajes en el tiempo", "robots"
Q5= List = "piratas", "viajes en el tiempo", "robots"
Q6= List = "piratas", "viajes en el tiempo", "robots"</t>
  </si>
  <si>
    <t>T1 = {{Q1}}+{{Q2}}+{{Q3}}
A1 = {{Q3}}/{{T1}} (como fracción)
"method": "equivSymbolic"</t>
  </si>
  <si>
    <t>&lt;p&gt;La fórmula para calcular la probabilidad de un suceso de azar es:&lt;/p&gt;&lt;p&gt;Probabilidad de un suceso = n.º de casos favorables/n.º de casos posibles = {{Q3}} novelas de {{Q6}}/{{T1}} novelas en total = {{A1}}&lt;/p&gt;</t>
  </si>
  <si>
    <t>{"id":"M4-EyP-7a-E-3","stimulus":"&lt;p&gt;Santiago tiene en su estantería {{Q1}} novelas de {{Q4}}, {{Q2}} de {{Q5}} y {{Q3}} de {{Q6}}. ¿Cuál es la probabilidad de que, sin mirar, saque una novela de {{Q6}} de entre los libros? Expresa el resultado en forma de fracción.&lt;/p&gt;","template":"&lt;p&gt;La probabilidad es de {{response}}.&lt;/p&gt;","hint":"&lt;p style=\"text-align: center\"&gt;Probabilidad de un suceso = &lt;span class=\"fr-math-v2 fr-draggable\" contenteditable=\"false\" data-original-math=\"\\(\\frac{{{\\text{n.º de casos favorables}}}}{{{\\text{n.º de casos posibles}}}}\\)\" draggable=\"true\"&gt;\\(\\frac{{{\\text{n.º de casos favorables}}}}{{{\\text{n.º de casos posibles}}}}\\)&lt;/span&gt;&lt;/p&gt;","feedback":"&lt;p&gt;La fórmula para calcular la probabilidad de un suceso de azar es:&lt;/p&gt;&lt;p style=\"text-align: center\"&gt;Probabilidad de un suceso = &lt;span class=\"fr-math-v2 fr-draggable\" contenteditable=\"false\" data-original-math=\"\\(\\frac{{{\\text{n.º de casos favorables}}}}{{{\\text{n.º de casos posibles}}}}\\)\" draggable=\"true\"&gt;\\(\\frac{{{\\text{n.º de casos favorables}}}}{{{\\text{n.º de casos posibles}}}}\\)&lt;/span&gt; = &lt;span class=\"fr-math-v2 fr-draggable\" contenteditable=\"false\" data-original-math=\"\\(\\frac{{{{{Q3}}\\text{ novelas de {{Q6}}}}}}{{{{{T1}}\\text{ novelas en total}}}}\\)\" draggable=\"true\"&gt;\\(\\frac{{{{{Q3}}\\text{ novelas de {{Q6}}}}}}{{{{{T1}}\\text{ novelas en total}}}}\\)&lt;/span&gt; = {{T2}}&lt;/p&gt;","seed":{"parameters":[{"name":"Q1","label":null,"list":[2,3,4,5]},{"name":"Q2","label":null,"list":[2,3,4,5]},{"name":"Q3","label":null,"list":[2,3,4,5]},{"name":"Q4","label":null,"list":["piratas","viajes en el tiempo","robots","animales","deportistas"]},{"name":"Q5","label":null,"list":["piratas","viajes en el tiempo","robots","animales","deportistas"]},{"name":"Q6","label":null,"list":["piratas","viajes en el tiempo","robots","animales","deportistas"]}],"calculated":[{"name":"T1","label":"{{function}}","function":"{{Q1}}+{{Q2}}+{{Q3}}","temp":true},{"name":"T2","label":"{{function}}","function":"&lt;span class=\"fr-math-v2 fr-draggable\" contenteditable=\"false\" data-original-math=\"\\(\\frac{{{Q3}}}{{{T1}}}\\)\" draggable=\"true\"&gt;\\(\\frac{{{Q3}}}{{{T1}}}\\)&lt;/span&gt;","temp":true},{"name":"A1","label":"{{function}}","function":"\\frac{{{Q3}}}{{{T1}}}"}],"uniques":true},"algorithm":{"name":"calculateOperation","params":{"method":"equivSymbolic","keyboard":"NUMERICAL"}}}</t>
  </si>
  <si>
    <t>M4-EyP-9a</t>
  </si>
  <si>
    <t>Calcula la moda de un conjunto de números (1 cifra)</t>
  </si>
  <si>
    <t>&lt;p&gt;Selecciona la moda de este conjunto de datos:&lt;/p&gt;&lt;div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none;\"&gt;{{Q2}}&lt;/td&gt;&lt;td style=\"width: 20%; text-align: center;background: none !important;border-style: none;\"&gt;{{Q3}}&lt;/td&gt;&lt;/tr&gt;&lt;tr&gt;&lt;td style=\"width: 20%; text-align: center;background: none !important;border-style: none;\"&gt;{{Q2}}&lt;/td&gt;&lt;td style=\"width: 20%; text-align: center;background: none !important;border-style: none;\"&gt;{{Q4}}&lt;/td&gt;&lt;td style=\"width: 20%; text-align: center;background: none !important;border-style: none;\"&gt;{{Q1}}&lt;/td&gt;&lt;td style=\"width: 20%; text-align: center;background: none !important;border-style: none;\"&gt;{{Q4}}&lt;/td&gt;&lt;/tr&gt;&lt;/tbody&gt;&lt;/table&gt;&lt;/div&gt;</t>
  </si>
  <si>
    <t>Q1 = Min = 1; Max = 9; Step = 1
Q2 = Min = 1; Max = 9; Step = 1
Q3 = Min = 1; Max = 9; Step = 1
Q4 = Min = 1; Max = 9; Step = 1</t>
  </si>
  <si>
    <t>A1={{Q1}}
A2={{Q2}}*
A3={{Q3}}
A4={{Q4}}</t>
  </si>
  <si>
    <t>&lt;p&gt;La moda es el valor que más veces se repite en un conjunto.&lt;/p&gt;</t>
  </si>
  <si>
    <t>&lt;p&gt;La moda es el valor que más veces se repite en un conjunto. En este caso es {{Q2}} porque se repite 3 veces.&lt;/p&gt;</t>
  </si>
  <si>
    <t>{
    "id": "M4-EyP-9a-I-1",
    "stimulus": "&lt;p&gt;Selecciona la moda de este conjunto de datos:&lt;/p&gt;&lt;div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none;\"&gt;{{Q2}}&lt;/td&gt;&lt;td style=\"width: 20%; text-align: center;background: none !important;border-style: none;\"&gt;{{Q3}}&lt;/td&gt;&lt;/tr&gt;&lt;tr&gt;&lt;td style=\"width: 20%; text-align: center;background: none !important;border-style: none;\"&gt;{{Q2}}&lt;/td&gt;&lt;td style=\"width: 20%; text-align: center;background: none !important;border-style: none;\"&gt;{{Q4}}&lt;/td&gt;&lt;td style=\"width: 20%; text-align: center;background: none !important;border-style: none;\"&gt;{{Q1}}&lt;/td&gt;&lt;td style=\"width: 20%; text-align: center;background: none !important;border-style: none;\"&gt;{{Q4}}&lt;/td&gt;&lt;/tr&gt;&lt;/tbody&gt;&lt;/table&gt;&lt;/div&gt;",
    "hint": "&lt;p&gt;La moda es el valor que más veces se repite en un conjunto.&lt;/p&gt;",
    "feedback": "&lt;p&gt;La moda es el valor que más veces se repite en un conjunto. En este caso es {{Q2}} porque se repite 3 veces.&lt;/p&gt;",
    "seed": {
        "parameters": [
            {
                "name": "Q1",
                "label": null,
                "min": 1,
                "max": 9,
                "step": 1
            },
            {
                "name": "Q2",
                "label": null,
                "min": 1,
                "max": 9,
                "step": 1
            },
            {
                "name": "Q3",
                "label": null,
                "min": 1,
                "max": 9,
                "step": 1
            },
            {
                "name": "Q4",
                "label": null,
                "min": 1,
                "max": 9,
                "step": 1
            }
        ],
        "calculated": [
            {
                "name": "A1",
                "label": "{{function}}",
                "function": "{{Q1}}",
                "incorrect": true
            },
            {
                "name": "A2",
                "label": "{{function}}",
                "function": "{{Q2}}"
            },
            {
                "name": "A3",
                "label": "{{function}}",
                "function": "{{Q3}}",
                "incorrect": true
            },
            {
                "name": "A4",
                "label": "{{function}}",
                "function": "{{Q4}}",
                "incorrect": true
            }
        ],
        "uniques": true
    },
    "algorithm": {
        "name": "trueFalse",
        "template": "Multiple choice – standard",
        "params": {
            "countCorrect": 1,
            "countIncorrect": 2,
            "showCheckIcon": false,
            "columns": 3
        }
    }
}</t>
  </si>
  <si>
    <t>&lt;p&gt;Selecciona la moda de este conjunto de datos:&lt;/p&gt;&lt;div style=\"border: 3px solid #B9CD2A; padding: 0.5rem; width: 60%; margin-left: 20%; margin-right: 60%;\"&gt;&lt;table style=\"width: 100%; background: none !important;\"&gt;&lt;tbody&gt;&lt;tr&gt;&lt;td style=\"width: 20%; text-align: center;background: none !important;border-style: none;\"&gt;{{Q4}}&lt;/td&gt;&lt;td style=\"width: 20%; text-align: center;background: none !important;border-style: none;\"&gt;{{Q2}}&lt;/td&gt;&lt;td style=\"width: 20%; text-align: center;background: none !important;border-style: none;\"&gt;{{Q1}}&lt;/td&gt;&lt;td style=\"width: 20%; text-align: center;background: none !important;border-style: none;\"&gt;{{Q2}}&lt;/td&gt;&lt;/tr&gt;&lt;tr&gt;&lt;td style=\"width: 20%; text-align: center;background: none !important;border-style: none;\"&gt;{{Q1}}&lt;/td&gt;&lt;td style=\"width: 20%; text-align: center;background: none !important;border-style: none;\"&gt;{{Q3}}&lt;/td&gt;&lt;td style=\"width: 20%; text-align: center;background: none !important;border-style: none;\"&gt;{{Q4}}&lt;/td&gt;&lt;td style=\"width: 20%; text-align: center;background: none !important;border-style: none;\"&gt;{{Q1}}&lt;/td&gt;&lt;/tr&gt;&lt;/tbody&gt;&lt;/table&gt;&lt;/div&gt;
Q1*
Q2
Q3
Q4
(Se ven 3)</t>
  </si>
  <si>
    <t>A1={{Q1}}*
A2={{Q2}}
A3={{Q3}}
A4={{Q4}}</t>
  </si>
  <si>
    <t>&lt;p&gt;La moda es el valor que más veces se repite en un conjunto. En este caso es {{Q1}} porque se repite 3 veces.&lt;/p&gt;</t>
  </si>
  <si>
    <t>{
    "id": "M4-EyP-9a-I-2",
    "stimulus": "&lt;p&gt;Selecciona la moda de este conjunto de datos:&lt;/p&gt;&lt;div style=\"border: 3px solid #B9CD2A; padding: 0.5rem; width: 60%; margin-left: 20%; margin-right: 60%;\"&gt;&lt;table style=\"width: 100%; background: none !important;\"&gt;&lt;tbody&gt;&lt;tr&gt;&lt;td style=\"width: 20%; text-align: center;background: none !important;border-style: none;\"&gt;{{Q4}}&lt;/td&gt;&lt;td style=\"width: 20%; text-align: center;background: none !important;border-style: none;\"&gt;{{Q2}}&lt;/td&gt;&lt;td style=\"width: 20%; text-align: center;background: none !important;border-style: none;\"&gt;{{Q1}}&lt;/td&gt;&lt;td style=\"width: 20%; text-align: center;background: none !important;border-style: none;\"&gt;{{Q2}}&lt;/td&gt;&lt;/tr&gt;&lt;tr&gt;&lt;td style=\"width: 20%; text-align: center;background: none !important;border-style: none;\"&gt;{{Q1}}&lt;/td&gt;&lt;td style=\"width: 20%; text-align: center;background: none !important;border-style: none;\"&gt;{{Q3}}&lt;/td&gt;&lt;td style=\"width: 20%; text-align: center;background: none !important;border-style: none;\"&gt;{{Q4}}&lt;/td&gt;&lt;td style=\"width: 20%; text-align: center;background: none !important;border-style: none;\"&gt;{{Q1}}&lt;/td&gt;&lt;/tr&gt;&lt;/tbody&gt;&lt;/table&gt;&lt;/div&gt;",
    "hint": "&lt;p&gt;La moda es el valor que más veces se repite en un conjunto.&lt;/p&gt;",
    "feedback": "&lt;p&gt;La moda es el valor que más veces se repite en un conjunto. En este caso es {{Q1}} porque se repite 3 veces.&lt;/p&gt;",
    "seed": {
        "parameters": [
            {
                "name": "Q1",
                "label": null,
                "min": 1,
                "max": 9,
                "step": 1
            },
            {
                "name": "Q2",
                "label": null,
                "min": 1,
                "max": 9,
                "step": 1
            },
            {
                "name": "Q3",
                "label": null,
                "min": 1,
                "max": 9,
                "step": 1
            },
            {
                "name": "Q4",
                "label": null,
                "min": 1,
                "max": 9,
                "step": 1
            }
        ],
        "calculated": [
            {
                "name": "A1",
                "label": "{{function}}",
                "function": "{{Q1}}"
            },
            {
                "name": "A2",
                "label": "{{function}}",
                "function": "{{Q2}}",
                "incorrect": true
            },
            {
                "name": "A3",
                "label": "{{function}}",
                "function": "{{Q3}}",
                "incorrect": true
            },
            {
                "name": "A4",
                "label": "{{function}}",
                "function": "{{Q4}}",
                "incorrect": true
            }
        ],
        "uniques": true
    },
    "algorithm": {
        "name": "trueFalse",
        "template": "Multiple choice – standard",
        "params": {
            "countCorrect": 1,
            "countIncorrect": 2,
            "showCheckIcon": false,
            "columns": 3
        }
    }
}</t>
  </si>
  <si>
    <t>&lt;p&gt;Selecciona la moda de este conjunto de datos:&lt;/p&gt;&lt;div style=\"border: 3px solid #B9CD2A; padding: 0.5rem; width: 60%; margin-left: 20%; margin-right: 60%;\"&gt;&lt;table style=\"width: 100%; background: none !important;\"&gt;&lt;tbody&gt;&lt;tr&gt;&lt;td style=\"width: 20%; text-align: center;background: none !important;border-style: none;\"&gt;{{Q4}}&lt;/td&gt;&lt;td style=\"width: 20%; text-align: center;background: none !important;border-style: none;\"&gt;{{Q2}}&lt;/td&gt;&lt;td style=\"width: 20%; text-align: center;background: none !important;border-style: none;\"&gt;{{Q4}}&lt;/td&gt;&lt;td style=\"width: 20%; text-align: center;background: none !important;border-style: none;\"&gt;{{Q2}}&lt;/td&gt;&lt;/tr&gt;&lt;tr&gt;&lt;td style=\"width: 20%; text-align: center;background: none !important;border-style: none;\"&gt;{{Q1}}&lt;/td&gt;&lt;td style=\"width: 20%; text-align: center;background: none !important;border-style: none;\"&gt;{{Q4}}&lt;/td&gt;&lt;td style=\"width: 20%; text-align: center;background: none !important;border-style: none;\"&gt;{{Q1}}&lt;/td&gt;&lt;td style=\"width: 20%; text-align: center;background: none !important;border-style: none;\"&gt;{{Q3}}&lt;/td&gt;&lt;/tr&gt;&lt;/tbody&gt;&lt;/table&gt;&lt;/div&gt;
Q1
Q2
Q3
Q4*
(Se ven 3)</t>
  </si>
  <si>
    <t>A1={{Q1}}
A2={{Q2}}
A3={{Q3}}
A4={{Q4}}*</t>
  </si>
  <si>
    <t>&lt;p&gt;La moda es el valor que más veces se repite en un conjunto. En este caso es {{Q4}} porque se repite 3 veces.&lt;/p&gt;</t>
  </si>
  <si>
    <t>{
    "id": "M4-EyP-9a-I-3",
    "stimulus": "&lt;p&gt;Selecciona la moda de este conjunto de datos:&lt;/p&gt;&lt;div style=\"border: 3px solid #B9CD2A; padding: 0.5rem; width: 60%; margin-left: 20%; margin-right: 60%;\"&gt;&lt;table style=\"width: 100%; background: none !important;\"&gt;&lt;tbody&gt;&lt;tr&gt;&lt;td style=\"width: 20%; text-align: center;background: none !important;border-style: none;\"&gt;{{Q4}}&lt;/td&gt;&lt;td style=\"width: 20%; text-align: center;background: none !important;border-style: none;\"&gt;{{Q2}}&lt;/td&gt;&lt;td style=\"width: 20%; text-align: center;background: none !important;border-style: none;\"&gt;{{Q4}}&lt;/td&gt;&lt;td style=\"width: 20%; text-align: center;background: none !important;border-style: none;\"&gt;{{Q2}}&lt;/td&gt;&lt;/tr&gt;&lt;tr&gt;&lt;td style=\"width: 20%; text-align: center;background: none !important;border-style: none;\"&gt;{{Q1}}&lt;/td&gt;&lt;td style=\"width: 20%; text-align: center;background: none !important;border-style: none;\"&gt;{{Q4}}&lt;/td&gt;&lt;td style=\"width: 20%; text-align: center;background: none !important;border-style: none;\"&gt;{{Q1}}&lt;/td&gt;&lt;td style=\"width: 20%; text-align: center;background: none !important;border-style: none;\"&gt;{{Q3}}&lt;/td&gt;&lt;/tr&gt;&lt;/tbody&gt;&lt;/table&gt;&lt;/div&gt;",
    "hint": "&lt;p&gt;La moda es el valor que más veces se repite en un conjunto.&lt;/p&gt;",
    "feedback": "&lt;p&gt;La moda es el valor que más veces se repite en un conjunto. En este caso es {{Q4}} porque se repite 3 veces.&lt;/p&gt;",
    "seed": {
        "parameters": [
            {
                "name": "Q1",
                "label": null,
                "min": 1,
                "max": 9,
                "step": 1
            },
            {
                "name": "Q2",
                "label": null,
                "min": 1,
                "max": 9,
                "step": 1
            },
            {
                "name": "Q3",
                "label": null,
                "min": 1,
                "max": 9,
                "step": 1
            },
            {
                "name": "Q4",
                "label": null,
                "min": 1,
                "max": 9,
                "step": 1
            }
        ],
        "calculated": [
            {
                "name": "A1",
                "label": "{{function}}",
                "function": "{{Q1}}",
                "incorrect": true
            },
            {
                "name": "A2",
                "label": "{{function}}",
                "function": "{{Q2}}",
                "incorrect": true
            },
            {
                "name": "A3",
                "label": "{{function}}",
                "function": "{{Q3}}",
                "incorrect": true
            },
            {
                "name": "A4",
                "label": "{{function}}",
                "function": "{{Q4}}"
            }
        ],
        "uniques": true
    },
    "algorithm": {
        "name": "trueFalse",
        "template": "Multiple choice – standard",
        "params": {
            "countCorrect": 1,
            "countIncorrect": 2,
            "showCheckIcon": false,
            "columns": 3
        }
    }
}</t>
  </si>
  <si>
    <t>&lt;p&gt;Escribe la moda de este conjunto de datos:&lt;/p&gt;&lt;div style=\"border: 3px solid #B9CD2A; padding: 0.5rem; width: 60%; margin-left: 20%; margin-right: 60%;\"&gt;&lt;table style=\"width: 100%; background: none !important;\"&gt;&lt;tbody&gt;&lt;tr&gt;&lt;td style=\"width: 20%; text-align: center;background: none !important;border-style: none;\"&gt;{{Q2}}&lt;/td&gt;&lt;td style=\"width: 20%; text-align: center;background: none !important;border-style: none;\"&gt;{{Q2}}&lt;/td&gt;&lt;td style=\"width: 20%; text-align: center;background: none !important;border-style: none;\"&gt;{{Q3}}&lt;/td&gt;&lt;td style=\"width: 20%; text-align: center;background: none !important;border-style: none;\"&gt;{{Q2}}&lt;/td&gt;&lt;/tr&gt;&lt;tr&gt;&lt;td style=\"width: 20%; text-align: center;background: none !important;border-style: none;\"&gt;{{Q1}}&lt;/td&gt;&lt;td style=\"width: 20%; text-align: center;background: none !important;border-style: none;\"&gt;{{Q4}}&lt;/td&gt;&lt;td style=\"width: 20%; text-align: center;background: none !important;border-style: none;\"&gt;{{Q2}}&lt;/td&gt;&lt;td style=\"width: 20%; text-align: center;background: none !important;border-style: none;\"&gt;{{Q3}}&lt;/td&gt;&lt;/tr&gt;&lt;/tbody&gt;&lt;/table&gt;&lt;/div&gt;</t>
  </si>
  <si>
    <t>&lt;p&gt;La moda es {{response}}.&lt;/p&gt;</t>
  </si>
  <si>
    <t>A1 = {{Q2}}</t>
  </si>
  <si>
    <t>&lt;p&gt;La moda es el valor que más veces se repite en un conjunto. En este caso es {{Q2}} porque se repite 4 veces.&lt;/p&gt;</t>
  </si>
  <si>
    <t>{
    "id": "M4-EyP-9a-E-1",
    "stimulus": "&lt;p&gt;Escribe la moda de este conjunto de datos:&lt;/p&gt;&lt;div style=\"border: 3px solid #B9CD2A; padding: 0.5rem; width: 60%; margin-left: 20%; margin-right: 60%;\"&gt;&lt;table style=\"width: 100%; background: none !important;\"&gt;&lt;tbody&gt;&lt;tr&gt;&lt;td style=\"width: 20%; text-align: center;background: none !important;border-style: none;\"&gt;{{Q2}}&lt;/td&gt;&lt;td style=\"width: 20%; text-align: center;background: none !important;border-style: none;\"&gt;{{Q2}}&lt;/td&gt;&lt;td style=\"width: 20%; text-align: center;background: none !important;border-style: none;\"&gt;{{Q3}}&lt;/td&gt;&lt;td style=\"width: 20%; text-align: center;background: none !important;border-style: none;\"&gt;{{Q2}}&lt;/td&gt;&lt;/tr&gt;&lt;tr&gt;&lt;td style=\"width: 20%; text-align: center;background: none !important;border-style: none;\"&gt;{{Q1}}&lt;/td&gt;&lt;td style=\"width: 20%; text-align: center;background: none !important;border-style: none;\"&gt;{{Q4}}&lt;/td&gt;&lt;td style=\"width: 20%; text-align: center;background: none !important;border-style: none;\"&gt;{{Q2}}&lt;/td&gt;&lt;td style=\"width: 20%; text-align: center;background: none !important;border-style: none;\"&gt;{{Q3}}&lt;/td&gt;&lt;/tr&gt;&lt;/tbody&gt;&lt;/table&gt;&lt;/div&gt;",
    "template": "&lt;p&gt;La moda es {{response}}.&lt;/p&gt;",
    "hint": "&lt;p&gt;La moda es el valor que más veces se repite en un conjunto.&lt;/p&gt;",
    "feedback": "&lt;p&gt;La moda es el valor que más veces se repite en un conjunto. En este caso es {{Q2}} porque se repite 4 veces.&lt;/p&gt;",
    "seed": {
        "parameters": [
            {
                "name": "Q1",
                "label": null,
                "min": 1,
                "max": 9,
                "step": 1
            },
            {
                "name": "Q2",
                "label": null,
                "min": 1,
                "max": 9,
                "step": 1
            },
            {
                "name": "Q3",
                "label": null,
                "min": 1,
                "max": 9,
                "step": 1
            },
            {
                "name": "Q4",
                "label": null,
                "min": 1,
                "max": 9,
                "step": 1
            }
        ],
        "calculated": [
            {
                "name": "A1",
                "label": "{{function}}",
                "function": "{{Q2}}"
            }
        ],
        "uniques": true
    },
    "algorithm": {
        "name": "calculateOperation",
        "params": {
            "method": "equivLiteral",
            "keyboard": "NUMERICAL"
        }
    }
}</t>
  </si>
  <si>
    <t>&lt;p&gt;Escribe la moda de este conjunto de datos:&lt;/p&gt;&lt;div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none;\"&gt;{{Q4}}&lt;/td&gt;&lt;/tr&gt;&lt;tr&gt;&lt;td style=\"width: 20%; text-align: center;background: none !important;border-style: none;\"&gt;{{Q4}}&lt;/td&gt;&lt;td style=\"width: 20%; text-align: center;background: none !important;border-style: none;\"&gt;{{Q4}}&lt;/td&gt;&lt;td style=\"width: 20%; text-align: center;background: none !important;border-style: none;\"&gt;{{Q2}}&lt;/td&gt;&lt;td style=\"width: 20%; text-align: center;background: none !important;border-style: none;\"&gt;{{Q3}}&lt;/td&gt;&lt;/tr&gt;&lt;/tbody&gt;&lt;/table&gt;&lt;/div&gt;</t>
  </si>
  <si>
    <t>A1 = {{Q4}}</t>
  </si>
  <si>
    <t>{
    "id": "M4-EyP-9a-E-2",
    "stimulus": "&lt;p&gt;Escribe la moda de este conjunto de datos:&lt;/p&gt;&lt;div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none;\"&gt;{{Q4}}&lt;/td&gt;&lt;/tr&gt;&lt;tr&gt;&lt;td style=\"width: 20%; text-align: center;background: none !important;border-style: none;\"&gt;{{Q4}}&lt;/td&gt;&lt;td style=\"width: 20%; text-align: center;background: none !important;border-style: none;\"&gt;{{Q4}}&lt;/td&gt;&lt;td style=\"width: 20%; text-align: center;background: none !important;border-style: none;\"&gt;{{Q2}}&lt;/td&gt;&lt;td style=\"width: 20%; text-align: center;background: none !important;border-style: none;\"&gt;{{Q3}}&lt;/td&gt;&lt;/tr&gt;&lt;/tbody&gt;&lt;/table&gt;&lt;/div&gt;",
    "template": "&lt;p&gt;La moda es {{response}}.&lt;/p&gt;",
    "hint": "&lt;p&gt;La moda es el valor que más veces se repite en un conjunto.&lt;/p&gt;",
    "feedback": "&lt;p&gt;La moda es el valor que más veces se repite en un conjunto. En este caso es {{Q4}} porque se repite 3 veces.&lt;/p&gt;",
    "seed": {
        "parameters": [
            {
                "name": "Q1",
                "label": null,
                "min": 1,
                "max": 9,
                "step": 1
            },
            {
                "name": "Q2",
                "label": null,
                "min": 1,
                "max": 9,
                "step": 1
            },
            {
                "name": "Q3",
                "label": null,
                "min": 1,
                "max": 9,
                "step": 1
            },
            {
                "name": "Q4",
                "label": null,
                "min": 1,
                "max": 9,
                "step": 1
            }
        ],
        "calculated": [
            {
                "name": "A1",
                "label": "{{function}}",
                "function": "{{Q4}}"
            }
        ],
        "uniques": true
    },
    "algorithm": {
        "name": "calculateOperation",
        "params": {
            "method": "equivLiteral",
            "keyboard": "NUMERICAL"
        }
    }
}</t>
  </si>
  <si>
    <t>&lt;p&gt;Escribe la moda de este conjunto de datos:&lt;/p&gt;&lt;div style=\"border: 3px solid #B9CD2A; padding: 0.5rem; width: 60%; margin-left: 20%; margin-right: 60%;\"&gt;&lt;table style=\"width: 100%; background: none !important;\"&gt;&lt;tbody&gt;&lt;tr&gt;&lt;td style=\"width: 20%; text-align: center;background: none !important;border-style: none;\"&gt;{{Q3}}&lt;/td&gt;&lt;td style=\"width: 20%; text-align: center;background: none !important;border-style: none;\"&gt;{{Q2}}&lt;/td&gt;&lt;td style=\"width: 20%; text-align: center;background: none !important;border-style: none;\"&gt;{{Q4}}&lt;/td&gt;&lt;td style=\"width: 20%; text-align: center;background: none !important;border-style: none;\"&gt;{{Q2}}&lt;/td&gt;&lt;/tr&gt;&lt;tr&gt;&lt;td style=\"width: 20%; text-align: center;background: none !important;border-style: none;\"&gt;{{Q4}}&lt;/td&gt;&lt;td style=\"width: 20%; text-align: center;background: none !important;border-style: none;\"&gt;{{Q3}}&lt;/td&gt;&lt;td style=\"width: 20%; text-align: center;background: none !important;border-style: none;\"&gt;{{Q4}}&lt;/td&gt;&lt;td style=\"width: 20%; text-align: center;background: none !important;border-style: none;\"&gt;{{Q1}}&lt;/td&gt;&lt;/tr&gt;&lt;/tbody&gt;&lt;/table&gt;&lt;/div&gt;</t>
  </si>
  <si>
    <t>{
    "id": "M4-EyP-9a-E-3",
    "stimulus": "&lt;p&gt;Escribe la moda de este conjunto de datos:&lt;/p&gt;&lt;div style=\"border: 3px solid #B9CD2A; padding: 0.5rem; width: 60%; margin-left: 20%; margin-right: 60%;\"&gt;&lt;table style=\"width: 100%; background: none !important;\"&gt;&lt;tbody&gt;&lt;tr&gt;&lt;td style=\"width: 20%; text-align: center;background: none !important;border-style: none;\"&gt;{{Q3}}&lt;/td&gt;&lt;td style=\"width: 20%; text-align: center;background: none !important;border-style: none;\"&gt;{{Q2}}&lt;/td&gt;&lt;td style=\"width: 20%; text-align: center;background: none !important;border-style: none;\"&gt;{{Q4}}&lt;/td&gt;&lt;td style=\"width: 20%; text-align: center;background: none !important;border-style: none;\"&gt;{{Q2}}&lt;/td&gt;&lt;/tr&gt;&lt;tr&gt;&lt;td style=\"width: 20%; text-align: center;background: none !important;border-style: none;\"&gt;{{Q4}}&lt;/td&gt;&lt;td style=\"width: 20%; text-align: center;background: none !important;border-style: none;\"&gt;{{Q3}}&lt;/td&gt;&lt;td style=\"width: 20%; text-align: center;background: none !important;border-style: none;\"&gt;{{Q4}}&lt;/td&gt;&lt;td style=\"width: 20%; text-align: center;background: none !important;border-style: none;\"&gt;{{Q1}}&lt;/td&gt;&lt;/tr&gt;&lt;/tbody&gt;&lt;/table&gt;&lt;/div&gt;",
    "template": "&lt;p&gt;La moda es {{response}}.&lt;/p&gt;",
    "hint": "&lt;p&gt;La moda es el valor que más veces se repite en un conjunto.&lt;/p&gt;",
    "feedback": "&lt;p&gt;La moda es el valor que más veces se repite en un conjunto. En este caso es {{Q4}} porque se repite 3 veces.&lt;/p&gt;",
    "seed": {
        "parameters": [
            {
                "name": "Q1",
                "label": null,
                "min": 1,
                "max": 9,
                "step": 1
            },
            {
                "name": "Q2",
                "label": null,
                "min": 1,
                "max": 9,
                "step": 1
            },
            {
                "name": "Q3",
                "label": null,
                "min": 1,
                "max": 9,
                "step": 1
            },
            {
                "name": "Q4",
                "label": null,
                "min": 1,
                "max": 9,
                "step": 1
            }
        ],
        "calculated": [
            {
                "name": "A1",
                "label": "{{function}}",
                "function": "{{Q4}}"
            }
        ],
        "uniques": true
    },
    "algorithm": {
        "name": "calculateOperation",
        "params": {
            "method": "equivLiteral",
            "keyboard": "NUMERICAL"
        }
    }
}</t>
  </si>
  <si>
    <t>&lt;p&gt;El dinero que tienen seis amigos en el bolsillo es el siguiente. ¿Cuál es la moda?&lt;/p&gt;&lt;div style=\"border: 3px solid #B9CD2A; padding: 0.5rem; width: 60%; margin-left: 20%; margin-right: 60%;\"&gt;&lt;table style=\"width: 100%; background: none !important;\"&gt;&lt;tbody&gt;&lt;tr&gt;&lt;td style=\"width: 20%; text-align: center;background: none !important;border-style: none;\"&gt;{{Q1}} €&lt;/td&gt;&lt;td style=\"width: 20%; text-align: center;background: none !important;border-style: none;\"&gt;{{Q2}} €&lt;/td&gt;&lt;td style=\"width: 20%; text-align: center;background: none !important;border-style: none;\"&gt;{{Q3}} €&lt;/td&gt;&lt;/tr&gt;&lt;tr&gt;&lt;td style=\"width: 20%; text-align: center;background: none !important;border-style: none;\"&gt;{{Q4}} €&lt;/td&gt;&lt;td style=\"width: 20%; text-align: center;background: none !important;border-style: none;\"&gt;{{Q5}} €&lt;/td&gt;&lt;td style=\"width: 20%; text-align: center;background: none !important;border-style: none;\"&gt;{{Q4}} €&lt;/td&gt;&lt;/tr&gt;&lt;/tbody&gt;&lt;/table&gt;&lt;/div&gt;</t>
  </si>
  <si>
    <t>&lt;p&gt;La moda es {{response}} €.&lt;/p&gt;</t>
  </si>
  <si>
    <t>Q1 = Min = 0; Max = 9; Step = 1
Q2 = Min = 0; Max = 9; Step = 1
Q3 = Min = 0; Max = 9; Step = 1
Q4 = Min = 0; Max = 9; Step = 1
Q5 = Min = 0; Max = 9; Step = 1</t>
  </si>
  <si>
    <t>&lt;p&gt;La moda es el valor que más veces se repite en un conjunto. En este caso es {{Q4}} porque se repite 2 veces.&lt;/p&gt;</t>
  </si>
  <si>
    <t>{
    "id": "M4-EyP-9a-A-1",
    "stimulus": "&lt;p&gt;El dinero que tienen seis amigos en el bolsillo es el siguiente. ¿Cuál es la moda?&lt;/p&gt;&lt;div style=\"border: 3px solid #B9CD2A; padding: 0.5rem; width: 60%; margin-left: 20%; margin-right: 60%;\"&gt;&lt;table style=\"width: 100%; background: none !important;\"&gt;&lt;tbody&gt;&lt;tr&gt;&lt;td style=\"width: 20%; text-align: center;background: none !important;border-style: none;\"&gt;{{Q1}} €&lt;/td&gt;&lt;td style=\"width: 20%; text-align: center;background: none !important;border-style: none;\"&gt;{{Q2}} €&lt;/td&gt;&lt;td style=\"width: 20%; text-align: center;background: none !important;border-style: none;\"&gt;{{Q3}} €&lt;/td&gt;&lt;/tr&gt;&lt;tr&gt;&lt;td style=\"width: 20%; text-align: center;background: none !important;border-style: none;\"&gt;{{Q4}} €&lt;/td&gt;&lt;td style=\"width: 20%; text-align: center;background: none !important;border-style: none;\"&gt;{{Q5}} €&lt;/td&gt;&lt;td style=\"width: 20%; text-align: center;background: none !important;border-style: none;\"&gt;{{Q4}} €&lt;/td&gt;&lt;/tr&gt;&lt;/tbody&gt;&lt;/table&gt;&lt;/div&gt;",
    "template": "&lt;p&gt;La moda es {{response}} €.&lt;/p&gt;",
    "hint": "&lt;p&gt;La moda es el valor que más veces se repite en un conjunto.&lt;/p&gt;",
    "feedback": "&lt;p&gt;La moda es el valor que más veces se repite en un conjunto. En este caso es {{Q4}} porque se repite 2 veces.&lt;/p&gt;",
    "seed": {
        "parameters": [
            {
                "name": "Q1",
                "label": null,
                "min": 0,
                "max": 9,
                "step": 1
            },
            {
                "name": "Q2",
                "label": null,
                "min": 0,
                "max": 9,
                "step": 1
            },
            {
                "name": "Q3",
                "label": null,
                "min": 0,
                "max": 9,
                "step": 1
            },
            {
                "name": "Q4",
                "label": null,
                "min": 0,
                "max": 9,
                "step": 1
            },
            {
                "name": "Q5",
                "label": null,
                "min": 0,
                "max": 9,
                "step": 1
            }
        ],
        "calculated": [
            {
                "name": "A1",
                "label": "{{function}}",
                "function": "{{Q4}}"
            }
        ],
        "uniques": true
    },
    "algorithm": {
        "name": "calculateOperation",
        "params": {
            "method": "equivLiteral",
            "keyboard": "NUMERICAL"
        }
    }
}</t>
  </si>
  <si>
    <t>&lt;p&gt;Una profesora ha preguntado a ocho de sus alumnos cuántos libros han leído. ¿Cuál es la moda de este conjunto?&lt;/p&gt;&lt;div style=\"border: 3px solid #B9CD2A; padding: 0.5rem; width: 60%; margin-left: 20%; margin-right: 60%;\"&gt;&lt;table style=\"width: 100%; background: none !important;\"&gt;&lt;tbody&gt;&lt;tr&gt;&lt;td style=\"width: 20%; text-align: center;background: none !important;border-style: none;\"&gt;{{Q2}} libros&lt;/td&gt;&lt;td style=\"width: 20%; text-align: center;background: none !important;border-style: none;\"&gt;{{Q2}} libros&lt;/td&gt;&lt;td style=\"width: 20%; text-align: center;background: none !important;border-style: none;\"&gt;{{Q3}} libros&lt;/td&gt;&lt;td style=\"width: 20%; text-align: center;background: none !important;border-style: none;\"&gt;{{Q2}} libros&lt;/td&gt;&lt;/tr&gt;&lt;tr&gt;&lt;td style=\"width: 20%; text-align: center;background: none !important;border-style: none;\"&gt;{{Q3}} libros&lt;/td&gt;&lt;td style=\"width: 20%; text-align: center;background: none !important;border-style: none;\"&gt;{{Q1}} libros&lt;/td&gt;&lt;td style=\"width: 20%; text-align: center;background: none !important;border-style: none;\"&gt;{{Q2}} libros&lt;/td&gt;&lt;td style=\"width: 20%; text-align: center;background: none !important;border-style: none;\"&gt;{{Q1}} libros&lt;/td&gt;&lt;/tr&gt;&lt;/tbody&gt;&lt;/table&gt;&lt;/div&gt;</t>
  </si>
  <si>
    <t>&lt;p&gt;La moda es {{response}} libros.&lt;/p&gt;</t>
  </si>
  <si>
    <t>Q1 = Min = 1; Max = 6; Step = 1
Q2 = Min = 1; Max = 6; Step = 1
Q3 = Min = 1; Max = 6; Step = 1</t>
  </si>
  <si>
    <t>&lt;p&gt;La moda es el valor que más veces se repite en un conjunto. En este caso es {{Q2}} porque se repite 2 veces.&lt;/p&gt;</t>
  </si>
  <si>
    <t>{
    "id": "M4-EyP-9a-A-2",
    "stimulus": "&lt;p&gt;Una profesora ha preguntado a ocho de sus alumnos cuántos libros han leído. ¿Cuál es la moda de este conjunto?&lt;/p&gt;&lt;div style=\"border: 3px solid #B9CD2A; padding: 0.5rem; width: 60%; margin-left: 20%; margin-right: 60%;\"&gt;&lt;table style=\"width: 100%; background: none !important;\"&gt;&lt;tbody&gt;&lt;tr&gt;&lt;td style=\"width: 20%; text-align: center;background: none !important;border-style: none;\"&gt;{{Q2}} libros&lt;/td&gt;&lt;td style=\"width: 20%; text-align: center;background: none !important;border-style: none;\"&gt;{{Q2}} libros&lt;/td&gt;&lt;td style=\"width: 20%; text-align: center;background: none !important;border-style: none;\"&gt;{{Q3}} libros&lt;/td&gt;&lt;td style=\"width: 20%; text-align: center;background: none !important;border-style: none;\"&gt;{{Q2}} libros&lt;/td&gt;&lt;/tr&gt;&lt;tr&gt;&lt;td style=\"width: 20%; text-align: center;background: none !important;border-style: none;\"&gt;{{Q3}} libros&lt;/td&gt;&lt;td style=\"width: 20%; text-align: center;background: none !important;border-style: none;\"&gt;{{Q1}} libros&lt;/td&gt;&lt;td style=\"width: 20%; text-align: center;background: none !important;border-style: none;\"&gt;{{Q2}} libros&lt;/td&gt;&lt;td style=\"width: 20%; text-align: center;background: none !important;border-style: none;\"&gt;{{Q1}} libros&lt;/td&gt;&lt;/tr&gt;&lt;/tbody&gt;&lt;/table&gt;&lt;/div&gt;",
    "template": "&lt;p&gt;La moda es {{response}} libros.&lt;/p&gt;",
    "hint": "&lt;p&gt;La moda es el valor que más veces se repite en un conjunto.&lt;/p&gt;",
    "feedback": "&lt;p&gt;La moda es el valor que más veces se repite en un conjunto. En este caso es {{Q2}} porque se repite 2 veces.&lt;/p&gt;",
    "seed": {
        "parameters": [
            {
                "name": "Q1",
                "label": null,
                "min": 1,
                "max": 6,
                "step": 1
            },
            {
                "name": "Q2",
                "label": null,
                "min": 1,
                "max": 6,
                "step": 1
            },
            {
                "name": "Q3",
                "label": null,
                "min": 1,
                "max": 6,
                "step": 1
            }
        ],
        "calculated": [
            {
                "name": "A1",
                "label": "{{function}}",
                "function": "{{Q2}}"
            }
        ],
        "uniques": true
    },
    "algorithm": {
        "name": "calculateOperation",
        "params": {
            "method": "equivLiteral",
            "keyboard": "NUMERICAL"
        }
    }
}</t>
  </si>
  <si>
    <t>&lt;p&gt;En una encuesta, estas han sido las respuestas a la pregunta “¿Cuál es tu deporte favorito?”. ¿Cuál es la moda?&lt;/p&gt;&lt;div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none;\"&gt;{{Q2}}&lt;/td&gt;&lt;/tr&gt;&lt;tr&gt;&lt;td style=\"width: 20%; text-align: center;background: none !important;border-style: none;\"&gt;{{Q2}}&lt;/td&gt;&lt;td style=\"width: 20%; text-align: center;background: none !important;border-style: none;\"&gt;{{Q1}}&lt;/td&gt;&lt;td style=\"width: 20%; text-align: center;background: none !important;border-style: none;\"&gt;{{Q3}}&lt;/td&gt;&lt;/tr&gt;&lt;tr&gt;&lt;td style=\"width: 20%; text-align: center;background: none !important;border-style: none;\"&gt;{{Q3}}&lt;/td&gt;&lt;td style=\"width: 20%; text-align: center;background: none !important;border-style: none;\"&gt;{{Q2}}&lt;/td&gt;&lt;td style=\"width: 20%; text-align: center;background: none !important;border-style: none;\"&gt;{{Q1}}&lt;/td&gt;&lt;/tr&gt;&lt;/tbody&gt;&lt;/table&gt;&lt;/div&gt;</t>
  </si>
  <si>
    <t>Q1 = list = fútbol, baloncesto, ciclismo, tenis
Q2 = list = fútbol, baloncesto, ciclismo, tenis
Q3 = list = fútbol, baloncesto, ciclismo, tenis</t>
  </si>
  <si>
    <t>group1=
A1={{Q2}}*
A2={{Q1}}
A3={{Q3}}</t>
  </si>
  <si>
    <t>{
    "id": "M4-EyP-9a-A-3",
    "stimulus": "&lt;p&gt;En una encuesta, estas han sido las respuestas a la pregunta “¿Cuál es tu deporte favorito?”. ¿Cuál es la moda?&lt;/p&gt;&lt;div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none;\"&gt;{{Q2}}&lt;/td&gt;&lt;/tr&gt;&lt;tr&gt;&lt;td style=\"width: 20%; text-align: center;background: none !important;border-style: none;\"&gt;{{Q2}}&lt;/td&gt;&lt;td style=\"width: 20%; text-align: center;background: none !important;border-style: none;\"&gt;{{Q1}}&lt;/td&gt;&lt;td style=\"width: 20%; text-align: center;background: none !important;border-style: none;\"&gt;{{Q3}}&lt;/td&gt;&lt;/tr&gt;&lt;tr&gt;&lt;td style=\"width: 20%; text-align: center;background: none !important;border-style: none;\"&gt;{{Q3}}&lt;/td&gt;&lt;td style=\"width: 20%; text-align: center;background: none !important;border-style: none;\"&gt;{{Q2}}&lt;/td&gt;&lt;td style=\"width: 20%; text-align: center;background: none !important;border-style: none;\"&gt;{{Q1}}&lt;/td&gt;&lt;/tr&gt;&lt;/tbody&gt;&lt;/table&gt;&lt;/div&gt;",
    "template": "&lt;p&gt;La moda es {{response}}.&lt;/p&gt;",
    "hint": "&lt;p&gt;La moda es el valor que más veces se repite en un conjunto.&lt;/p&gt;",
    "feedback": "&lt;p&gt;La moda es el valor que más veces se repite en un conjunto. En este caso es {{Q2}} porque se repite 4 veces.&lt;/p&gt;",
    "seed": {
        "parameters": [
            {
                "name": "Q1",
                "label": null,
                "list": [
                    "fútbol",
                    "baloncesto",
                    "ciclismo",
                    "tenis"
                ]
            },
            {
                "name": "Q2",
                "label": null,
                "list": [
                    "fútbol",
                    "baloncesto",
                    "ciclismo",
                    "tenis"
                ]
            },
            {
                "name": "Q3",
                "label": null,
                "list": [
                    "fútbol",
                    "baloncesto",
                    "ciclismo",
                    "tenis"
                ]
            }
        ],
        "calculated": [
            {
                "name": "A1",
                "label": "{{function}}",
                "function": "{{Q2}}",
                "group": 1
            },
            {
                "name": "A2",
                "label": "{{function}}",
                "function": "{{Q1}}",
                "incorrect": true,
                "group": 1
            },
            {
                "name": "A3",
                "label": "{{function}}",
                "function": "{{Q3}}",
                "incorrect": true,
                "group": 1
            }
        ],
        "uniques": true
    },
    "algorithm": {
        "name": "groupResponses",
        "template": "Cloze with drop down"
    }
}</t>
  </si>
  <si>
    <t>M4-EyP-10a</t>
  </si>
  <si>
    <t>Calcula la media aritmética de un conjunto de datos (1 cifra)</t>
  </si>
  <si>
    <t>&lt;p&gt;Elige la media de estos datos:&lt;/p&gt;&lt;div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none;\"&gt;{{Q3}}&lt;/td&gt;&lt;/tr&gt;&lt;tr&gt;&lt;td style=\"width: 20%; text-align: center;background: none !important;border-style: none;\"&gt;{{Q4}}&lt;/td&gt;&lt;td style=\"width: 20%; text-align: center;background: none !important;border-style: none;\"&gt;{{Q3}}&lt;/td&gt;&lt;td style=\"width: 20%; text-align: center;background: none !important;border-style: none;\"&gt;{{Q3}}&lt;/td&gt;&lt;td style=\"width: 20%; text-align: center;background: none !important;border-style: none;\"&gt;{{T2}}&lt;/td&gt;&lt;/tr&gt;&lt;/tbody&gt;&lt;/table&gt;&lt;/div&gt;
A1*
A2
A3</t>
  </si>
  <si>
    <t>Q1 = Min = 1; Max = 9; Step = 1
Q2 = Min = 1; Max = 9; Step = 1
Q3 = Min = 1; Max = 9; Step = 1
Q4 = Min = 1; Max = 9; Step = 1
Q5 = [-2, -1, 1, 2]
Q6 = [-2, -1, 1, 2]</t>
  </si>
  <si>
    <t>T1 = (math.ceil(({{Q1}}+{{Q2}}+4*{{Q3}}+{{Q4}})/8)-({{Q1}}+{{Q2}}+4*{{Q3}}+{{Q4}})/8)*8
T2 = {{Q1}}+{{Q2}}+4*{{Q3}}+{{Q4}}+{{T1}}
A1 = ({{Q1}}+{{Q2}}+{{Q3}}+{{Q3}}+{{Q4}}+{{Q3}}+{{Q3}}+{{T1}})/8
A2 = ({{Q1}}+{{Q2}}+{{Q3}}+{{Q3}}+{{Q4}}+{{Q3}}+{{Q3}}+{{T1}})/8+{{Q5}}
A3 = ({{Q1}}+{{Q2}}+{{Q3}}+{{Q3}}+{{Q4}}+{{Q3}}+{{Q3}}+{{T1}})/8+{{Q6}}</t>
  </si>
  <si>
    <t>Para obtener la media aritmética de un conjunto de datos, primero suma todos los datos y luego divide esa suma entre la cantidad de datos.</t>
  </si>
  <si>
    <t>&lt;p&gt;Para obtener la media aritmética de un conjunto de datos, primero hay que sumar todos los datos y luego dividir esa suma entre la cantidad de datos:&lt;/p&gt;&lt;p&gt;{{Q1}} + {{Q2}} + {{Q3}} + {{Q3}} + {{Q4}} + {{Q3}} + {{Q3}} + {{T1}} = {{T2}}&lt;/p&gt;&lt;p&gt;{{T2}} : 8 = {{A1}}&lt;/p&gt;</t>
  </si>
  <si>
    <t>{
    "id": "M4-EyP-10a-I-1",
    "stimulus": "&lt;p&gt;Elige la media de estos datos:&lt;/p&gt;&lt;div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none;\"&gt;{{Q3}}&lt;/td&gt;&lt;/tr&gt;&lt;tr&gt;&lt;td style=\"width: 20%; text-align: center;background: none !important;border-style: none;\"&gt;{{Q4}}&lt;/td&gt;&lt;td style=\"width: 20%; text-align: center;background: none !important;border-style: none;\"&gt;{{Q3}}&lt;/td&gt;&lt;td style=\"width: 20%; text-align: center;background: none !important;border-style: none;\"&gt;{{Q3}}&lt;/td&gt;&lt;td style=\"width: 20%; text-align: center;background: none !important;border-style: none;\"&gt;{{T1}}&lt;/td&gt;&lt;/tr&gt;&lt;/tbody&gt;&lt;/table&gt;&lt;/div&gt;",
    "hint": "Para obtener la media aritmética de un conjunto de datos, primero suma todos los datos y luego divide esa suma entre la cantidad de datos.",
    "feedback": "&lt;p&gt;Para obtener la media aritmética de un conjunto de datos, primero hay que sumar todos los datos y luego dividir esa suma entre la cantidad de datos:&lt;/p&gt;&lt;p style=\"text-align: center\"&gt;{{Q1}} + {{Q2}} + {{Q3}} + {{Q3}} + {{Q4}} + {{Q3}} + {{Q3}} + {{T1}} = {{T2}}&lt;/p&gt;&lt;p&gt;{{T2}} : 8 = {{A1}}&lt;/p&gt;",
    "seed": {
        "parameters": [
            {
                "name": "Q1",
                "label": null,
                "min": 1,
                "max": 9,
                "step": 1
            },
            {
                "name": "Q2",
                "label": null,
                "min": 1,
                "max": 9,
                "step": 1
            },
            {
                "name": "Q3",
                "label": null,
                "min": 1,
                "max": 9,
                "step": 1
            },
            {
                "name": "Q4",
                "label": null,
                "min": 1,
                "max": 9,
                "step": 1
            },
            {
                "name": "Q5",
                "label": null,
                "list": [
                    -2,
                    -1,
                    1,
                    2
                ]
            },
            {
                "name": "Q6",
                "label": null,
                "list": [
                    -2,
                    -1,
                    1,
                    2
                ]
            }
        ],
        "calculated": [
            {
                "name": "T1",
                "label": "{{function}}",
                "function": "(math.ceil(({{Q1}}+{{Q2}}+4*{{Q3}}+{{Q4}})/8)-({{Q1}}+{{Q2}}+4*{{Q3}}+{{Q4}})/8)*8",
                "temp": "true"
            },
            {
                "name": "T2",
                "label": "{{function}}",
                "function": "{{Q1}}+{{Q2}}+4*{{Q3}}+{{Q4}}+{{T1}}",
                "temp": "true"
            },
            {
                "name": "A1",
                "label": "{{function}}",
                "function": "({{Q1}}+{{Q2}}+{{Q3}}+{{Q3}}+{{Q4}}+{{Q3}}+{{Q3}}+{{T1}})/8"
            },
            {
                "name": "A2",
                "label": "{{function}}",
                "function": "({{Q1}}+{{Q2}}+{{Q3}}+{{Q3}}+{{Q4}}+{{Q3}}+{{Q3}}+{{T1}})/8+{{Q5}}",
                "incorrect": true
            },
            {
                "name": "A3",
                "label": "{{function}}",
                "function": "({{Q1}}+{{Q2}}+{{Q3}}+{{Q3}}+{{Q4}}+{{Q3}}+{{Q3}}+{{T1}})/8+{{Q6}}",
                "incorrect": true
            }
        ],
        "uniques": true
    },
    "algorithm": {
        "name": "trueFalse",
        "template": "Multiple choice – standard",
        "params": {
            "countCorrect": 1,
            "countIncorrect": 2,
            "showCheckIcon": false,
            "columns": 3
        }
    }
}</t>
  </si>
  <si>
    <t>&lt;p&gt;Elige la media de estos datos:&lt;/p&gt;&lt;div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none;\"&gt;{{Q3}}&lt;/td&gt;&lt;/tr&gt;&lt;tr&gt;&lt;td style=\"width: 20%; text-align: center;background: none !important;border-style: none;\"&gt;{{Q4}}&lt;/td&gt;&lt;td style=\"width: 20%; text-align: center;background: none !important;border-style: none;\"&gt;{{Q5}}&lt;/td&gt;&lt;td style=\"width: 20%; text-align: center;background: none !important;border-style: none;\"&gt;{{T1}}&lt;/td&gt;&lt;/tr&gt;&lt;/tbody&gt;&lt;/table&gt;&lt;/div&gt;</t>
  </si>
  <si>
    <t>La media es {{A1}}.</t>
  </si>
  <si>
    <t>Q1 = Min = 1; Max = 9; Step = 1
Q2 = Min = 1; Max = 9; Step = 1
Q3 = Min = 1; Max = 9; Step = 1
Q4 = Min = 1; Max = 9; Step = 1
Q5 = Min = 1; Max = 9; Step = 1</t>
  </si>
  <si>
    <t>T1 = Lemonlib.round((math.ceil(({{Q1}}+{{Q2}}+{{Q3}}+{{Q4}}+{{Q5}})/6)-({{Q1}}+{{Q2}}+{{Q3}}+{{Q4}}+{{Q5}})/6)*6, 2)
T2 = {{Q1}}+{{Q2}}+{{Q3}}+{{Q4}}+{{Q5}}+{{T1}}
A1 = ({{Q1}}+{{Q2}}+{{Q3}}+{{Q4}}+{{Q5}}+{{T1}})/6</t>
  </si>
  <si>
    <t>&lt;p&gt;Para obtener la media aritmética de un conjunto de datos, primero hay que sumar todos los datos y luego dividir esa suma entre la cantidad de datos:&lt;/p&gt;&lt;p&gt;{{Q1}} + {{Q2}} + {{Q3}} + {{Q4}} + {{Q5}} + {{T1}} = {{T2}}&lt;/p&gt;&lt;p&gt;{{T2}} : 6 = {{A1}}&lt;/p&gt;</t>
  </si>
  <si>
    <t>{
    "id": "M4-EyP-10a-E-1",
    "stimulus": "&lt;p&gt;Calcula la media aritmética de este conjunto de números:&lt;/p&gt;&lt;div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none;\"&gt;{{Q3}}&lt;/td&gt;&lt;/tr&gt;&lt;tr&gt;&lt;td style=\"width: 20%; text-align: center;background: none !important;border-style: none;\"&gt;{{Q4}}&lt;/td&gt;&lt;td style=\"width: 20%; text-align: center;background: none !important;border-style: none;\"&gt;{{Q5}}&lt;/td&gt;&lt;td style=\"width: 20%; text-align: center;background: none !important;border-style: none;\"&gt;{{T1}}&lt;/td&gt;&lt;/tr&gt;&lt;/tbody&gt;&lt;/table&gt;&lt;/div&gt; ",
    "template": "&lt;p&gt;La media es {{response}}.&lt;/p&gt;",
    "hint": "Para obtener la media aritmética de un conjunto de datos, primero suma todos los datos y luego divide esa suma entre la cantidad de datos.",
    "feedback": "&lt;p&gt;Para obtener la media aritmética de un conjunto de datos, primero hay que sumar todos los datos y luego dividir esa suma entre la cantidad de datos:&lt;/p&gt;&lt;p style=\"text-align: center\"&gt;{{Q1}} + {{Q2}} + {{Q3}} + {{Q4}} + {{Q5}} + {{T1}} = {{T2}}&lt;/p&gt;&lt;p&gt;{{T2}} : 6 = {{A1}}&lt;/p&gt;",
    "seed": {
        "parameters": [
            {
                "name": "Q1",
                "label": null,
                "min": 1,
                "max": 9,
                "step": 1
            },
            {
                "name": "Q2",
                "label": null,
                "min": 1,
                "max": 9,
                "step": 1
            },
            {
                "name": "Q3",
                "label": null,
                "min": 1,
                "max": 9,
                "step": 1
            },
            {
                "name": "Q4",
                "label": null,
                "min": 1,
                "max": 9,
                "step": 1
            },
            {
                "name": "Q5",
                "label": null,
                "min": 1,
                "max": 9,
                "step": 1
            }
        ],
        "calculated": [
            {
                "name": "T1",
                "label": "{{function}}",
                "function": "Lemonlib.round((math.ceil(({{Q1}}+{{Q2}}+{{Q3}}+{{Q4}}+{{Q5}})/6)-({{Q1}}+{{Q2}}+{{Q3}}+{{Q4}}+{{Q5}})/6)*6, 2)",
                "temp": "true"
            },
            {
                "name": "T2",
                "label": "{{function}}",
                "function": "{{Q1}}+{{Q2}}+{{Q3}}+{{Q4}}+{{Q5}}+{{T1}}",
                "temp": "true"
            },
            {
                "name": "A1",
                "label": "{{function}}",
                "function": "({{Q1}}+{{Q2}}+{{Q3}}+{{Q4}}+{{Q5}}+{{T1}})/6"
            }
        ],
        "uniques": false
    },
    "algorithm": {
        "name": "calculateOperation",
        "params": {
            "method": "equivLiteral",
            "keyboard": "NUMERICAL"
        }
    }
}</t>
  </si>
  <si>
    <t>&lt;p&gt;En esta tabla se han apuntado las temperaturas máximas de seis ciudades durante el mismo día. ¿Cuál es la media de todas ellas?&lt;/p&gt;&lt;div style=\"border: 3px solid #B9CD2A; padding: 0.5rem; width: 60%; margin-left: 20%; margin-right: 60%;\"&gt;&lt;table style=\"width: 100%; background: none !important;\"&gt;&lt;tbody&gt;&lt;tr&gt;&lt;td style=\"width: 20%; text-align: center;background: none !important;border-style: none;\"&gt;{{Q1}} °C&lt;/td&gt;&lt;td style=\"width: 20%; text-align: center;background: none !important;border-style: none;\"&gt;{{Q2}} °C&lt;/td&gt;&lt;td style=\"width: 20%; text-align: center;background: none !important;border-style: none;\"&gt;{{Q3}} °C&lt;/td&gt;&lt;/tr&gt;&lt;tr&gt;&lt;td style=\"width: 20%; text-align: center;background: none !important;border-style: none;\"&gt;{{Q4}} °C&lt;/td&gt;&lt;td style=\"width: 20%; text-align: center;background: none !important;border-style: none;\"&gt;{{Q5}} °C&lt;/td&gt;&lt;td style=\"width: 20%; text-align: center;background: none !important;border-style: none;\"&gt;{{T1}} °C&lt;/td&gt;&lt;/tr&gt;&lt;/tbody&gt;&lt;/table&gt;&lt;/div&gt;</t>
  </si>
  <si>
    <t>La media es {{A1}} °C.</t>
  </si>
  <si>
    <t>Q1 = Min = 20; Max = 29; Step = 1
Q2 = Min = 20; Max = 29; Step = 1
Q3 = Min = 20; Max = 29; Step = 1
Q4 = Min = 20; Max = 29; Step = 1
Q5 = Min = 20; Max = 29; Step = 1</t>
  </si>
  <si>
    <t>T1 = Lemonlib.round((math.ceil(({{Q1}}+{{Q2}}+{{Q3}}+{{Q4}}+{{Q5}})/6)-({{Q1}}+{{Q2}}+{{Q3}}+{{Q4}}+{{Q5}})/6)*6, 2) + 18
T2 = {{Q1}}+{{Q2}}+{{Q3}}+{{Q4}}+{{Q5}}+{{T1}}
A1 = ({{Q1}}+{{Q2}}+{{Q3}}+{{Q4}}+{{Q5}}+{{T1}})/6</t>
  </si>
  <si>
    <t>{
    "id": "M4-EyP-10a-A-1",
    "stimulus": "&lt;p&gt;En esta tabla se han apuntado las temperaturas máximas de seis ciudades durante el mismo día. ¿Cuál es la media de todas ellas?&lt;/p&gt;&lt;div style=\"border: 3px solid #B9CD2A; padding: 0.5rem; width: 60%; margin-left: 20%; margin-right: 60%;\"&gt;&lt;table style=\"width: 100%; background: none !important;\"&gt;&lt;tbody&gt;&lt;tr&gt;&lt;td style=\"width: 20%; text-align: center;background: none !important;border-style: none;\"&gt;{{Q1}} °C&lt;/td&gt;&lt;td style=\"width: 20%; text-align: center;background: none !important;border-style: none;\"&gt;{{Q2}} °C&lt;/td&gt;&lt;td style=\"width: 20%; text-align: center;background: none !important;border-style: none;\"&gt;{{Q3}} °C&lt;/td&gt;&lt;/tr&gt;&lt;tr&gt;&lt;td style=\"width: 20%; text-align: center;background: none !important;border-style: none;\"&gt;{{Q4}} °C&lt;/td&gt;&lt;td style=\"width: 20%; text-align: center;background: none !important;border-style: none;\"&gt;{{Q5}} °C&lt;/td&gt;&lt;td style=\"width: 20%; text-align: center;background: none !important;border-style: none;\"&gt;{{T1}} °C&lt;/td&gt;&lt;/tr&gt;&lt;/tbody&gt;&lt;/table&gt;&lt;/div&gt;",
    "template": "&lt;p&gt;La media es {{response}} °C.&lt;/p&gt;",
    "hint": "Para obtener la media aritmética de un conjunto de datos, primero suma todos los datos y luego divide esa suma entre la cantidad de datos.",
    "feedback": "&lt;p&gt;Para obtener la media aritmética de un conjunto de datos, primero hay que sumar todos los datos y luego dividir esa suma entre la cantidad de datos:&lt;/p&gt;&lt;p style=\"text-align: center\"&gt;{{Q1}} + {{Q2}} + {{Q3}} + {{Q4}} + {{Q5}} + {{T1}} = {{T2}}&lt;/p&gt;&lt;p&gt;{{T2}} : 6 = {{A1}} °C&lt;/p&gt;",
    "seed": {
        "parameters": [
            {
                "name": "Q1",
                "label": null,
                "min": 20,
                "max": 29,
                "step": 1
            },
            {
                "name": "Q2",
                "label": null,
                "min": 20,
                "max": 29,
                "step": 1
            },
            {
                "name": "Q3",
                "label": null,
                "min": 20,
                "max": 29,
                "step": 1
            },
            {
                "name": "Q4",
                "label": null,
                "min": 20,
                "max": 29,
                "step": 1
            },
            {
                "name": "Q5",
                "label": null,
                "min": 20,
                "max": 29,
                "step": 1
            }
        ],
        "calculated": [
            {
                "name": "T1",
                "label": "{{function}}",
                "function": "Lemonlib.round((math.ceil(({{Q1}}+{{Q2}}+{{Q3}}+{{Q4}}+{{Q5}})/6)-({{Q1}}+{{Q2}}+{{Q3}}+{{Q4}}+{{Q5}})/6)*6, 2)+18",
                "temp": "true"
            },
            {
                "name": "T2",
                "label": "{{function}}",
                "function": "{{Q1}}+{{Q2}}+{{Q3}}+{{Q4}}+{{Q5}}+{{T1}}",
                "temp": "true"
            },
            {
                "name": "A1",
                "label": "{{function}}",
                "function": "({{Q1}}+{{Q2}}+{{Q3}}+{{Q4}}+{{Q5}}+{{T1}})/6"
            }
        ],
        "uniques": false
    },
    "algorithm": {
        "name": "calculateOperation",
        "params": {
            "method": "equivLiteral",
            "keyboard": "NUMERICAL"
        }
    }
}</t>
  </si>
  <si>
    <t>&lt;p&gt;Seis niños han plantado unas flores que han alcanzado las siguientes alturas. ¿Cuál es su media aritmética?&lt;/p&gt;&lt;div style=\"border: 3px solid #B9CD2A; padding: 0.5rem; width: 60%; margin-left: 20%; margin-right: 60%;\"&gt;&lt;table style=\"width: 100%; background: none !important;\"&gt;&lt;tbody&gt;&lt;tr&gt;&lt;td style=\"width: 20%; text-align: center;background: none !important;border-style: none;\"&gt;{{Q1}} cm&lt;/td&gt;&lt;td style=\"width: 20%; text-align: center;background: none !important;border-style: none;\"&gt;{{Q2}} cm&lt;/td&gt;&lt;td style=\"width: 20%; text-align: center;background: none !important;border-style: none;\"&gt;{{Q3}} cm&lt;/td&gt;&lt;/tr&gt;&lt;tr&gt;&lt;td style=\"width: 20%; text-align: center;background: none !important;border-style: none;\"&gt;{{Q4}} cm&lt;/td&gt;&lt;td style=\"width: 20%; text-align: center;background: none !important;border-style: none;\"&gt;{{Q5}} cm&lt;/td&gt;&lt;td style=\"width: 20%; text-align: center;background: none !important;border-style: none;\"&gt;{{T1}} cm&lt;/td&gt;&lt;/tr&gt;&lt;/tbody&gt;&lt;/table&gt;&lt;/div&gt;</t>
  </si>
  <si>
    <t>La media es {{A1}} cm.</t>
  </si>
  <si>
    <t>Q1 = Min = 10; Max = 20; Step = 1
Q2 = Min = 10; Max = 20; Step = 1
Q3 = Min = 10; Max = 20; Step = 1
Q4 = Min = 10; Max = 20; Step = 1
Q5 = Min = 10; Max = 20; Step = 1</t>
  </si>
  <si>
    <t>T1 = Lemonlib.round((math.ceil(({{Q1}}+{{Q2}}+{{Q3}}+{{Q4}}+{{Q5}})/6)-({{Q1}}+{{Q2}}+{{Q3}}+{{Q4}}+{{Q5}})/6)*6, 2) + 180
T2 = {{Q1}}+{{Q2}}+{{Q3}}+{{Q4}}+{{Q5}}+{{T1}}
A1 = ({{Q1}}+{{Q2}}+{{Q3}}+{{Q4}}+{{Q5}}+{{T1}})/6</t>
  </si>
  <si>
    <t>{
    "id": "M4-EyP-10a-A-2",
    "stimulus": "&lt;p&gt;Seis niños han plantado unas flores que han alcanzado las siguientes alturas. ¿Cuál es su media aritmética?&lt;/p&gt;&lt;div style=\"border: 3px solid #B9CD2A; padding: 0.5rem; width: 60%; margin-left: 20%; margin-right: 60%;\"&gt;&lt;table style=\"width: 100%; background: none !important;\"&gt;&lt;tbody&gt;&lt;tr&gt;&lt;td style=\"width: 20%; text-align: center;background: none !important;border-style: none;\"&gt;{{Q1}} cm&lt;/td&gt;&lt;td style=\"width: 20%; text-align: center;background: none !important;border-style: none;\"&gt;{{Q2}} cm&lt;/td&gt;&lt;td style=\"width: 20%; text-align: center;background: none !important;border-style: none;\"&gt;{{Q3}} cm&lt;/td&gt;&lt;/tr&gt;&lt;tr&gt;&lt;td style=\"width: 20%; text-align: center;background: none !important;border-style: none;\"&gt;{{Q4}} cm&lt;/td&gt;&lt;td style=\"width: 20%; text-align: center;background: none !important;border-style: none;\"&gt;{{Q5}} cm&lt;/td&gt;&lt;td style=\"width: 20%; text-align: center;background: none !important;border-style: none;\"&gt;{{T1}} cm&lt;/td&gt;&lt;/tr&gt;&lt;/tbody&gt;&lt;/table&gt;&lt;/div&gt;",
    "template": "&lt;p&gt;La media es {{response}} cm.&lt;/p&gt;",
    "hint": "Para obtener la media aritmética de un conjunto de datos, primero suma todos los datos y luego divide esa suma entre la cantidad de datos.",
    "feedback": "&lt;p&gt;Para obtener la media aritmética de un conjunto de datos, primero hay que sumar todos los datos y luego dividir esa suma entre la cantidad de datos:&lt;/p&gt;&lt;p style=\"text-align: center\"&gt;{{Q1}} + {{Q2}} + {{Q3}} + {{Q4}} + {{Q5}} + {{T1}} = {{T2}}&lt;/p&gt;&lt;p&gt;{{T2}} : 6 = {{A1}} cm&lt;/p&gt;",
    "seed": {
        "parameters": [
            {
                "name": "Q1",
                "label": null,
                "min": 10,
                "max": 20,
                "step": 1
            },
            {
                "name": "Q2",
                "label": null,
                "min": 10,
                "max": 20,
                "step": 1
            },
            {
                "name": "Q3",
                "label": null,
                "min": 10,
                "max": 20,
                "step": 1
            },
            {
                "name": "Q4",
                "label": null,
                "min": 10,
                "max": 20,
                "step": 1
            },
            {
                "name": "Q5",
                "label": null,
                "min": 10,
                "max": 20,
                "step": 1
            }
        ],
        "calculated": [
            {
                "name": "T1",
                "label": "{{function}}",
                "function": "Lemonlib.round((math.ceil(({{Q1}}+{{Q2}}+{{Q3}}+{{Q4}}+{{Q5}})/6)-({{Q1}}+{{Q2}}+{{Q3}}+{{Q4}}+{{Q5}})/6)*6, 2)+18",
                "temp": "true"
            },
            {
                "name": "T2",
                "label": "{{function}}",
                "function": "{{Q1}}+{{Q2}}+{{Q3}}+{{Q4}}+{{Q5}}+{{T1}}",
                "temp": "true"
            },
            {
                "name": "A1",
                "label": "{{function}}",
                "function": "({{Q1}}+{{Q2}}+{{Q3}}+{{Q4}}+{{Q5}}+{{T1}})/6"
            }
        ],
        "uniques": false
    },
    "algorithm": {
        "name": "calculateOperation",
        "params": {
            "method": "equivLiteral",
            "keyboard": "NUMERICAL"
        }
    }
}</t>
  </si>
  <si>
    <t>&lt;p&gt;A un concurso canino se han presentado ocho perros con los siguientes pesos. ¿Cuál es la media aritmética de estos valores?&lt;/p&gt;&lt;div style=\"border: 3px solid #B9CD2A; padding: 0.5rem; width: 60%; margin-left: 20%; margin-right: 60%;\"&gt;&lt;table style=\"width: 100%; background: none !important;\"&gt;&lt;tbody&gt;&lt;tr&gt;&lt;td style=\"width: 20%; text-align: center;background: none !important;border-style: none;\"&gt;{{Q1}} kg&lt;/td&gt;&lt;td style=\"width: 20%; text-align: center;background: none !important;border-style: none;\"&gt;{{Q2}} kg&lt;/td&gt;&lt;td style=\"width: 20%; text-align: center;background: none !important;border-style: none;\"&gt;{{Q3}} kg&lt;/td&gt;&lt;td style=\"width: 20%; text-align: center;background: none !important;border-style: none;\"&gt;{{Q4}} kg&lt;/td&gt;&lt;/tr&gt;&lt;tr&gt;&lt;td style=\"width: 20%; text-align: center;background: none !important;border-style: none;\"&gt;{{Q5}} kg&lt;/td&gt;&lt;td style=\"width: 20%; text-align: center;background: none !important;border-style: none;\"&gt;{{Q6}} kg&lt;/td&gt;&lt;td style=\"width: 20%; text-align: center;background: none !important;border-style: none;\"&gt;{{Q7}} kg&lt;/td&gt;&lt;td style=\"width: 20%; text-align: center;background: none !important;border-style: none;\"&gt;{{T1}} kg&lt;/td&gt;&lt;/tr&gt;&lt;/tbody&gt;&lt;/table&gt;&lt;/div&gt;</t>
  </si>
  <si>
    <t>La media es {{A1}} kg.</t>
  </si>
  <si>
    <t>Q1 = Min = 15; Max = 30; Step = 1
Q2 = Min = 15; Max = 30; Step = 1
Q3 = Min = 15; Max = 30; Step = 1
Q4 = Min = 15; Max = 30; Step = 1
Q5 = Min = 15; Max = 30; Step = 1
Q6 = Min = 15; Max = 30; Step = 1
Q7 = Min = 15; Max = 30; Step = 1</t>
  </si>
  <si>
    <t>T1 = Lemonlib.round((math.ceil(({{Q1}}+{{Q2}}+{{Q3}}+{{Q4}}+{{Q5}}+{{Q6}}+{{Q7}})/8)-({{Q1}}+{{Q2}}+{{Q3}}+{{Q4}}+{{Q5}}+{{Q6}}+{{Q7}})/8)*8, 2)+16
T2 = {{Q1}}+{{Q2}}+{{Q3}}+{{Q4}}+{{Q5}}+{{Q6}}+{{Q7}}+{{T1}}
A1 = ({{Q1}}+{{Q2}}+{{Q3}}+{{Q4}}+{{Q5}}+{{Q6}}+{{Q7}}+{{T1}})/8"</t>
  </si>
  <si>
    <t>&lt;p&gt;Para obtener la media aritmética de un conjunto de datos, primero hay que sumar todos los datos y luego dividir esa suma entre la cantidad de datos:&lt;/p&gt;&lt;p&gt;{{Q1}} + {{Q2}} + {{Q3}} + {{Q4}} + {{Q5}} + {{Q6}} + {{Q7}} + {{T1}} = {{T2}}&lt;/p&gt;&lt;p&gt;{{T2}} : 8 = {{A1}} kg&lt;/p&gt;</t>
  </si>
  <si>
    <t>{
    "id": "M4-EyP-10a-A-3",
    "stimulus": "&lt;p&gt;A un concurso canino se han presentado ocho perros con los siguientes pesos. ¿Cuál es la media aritmética de estos valores?&lt;/p&gt;&lt;div style=\"border: 3px solid #B9CD2A; padding: 0.5rem; width: 60%; margin-left: 20%; margin-right: 60%;\"&gt;&lt;table style=\"width: 100%; background: none !important;\"&gt;&lt;tbody&gt;&lt;tr&gt;&lt;td style=\"width: 20%; text-align: center;background: none !important;border-style: none;\"&gt;{{Q1}} kg&lt;/td&gt;&lt;td style=\"width: 20%; text-align: center;background: none !important;border-style: none;\"&gt;{{Q2}} kg&lt;/td&gt;&lt;td style=\"width: 20%; text-align: center;background: none !important;border-style: none;\"&gt;{{Q3}} kg&lt;/td&gt;&lt;td style=\"width: 20%; text-align: center;background: none !important;border-style: none;\"&gt;{{Q4}} kg&lt;/td&gt;&lt;/tr&gt;&lt;tr&gt;&lt;td style=\"width: 20%; text-align: center;background: none !important;border-style: none;\"&gt;{{Q5}} kg&lt;/td&gt;&lt;td style=\"width: 20%; text-align: center;background: none !important;border-style: none;\"&gt;{{Q6}} kg&lt;/td&gt;&lt;td style=\"width: 20%; text-align: center;background: none !important;border-style: none;\"&gt;{{Q7}} kg&lt;/td&gt;&lt;td style=\"width: 20%; text-align: center;background: none !important;border-style: none;\"&gt;{{T1}} kg&lt;/td&gt;&lt;/tr&gt;&lt;/tbody&gt;&lt;/table&gt;&lt;/div&gt;",
    "template": "&lt;p&gt;La media es {{response}} kg.&lt;/p&gt;",
    "hint": "Para obtener la media aritmética de un conjunto de datos, primero suma todos los datos y luego divide esa suma entre la cantidad de datos.",
    "feedback": "&lt;p&gt;Para obtener la media aritmética de un conjunto de datos, primero hay que sumar todos los datos y luego dividir esa suma entre la cantidad de datos:&lt;/p&gt;&lt;p style=\"text-align: center\"&gt;{{Q1}} + {{Q2}} + {{Q3}} + {{Q4}} + {{Q5}} + {{Q6}} + {{Q7}} + {{T1}} = {{T2}}&lt;/p&gt;&lt;p&gt;{{T2}} : 8 = {{A1}} kg&lt;/p&gt;",
    "seed": {
        "parameters": [
            {
                "name": "Q1",
                "label": null,
                "min": 15,
                "max": 30,
                "step": 1
            },
            {
                "name": "Q2",
                "label": null,
                "min": 15,
                "max": 30,
                "step": 1
            },
            {
                "name": "Q3",
                "label": null,
                "min": 15,
                "max": 30,
                "step": 1
            },
            {
                "name": "Q4",
                "label": null,
                "min": 15,
                "max": 30,
                "step": 1
            },
            {
                "name": "Q5",
                "label": null,
                "min": 15,
                "max": 30,
                "step": 1
            },
            {
                "name": "Q6",
                "label": null,
                "min": 15,
                "max": 30,
                "step": 1
            },
            {
                "name": "Q7",
                "label": null,
                "min": 15,
                "max": 30,
                "step": 1
            }
        ],
        "calculated": [
            {
                "name": "T1",
                "label": "{{function}}",
                "function": "Lemonlib.round((math.ceil(({{Q1}}+{{Q2}}+{{Q3}}+{{Q4}}+{{Q5}}+{{Q6}}+{{Q7}})/8)-({{Q1}}+{{Q2}}+{{Q3}}+{{Q4}}+{{Q5}}+{{Q6}}+{{Q7}})/8)*8, 2)+16",
                "temp": "true"
            },
            {
                "name": "T2",
                "label": "{{function}}",
                "function": "{{Q1}}+{{Q2}}+{{Q3}}+{{Q4}}+{{Q5}}+{{Q6}}+{{Q7}}+{{T1}}",
                "temp": "true"
            },
            {
                "name": "A1",
                "label": "{{function}}",
                "function": "({{Q1}}+{{Q2}}+{{Q3}}+{{Q4}}+{{Q5}}+{{Q6}}+{{Q7}}+{{T1}})/8"
            }
        ],
        "uniques": false
    },
    "algorithm": {
        "name": "calculateOperation",
        "params": {
            "method": "equivLiteral",
            "keyboard": "NUMERICAL"
        }
    }
}</t>
  </si>
  <si>
    <t>M4-EyP-11a</t>
  </si>
  <si>
    <t>Calcula la mediana de un conjunto de datos (1 cifra)</t>
  </si>
  <si>
    <t>&lt;p&gt;¿Cuál es la mediana de este conjunto? Escoge la respuesta correcta.&lt;/p&gt;&lt;div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A1*
A2
A3
A4
A5
(Se ven 3)</t>
  </si>
  <si>
    <t>Q1 = min = 1; max = 9; step = 1
Q2 = min = 1; max = 9; step = 1
Q3 = min = 1; max = 9; step = 1
Q4 = min = 1; max = 9; step = 1
Q5 = min = 1; max = 9; step = 1</t>
  </si>
  <si>
    <t>A1 = [{{Q1}}, {{Q2}}, {{Q3}}, {{Q4}}, {{Q5}}].sort()[2]
A2 = [{{Q1}}, {{Q2}}, {{Q3}}, {{Q4}}, {{Q5}}].sort()[0]
A3 = [{{Q1}}, {{Q2}}, {{Q3}}, {{Q4}}, {{Q5}}].sort()[1]
A4 = [{{Q1}}, {{Q2}}, {{Q3}}, {{Q4}}, {{Q5}}].sort()[3]
A5 = [{{Q1}}, {{Q2}}, {{Q3}}, {{Q4}}, {{Q5}}].sort()[4]</t>
  </si>
  <si>
    <t>&lt;p&gt;La mediana es el valor que ocupa el lugar &lt;b&gt;central&lt;/b&gt; de un conjunto de datos ordenados.&lt;/p&gt;&lt;p&gt;Si hay dos valores centrales, entonces la mediana es la media aritmética de esos dos valores.&lt;/p&gt;</t>
  </si>
  <si>
    <t>&lt;p&gt;La mediana es el valor que ocupa el lugar &lt;b&gt;central&lt;/b&gt; de un conjunto de datos ordenados.&lt;/p&gt;&lt;p&gt;Si hay dos valores centrales, entonces la mediana es la media aritmética de esos dos valores.&lt;/p&gt;&lt;p&gt;En este caso, los valores ordenados son:&lt;/p&gt;&lt;p style=\"text-align: center\"&gt;{{A2}}, {{A3}}, &lt;b&gt;{{A1}}&lt;/b&gt;, {{A4}}, {{A5}}&lt;/p&gt;</t>
  </si>
  <si>
    <t>{
    "id": "M4-EyP-11a-I-1",
    "stimulus": "&lt;p&gt;¿Cuál es la mediana de este conjunto? Escoge la respuesta correcta.&lt;/p&gt;&lt;div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"hint": "&lt;p&gt;La mediana es el valor que ocupa el lugar &lt;b&gt;central&lt;/b&gt; de un conjunto de datos ordenados.&lt;/p&gt;&lt;p&gt;Si hay dos valores centrales, entonces la mediana es la media aritmética de esos dos valores.&lt;/p&gt;",
    "feedback": "&lt;p&gt;La mediana es el valor que ocupa el lugar &lt;b&gt;central&lt;/b&gt; de un conjunto de datos ordenados.&lt;/p&gt;&lt;p&gt;Si hay dos valores centrales, entonces la mediana es la media aritmética de esos dos valores.&lt;/p&gt;&lt;p&gt;En este caso, los valores ordenados son:&lt;/p&gt;&lt;p style=\"text-align: center\"&gt;{{A2}}, {{A3}}, &lt;b&gt;{{A1}}&lt;/b&gt;, {{A4}}, {{A5}}&lt;/p&gt;",
    "seed": {
        "parameters": [
            {
                "name": "Q1",
                "label": null,
                "min": 1,
                "max": 9,
                "step": 1
            },
            {
                "name": "Q2",
                "label": null,
                "min": 1,
                "max": 9,
                "step": 1
            },
            {
                "name": "Q3",
                "label": null,
                "min": 1,
                "max": 9,
                "step": 1
            },
            {
                "name": "Q4",
                "label": null,
                "min": 1,
                "max": 9,
                "step": 1
            },
            {
                "name": "Q5",
                "label": null,
                "min": 1,
                "max": 9,
                "step": 1
            }
        ],
        "calculated": [
            {
                "name": "A1",
                "label": "{{function}}",
                "function": "[{{Q1}}, {{Q2}}, {{Q3}}, {{Q4}}, {{Q5}}].sort()[2]"
            },
            {
                "name": "A2",
                "label": "{{function}}",
                "function": "[{{Q1}}, {{Q2}}, {{Q3}}, {{Q4}}, {{Q5}}].sort()[0]",
                "incorrect": true
            },
            {
                "name": "A3",
                "label": "{{function}}",
                "function": "[{{Q1}}, {{Q2}}, {{Q3}}, {{Q4}}, {{Q5}}].sort()[1]",
                "incorrect": true
            },
            {
                "name": "A4",
                "label": "{{function}}",
                "function": "[{{Q1}}, {{Q2}}, {{Q3}}, {{Q4}}, {{Q5}}].sort()[3]",
                "incorrect": true
            },
            {
                "name": "A5",
                "label": "{{function}}",
                "function": "[{{Q1}}, {{Q2}}, {{Q3}}, {{Q4}}, {{Q5}}].sort()[4]",
                "incorrect": true
            }
        ],
        "uniques": true
    },
    "algorithm": {
        "name": "trueFalse",
        "template": "Multiple choice – standard",
        "params": {
            "countCorrect": 1,
            "countIncorrect": 2,
            "showCheckIcon": false,
            "columns": 3
        }
    }
}</t>
  </si>
  <si>
    <t>La mediana es {{response}}.</t>
  </si>
  <si>
    <t>A1 = [{{Q1}}, {{Q2}}, {{Q3}}, {{Q4}}, {{Q5}}].sort()[2]
T1 = [{{Q1}}, {{Q2}}, {{Q3}}, {{Q4}}, {{Q5}}].sort()[0]
T2 = [{{Q1}}, {{Q2}}, {{Q3}}, {{Q4}}, {{Q5}}].sort()[1]
T3 = [{{Q1}}, {{Q2}}, {{Q3}}, {{Q4}}, {{Q5}}].sort()[3]
T4 = [{{Q1}}, {{Q2}}, {{Q3}}, {{Q4}}, {{Q5}}].sort()[4]</t>
  </si>
  <si>
    <t>&lt;p&gt;La mediana es el valor que ocupa el lugar &lt;b&gt;central&lt;/b&gt; de un conjunto de datos ordenados.&lt;/p&gt;&lt;p&gt;Si hay dos valores centrales, entonces la mediana es la media aritmética de esos dos valores.&lt;/p&gt;&lt;p&gt;En este caso, los valores ordenados son:&lt;/p&gt;&lt;p style=\"text-align: center\"&gt;{{T1}}, {{T2}}, &lt;b&gt;{{A1}}&lt;/b&gt;, {{T3}}, {{T4}}&lt;/p&gt;</t>
  </si>
  <si>
    <t>{
    "id": "M4-EyP-11a-E-1",
    "stimulus": "&lt;p&gt;¿Cuál es la mediana de este conjunto? Escoge la respuesta correcta.&lt;/p&gt;&lt;div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"template": "&lt;p&gt;La mediana es {{response}}.&lt;/p&gt;",
    "hint": "&lt;p&gt;La mediana es el valor que ocupa el lugar &lt;b&gt;central&lt;/b&gt; de un conjunto de datos ordenados.&lt;/p&gt;&lt;p&gt;Si hay dos valores centrales, entonces la mediana es la media aritmética de esos dos valores.&lt;/p&gt;",
    "feedback": "&lt;p&gt;La mediana es el valor que ocupa el lugar &lt;b&gt;central&lt;/b&gt; de un conjunto de datos ordenados.&lt;/p&gt;&lt;p&gt;Si hay dos valores centrales, entonces la mediana es la media aritmética de esos dos valores.&lt;/p&gt;&lt;p&gt;En este caso, los valores ordenados son:&lt;/p&gt;&lt;p style=\"text-align: center\"&gt;{{T1}}, {{T2}}, &lt;b&gt;{{A1}}&lt;/b&gt;, {{T3}}, {{T4}}&lt;/p&gt;",
    "seed": {
        "parameters": [
            {
                "name": "Q1",
                "label": null,
                "min": 1,
                "max": 9,
                "step": 1
            },
            {
                "name": "Q2",
                "label": null,
                "min": 1,
                "max": 9,
                "step": 1
            },
            {
                "name": "Q3",
                "label": null,
                "min": 1,
                "max": 9,
                "step": 1
            },
            {
                "name": "Q4",
                "label": null,
                "min": 1,
                "max": 9,
                "step": 1
            },
            {
                "name": "Q5",
                "label": null,
                "min": 1,
                "max": 9,
                "step": 1
            }
        ],
        "calculated": [
            {
                "name": "T1",
                "label": "{{function}}",
                "function": "[{{Q1}}, {{Q2}}, {{Q3}}, {{Q4}}, {{Q5}}].sort(function(a,b){return a-b;})[0]",
                "temp": "true"
            },
            {
                "name": "T2",
                "label": "{{function}}",
                "function": "[{{Q1}}, {{Q2}}, {{Q3}}, {{Q4}}, {{Q5}}].sort(function(a,b){return a-b;})[1]",
                "temp": "true"
            },
            {
                "name": "T3",
                "label": "{{function}}",
                "function": "[{{Q1}}, {{Q2}}, {{Q3}}, {{Q4}}, {{Q5}}].sort(function(a,b){return a-b;})[3]",
                "temp": "true"
            },
            {
                "name": "T4",
                "label": "{{function}}",
                "function": "[{{Q1}}, {{Q2}}, {{Q3}}, {{Q4}}, {{Q5}}].sort(function(a,b){return a-b;})[4]",
                "temp": "true"
            },
            {
                "name": "A1",
                "label": "{{function}}",
                "function": "[{{Q1}}, {{Q2}}, {{Q3}}, {{Q4}}, {{Q5}}].sort(function(a,b){return a-b;})[2]"
            }
        ],
        "uniques": false
    },
    "algorithm": {
        "name": "calculateOperation",
        "params": {
            "method": "equivLiteral",
            "keyboard": "NUMERICAL"
        }
    }
}</t>
  </si>
  <si>
    <t>&lt;p&gt;¿Cuál es la mediana de este conjunto? Escoge la respuesta correcta.&lt;/p&gt;&lt;div style=\"border: 3px solid #B9CD2A;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none;\"&gt;{{Q6}}&lt;/td&gt;&lt;/tr&gt;&lt;/tbody&gt;&lt;/table&gt;&lt;/div&gt;</t>
  </si>
  <si>
    <t>Q1 = min = 1; max = 9; step = 1
Q2 = min = 1; max = 9; step = 1
Q3 = min = 1; max = 9; step = 1
Q4 = min = 1; max = 9; step = 1
Q5 = min = 1; max = 9; step = 1
Q6 = min = 1; max = 9; step = 1</t>
  </si>
  <si>
    <t>T1 = [{{Q1}}, {{Q2}}, {{Q3}}, {{Q4}}, {{Q5}}, {{Q6}}].sort()[0]
T2 = [{{Q1}}, {{Q2}}, {{Q3}}, {{Q4}}, {{Q5}}, {{Q6}}].sort()[1]
T3 = [{{Q1}}, {{Q2}}, {{Q3}}, {{Q4}}, {{Q5}}, {{Q6}}].sort()[2]
T4 = [{{Q1}}, {{Q2}}, {{Q3}}, {{Q4}}, {{Q5}}, {{Q6}}].sort()[3]
T5 = [{{Q1}}, {{Q2}}, {{Q3}}, {{Q4}}, {{Q5}}, {{Q6}}].sort()[4]
T6 = [{{Q1}}, {{Q2}}, {{Q3}}, {{Q4}}, {{Q5}}, {{Q6}}].sort()[5]
A1 = ({{T3}} + {{T4}})/2</t>
  </si>
  <si>
    <t>&lt;p&gt;La mediana es el valor que ocupa el lugar &lt;b&gt;central&lt;/b&gt; de un conjunto de datos ordenados.&lt;/p&gt;&lt;p&gt;Si hay dos valores centrales, entonces la mediana es la media aritmética de esos dos valores.&lt;/p&gt;&lt;p&gt;En este caso, los valores ordenados son:&lt;/p&gt;&lt;p style=\"text-align: center\"&gt;{{T1}}, {{T2}}, &lt;b&gt;{{T3}}&lt;/b&gt;, &lt;b&gt;{{T4}}&lt;/b&gt;, {{T5}}, {{T6}}&lt;/p&gt;&lt;p&gt;Y la media de {{T3}} y {{T4}} es:&lt;/p&gt;&lt;p style=\"text-align: center\"&gt;({{T3}} + {{T4}}) : 2 = {{A1}}&lt;/p&gt;</t>
  </si>
  <si>
    <t>{
    "id": "M4-EyP-11a-E-2",
    "stimulus": "&lt;p&gt;¿Cuál es la mediana de este conjunto? Escoge la respuesta correcta.&lt;/p&gt;&lt;div style=\"border: 3px solid #B9CD2A;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none;\"&gt;{{Q6}}&lt;/td&gt;&lt;/tr&gt;&lt;/tbody&gt;&lt;/table&gt;&lt;/div&gt;",
    "template": "&lt;p&gt;La mediana es {{response}}.&lt;/p&gt;",
    "hint": "&lt;p&gt;La mediana es el valor que ocupa el lugar &lt;b&gt;central&lt;/b&gt; de un conjunto de datos ordenados.&lt;/p&gt;&lt;p&gt;Si hay dos valores centrales, entonces la mediana es la media aritmética de esos dos valores.&lt;/p&gt;",
    "feedback": "&lt;p&gt;La mediana es el valor que ocupa el lugar &lt;b&gt;central&lt;/b&gt; de un conjunto de datos ordenados.&lt;/p&gt;&lt;p&gt;Si hay dos valores centrales, entonces la mediana es la media aritmética de esos dos valores.&lt;/p&gt;&lt;p&gt;En este caso, los valores ordenados son:&lt;/p&gt;&lt;p style=\"text-align: center\"&gt;{{T1}}, {{T2}}, &lt;b&gt;{{T3}}&lt;/b&gt;, &lt;b&gt;{{T4}}&lt;/b&gt;, {{T5}}, {{T6}}&lt;/p&gt;&lt;p&gt;Y la media de {{T3}} y {{T4}} es:&lt;/p&gt;&lt;p style=\"text-align: center\"&gt;({{T3}} + {{T4}}) : 2 = {{A1}}&lt;/p&gt;",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"[{{Q1}}, {{Q2}}, {{Q3}}, {{Q4}}, {{Q5}}, {{Q6}}].sort(function(a,b){return a-b;})[0]",
                "temp": "true"
            },
            {
                "name": "T2",
                "label": "{{function}}",
                "function": "[{{Q1}}, {{Q2}}, {{Q3}}, {{Q4}}, {{Q5}}, {{Q6}}].sort(function(a,b){return a-b;})[1]",
                "temp": "true"
            },
            {
                "name": "T3",
                "label": "{{function}}",
                "function": "[{{Q1}}, {{Q2}}, {{Q3}}, {{Q4}}, {{Q5}}, {{Q6}}].sort(function(a,b){return a-b;})[2]",
                "temp": "true"
            },
            {
                "name": "T4",
                "label": "{{function}}",
                "function": "[{{Q1}}, {{Q2}}, {{Q3}}, {{Q4}}, {{Q5}}, {{Q6}}].sort(function(a,b){return a-b;})[3]",
                "temp": "true"
            },
            {
                "name": "T5",
                "label": "{{function}}",
                "function": "[{{Q1}}, {{Q2}}, {{Q3}}, {{Q4}}, {{Q5}}, {{Q6}}].sort(function(a,b){return a-b;})[4]",
                "temp": "true"
            },
            {
                "name": "T6",
                "label": "{{function}}",
                "function": "[{{Q1}}, {{Q2}}, {{Q3}}, {{Q4}}, {{Q5}}, {{Q6}}].sort(function(a,b){return a-b;})[5]",
                "temp": "true"
            },
            {
                "name": "A1",
                "label": "{{function}}",
                "function": "({{T3}} + {{T4}})/2"
            }
        ],
        "uniques": false
    },
    "algorithm": {
        "name": "calculateOperation",
        "params": {
            "method": "equivLiteral",
            "keyboard": "INTERMEDIATE"
        }
    }
}</t>
  </si>
  <si>
    <t>&lt;p&gt;Estos son los goles que se han marcado en cinco partidos de fútbol sala. ¿Cuál es la mediana?&lt;/p&gt;&lt;div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t>
  </si>
  <si>
    <t>&lt;p&gt;La mediana son {{A1}} goles.&lt;/p&gt;</t>
  </si>
  <si>
    <t>Cloze math
*: uniques=false</t>
  </si>
  <si>
    <t>{
    "id": "M4-EyP-11a-A-1",
    "stimulus": "&lt;p&gt;Estos son los goles que se han marcado en cinco partidos de fútbol sala. ¿Cuál es la mediana?&lt;/p&gt;&lt;div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"template": "&lt;p&gt;La mediana son {{response}} goles.&lt;/p&gt;",
    "hint": "&lt;p&gt;La mediana es el valor que ocupa el lugar &lt;b&gt;central&lt;/b&gt; de un conjunto de datos ordenados.&lt;/p&gt;&lt;p&gt;Si hay dos valores centrales, entonces la mediana es la media aritmética de esos dos valores.&lt;/p&gt;",
    "feedback": "&lt;p&gt;La mediana es el valor que ocupa el lugar &lt;b&gt;central&lt;/b&gt; de un conjunto de datos ordenados.&lt;/p&gt;&lt;p&gt;Si hay dos valores centrales, entonces la mediana es la media aritmética de esos dos valores.&lt;/p&gt;&lt;p&gt;En este caso, los valores ordenados son:&lt;/p&gt;&lt;p style=\"text-align: center\"&gt;{{T1}}, {{T2}}, &lt;b&gt;{{A1}}&lt;/b&gt;, {{T3}}, {{T4}}&lt;/p&gt;",
    "seed": {
        "parameters": [
            {
                "name": "Q1",
                "label": null,
                "min": 1,
                "max": 9,
                "step": 1
            },
            {
                "name": "Q2",
                "label": null,
                "min": 1,
                "max": 9,
                "step": 1
            },
            {
                "name": "Q3",
                "label": null,
                "min": 1,
                "max": 9,
                "step": 1
            },
            {
                "name": "Q4",
                "label": null,
                "min": 1,
                "max": 9,
                "step": 1
            },
            {
                "name": "Q5",
                "label": null,
                "min": 1,
                "max": 9,
                "step": 1
            }
        ],
        "calculated": [
            {
                "name": "A1",
                "label": "{{function}}",
                "function": "[{{Q1}}, {{Q2}}, {{Q3}}, {{Q4}}, {{Q5}}].sort(function(a,b){return a-b;})[2]"
            },
            {
                "name": "T1",
                "label": "{{function}}",
                "function": "[{{Q1}}, {{Q2}}, {{Q3}}, {{Q4}}, {{Q5}}].sort(function(a,b){return a-b;})[0]",
                "temp": true
            },
            {
                "name": "T2",
                "label": "{{function}}",
                "function": "[{{Q1}}, {{Q2}}, {{Q3}}, {{Q4}}, {{Q5}}].sort(function(a,b){return a-b;})[1]",
                "temp": true
            },
            {
                "name": "T3",
                "label": "{{function}}",
                "function": "[{{Q1}}, {{Q2}}, {{Q3}}, {{Q4}}, {{Q5}}].sort(function(a,b){return a-b;})[3]",
                "temp": true
            },
            {
                "name": "T4",
                "label": "{{function}}",
                "function": "[{{Q1}}, {{Q2}}, {{Q3}}, {{Q4}}, {{Q5}}].sort(function(a,b){return a-b;})[4]",
                "temp": true
            }
        ],
        "uniques": false
    },
    "algorithm": {
        "name": "calculateOperation",
        "params": {
            "method": "equivLiteral",
            "keyboard": "INTERMEDIATE"
        }
    }
}</t>
  </si>
  <si>
    <t>&lt;p&gt;En esta tabla se han apuntado el número de veces que un grupo de amigos han ido al cine en un mes. ¿Cuál es la mediana?&lt;/p&gt;&lt;div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t>
  </si>
  <si>
    <t>&lt;p&gt;La mediana son {{A1}} veces.&lt;/p&gt;</t>
  </si>
  <si>
    <t>{
    "id": "M4-EyP-11a-A-2",
    "stimulus": "&lt;p&gt;En esta tabla se han apuntado el número de veces que un grupo de amigos han ido al cine en un mes. ¿Cuál es la mediana?&lt;/p&gt;&lt;div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"template": "&lt;p&gt;La mediana son {{response}} veces.&lt;/p&gt;",
    "hint": "&lt;p&gt;La mediana es el valor que ocupa el lugar &lt;b&gt;central&lt;/b&gt; de un conjunto de datos ordenados.&lt;/p&gt;&lt;p&gt;Si hay dos valores centrales, entonces la mediana es la media aritmética de esos dos valores.&lt;/p&gt;",
    "feedback": "&lt;p&gt;La mediana es el valor que ocupa el lugar &lt;b&gt;central&lt;/b&gt; de un conjunto de datos ordenados.&lt;/p&gt;&lt;p&gt;Si hay dos valores centrales, entonces la mediana es la media aritmética de esos dos valores.&lt;/p&gt;&lt;p&gt;En este caso, los valores ordenados son:&lt;/p&gt;&lt;p style=\"text-align: center\"&gt;{{T1}}, {{T2}}, &lt;b&gt;{{A1}}&lt;/b&gt;, {{T3}}, {{T4}}&lt;/p&gt;",
    "seed": {
        "parameters": [
            {
                "name": "Q1",
                "label": null,
                "min": 1,
                "max": 9,
                "step": 1
            },
            {
                "name": "Q2",
                "label": null,
                "min": 1,
                "max": 9,
                "step": 1
            },
            {
                "name": "Q3",
                "label": null,
                "min": 1,
                "max": 9,
                "step": 1
            },
            {
                "name": "Q4",
                "label": null,
                "min": 1,
                "max": 9,
                "step": 1
            },
            {
                "name": "Q5",
                "label": null,
                "min": 1,
                "max": 9,
                "step": 1
            }
        ],
        "calculated": [
            {
                "name": "A1",
                "label": "{{function}}",
                "function": "[{{Q1}}, {{Q2}}, {{Q3}}, {{Q4}}, {{Q5}}].sort(function(a,b){return a-b;})[2]"
            },
            {
                "name": "T1",
                "label": "{{function}}",
                "function": "[{{Q1}}, {{Q2}}, {{Q3}}, {{Q4}}, {{Q5}}].sort(function(a,b){return a-b;})[0]",
                "temp": true
            },
            {
                "name": "T2",
                "label": "{{function}}",
                "function": "[{{Q1}}, {{Q2}}, {{Q3}}, {{Q4}}, {{Q5}}].sort(function(a,b){return a-b;})[1]",
                "temp": true
            },
            {
                "name": "T3",
                "label": "{{function}}",
                "function": "[{{Q1}}, {{Q2}}, {{Q3}}, {{Q4}}, {{Q5}}].sort(function(a,b){return a-b;})[3]",
                "temp": true
            },
            {
                "name": "T4",
                "label": "{{function}}",
                "function": "[{{Q1}}, {{Q2}}, {{Q3}}, {{Q4}}, {{Q5}}].sort(function(a,b){return a-b;})[4]",
                "temp": true
            }
        ],
        "uniques": false
    },
    "algorithm": {
        "name": "calculateOperation",
        "params": {
            "method": "equivLiteral",
            "keyboard": "INTERMEDIATE"
        }
    }
}</t>
  </si>
  <si>
    <t>&lt;p&gt;Este es el número de fotografías que seis artistas van a presentar en una exposición. ¿Cuál es la mediana?&lt;/p&gt;&lt;div style=\"border: 3px solid #B9CD2A;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none;\"&gt;{{Q6}}&lt;/td&gt;&lt;/tr&gt;&lt;/tbody&gt;&lt;/table&gt;&lt;/div&gt;</t>
  </si>
  <si>
    <t>&lt;p&gt;La mediana son {{A1}} fotografías.&lt;/p&gt;</t>
  </si>
  <si>
    <t>T1 = [{{Q1}}, {{Q2}}, {{Q3}}, {{Q4}}, {{Q5}}, {{Q6}}].sort()[0]
T2 = [{{Q1}}, {{Q2}}, {{Q3}}, {{Q4}}, {{Q5}}, {{Q6}}].sort()[1]
T3 = [{{Q1}}, {{Q2}}, {{Q3}}, {{Q4}}, {{Q5}}, {{Q6}}].sort()[2]
T4 = [{{Q1}}, {{Q2}}, {{Q3}}, {{Q4}}, {{Q5}}, {{Q6}}].sort()[3]
T5 = [{{Q1}}, {{Q2}}, {{Q3}}, {{Q4}}, {{Q5}}, {{Q6}}].sort()[4]
T6 = [{{Q1}}, {{Q2}}, {{Q3}}, {{Q4}}, {{Q5}}, {{Q6}}].sort()[5]
A1 = ({{T3}} + {{T4}})/2</t>
  </si>
  <si>
    <t>{
    "id": "M4-EyP-11a-A-3",
    "stimulus": "&lt;p&gt;Este es el número de fotografías que seis artistas van a presentar en una exposición. ¿Cuál es la mediana?&lt;/p&gt;&lt;div style=\"border: 3px solid #B9CD2A;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none;\"&gt;{{Q6}}&lt;/td&gt;&lt;/tr&gt;&lt;/tbody&gt;&lt;/table&gt;&lt;/div&gt;",
    "template": "&lt;p&gt;La mediana son {{response}} fotografías.&lt;/p&gt;",
    "hint": "&lt;p&gt;La mediana es el valor que ocupa el lugar &lt;b&gt;central&lt;/b&gt; de un conjunto de datos ordenados.&lt;/p&gt;&lt;p&gt;Si hay dos valores centrales, entonces la mediana es la media aritmética de esos dos valores.&lt;/p&gt;",
    "feedback": "&lt;p&gt;La mediana es el valor que ocupa el lugar &lt;b&gt;central&lt;/b&gt; de un conjunto de datos ordenados.&lt;/p&gt;&lt;p&gt;Si hay dos valores centrales, entonces la mediana es la media aritmética de esos dos valores.&lt;/p&gt;&lt;p&gt;En este caso, los valores ordenados son:&lt;/p&gt;&lt;p style=\"text-align: center\"&gt;{{T1}}, {{T2}}, &lt;b&gt;{{T3}}&lt;/b&gt;, &lt;b&gt;{{T4}}&lt;/b&gt;, {{T5}}, {{T6}}&lt;/p&gt;&lt;p&gt;Y la media de {{T3}} y {{T4}} es:&lt;/p&gt;&lt;p style=\"text-align: center\"&gt;({{T3}} + {{T4}}) : 2 = {{A1}}&lt;/p&gt;",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"[{{Q1}}, {{Q2}}, {{Q3}}, {{Q4}}, {{Q5}}, {{Q6}}].sort(function(a,b){return a-b;})[0]",
                "temp": true
            },
            {
                "name": "T2",
                "label": "{{function}}",
                "function": "[{{Q1}}, {{Q2}}, {{Q3}}, {{Q4}}, {{Q5}}, {{Q6}}].sort(function(a,b){return a-b;})[1]",
                "temp": true
            },
            {
                "name": "T3",
                "label": "{{function}}",
                "function": "[{{Q1}}, {{Q2}}, {{Q3}}, {{Q4}}, {{Q5}}, {{Q6}}].sort(function(a,b){return a-b;})[2]",
                "temp": true
            },
            {
                "name": "T4",
                "label": "{{function}}",
                "function": "[{{Q1}}, {{Q2}}, {{Q3}}, {{Q4}}, {{Q5}}, {{Q6}}].sort(function(a,b){return a-b;})[3]",
                "temp": true
            },
            {
                "name": "T5",
                "label": "{{function}}",
                "function": "[{{Q1}}, {{Q2}}, {{Q3}}, {{Q4}}, {{Q5}}, {{Q6}}].sort(function(a,b){return a-b;})[4]",
                "temp": true
            },
            {
                "name": "T6",
                "label": "{{function}}",
                "function": "[{{Q1}}, {{Q2}}, {{Q3}}, {{Q4}}, {{Q5}}, {{Q6}}].sort(function(a,b){return a-b;})[5]",
                "temp": true
            },
            {
                "name": "A1",
                "label": "{{function}}",
                "function": "({{T3}} + {{T4}})/2"
            }
        ],
        "uniques": false
    },
    "algorithm": {
        "name": "calculateOperation",
        "params": {
            "method": "equivLiteral",
            "keyboard": "INTERMEDIATE"
        }
    }
}</t>
  </si>
  <si>
    <t>M4-EyP-12a</t>
  </si>
  <si>
    <t>Calcula el rango de un conjunto de datos (1 cifra)</t>
  </si>
  <si>
    <t>&lt;p&gt;¿Cuál es el rango de este conjunto de datos? Escoge la opción correcta.&lt;/p&gt;&lt;div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t>
  </si>
  <si>
    <t>&lt;p&gt;El rango es {{response}}.&lt;/p&gt;</t>
  </si>
  <si>
    <t>Q1 = Min = 0; Max = 9; Step = 1
Q2 = Min = 0; Max = 9; Step = 1
Q3 = Min = 0; Max = 9; Step = 1
Q4 = Min = 0; Max = 9; Step = 1
Q5 = Min = 0; Max = 9; Step = 1
Q6 = list = -1, -2, -3, 1, 2, 3
Q7 = list = -1, -2, -3, 1, 2, 3</t>
  </si>
  <si>
    <t>T1 = [{{Q1}}, {{Q2}}, {{Q3}}, {{Q4}}, {{Q5}}].sort()[0]
T2 = [{{Q1}}, {{Q2}}, {{Q3}}, {{Q4}}, {{Q5}}].sort()[1]
T3 = [{{Q1}}, {{Q2}}, {{Q3}}, {{Q4}}, {{Q5}}].sort()[2]
T4 = [{{Q1}}, {{Q2}}, {{Q3}}, {{Q4}}, {{Q5}}].sort()[3]
T5 = [{{Q1}}, {{Q2}}, {{Q3}}, {{Q4}}, {{Q5}}].sort()[4]
group1=
A1 = {{T5}} - {{T1}}*
A2 = {{T5}} - {{T1}} + {{Q6}}
A3 = {{T5}} - {{T1}} + {{Q6}}</t>
  </si>
  <si>
    <t>&lt;p&gt;El rango de un conjunto es la diferencia entre el valor máximo y el valor mínimo.&lt;/p&gt;</t>
  </si>
  <si>
    <t>&lt;p&gt;El rango de un conjunto es la diferencia entre el valor máximo y el valor mínimo. En este caso:&lt;/p&gt;&lt;p style=\"text-align: center\"&gt;&lt;b&gt;{{T1}}&lt;/b&gt;, {{T2}}, {{T3}}, {{T4}}, &lt;b&gt;{{T5}}&lt;/b&gt;&lt;/p&gt;&lt;p style=\"text-align: center\"&gt;{{T5}} − {{T1}} = {{A1}}&lt;/p&gt;</t>
  </si>
  <si>
    <t>{
    "id": "M4-EyP-12a-I-1",
    "stimulus": "&lt;p&gt;¿Cuál es el rango de este conjunto de datos? Escoge la opción correcta.&lt;/p&gt;&lt;div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"template": "&lt;p&gt;El rango es {{response}}.&lt;/p&gt;",
    "hint": "&lt;p&gt;El rango de un conjunto es la diferencia entre el valor máximo y el valor mínimo.&lt;/p&gt;",
    "feedback": "&lt;p&gt;El rango de un conjunto es la diferencia entre el valor máximo y el valor mínimo. En este caso:&lt;/p&gt;&lt;p style=\"text-align: center\"&gt;&lt;b&gt;{{T1}}&lt;/b&gt;, {{T2}}, {{T3}}, {{T4}}, &lt;b&gt;{{T5}}&lt;/b&gt;&lt;/p&gt;&lt;p style=\"text-align: center\"&gt;{{T5}} − {{T1}} = {{A1}}&lt;/p&gt;",
    "seed": {
        "parameters": [
            {
                "name": "Q1",
                "label": null,
                "min": 0,
                "max": 9,
                "step": 1
            },
            {
                "name": "Q2",
                "label": null,
                "min": 0,
                "max": 9,
                "step": 1
            },
            {
                "name": "Q3",
                "label": null,
                "min": 0,
                "max": 9,
                "step": 1
            },
            {
                "name": "Q4",
                "label": null,
                "min": 0,
                "max": 9,
                "step": 1
            },
            {
                "name": "Q5",
                "label": null,
                "min": 0,
                "max": 9,
                "step": 1
            },
            {
                "name": "Q6",
                "label": null,
                "list": [
                    "-1",
                    "-2",
                    "-3",
                    1,
                    2,
                    3
                ]
            },
            {
                "name": "Q7",
                "label": null,
                "list": [
                    "-1",
                    "-2",
                    "-3",
                    1,
                    2,
                    3
                ]
            }
        ],
        "calculated": [
            {
                "name": "T1",
                "label": "{{function}}",
                "function": "[{{Q1}}, {{Q2}}, {{Q3}}, {{Q4}}, {{Q5}}].sort(function(a,b){return a-b;})[0]",
                "temp": true
            },
            {
                "name": "T2",
                "label": "{{function}}",
                "function": "[{{Q1}}, {{Q2}}, {{Q3}}, {{Q4}}, {{Q5}}].sort(function(a,b){return a-b;})[1]",
                "temp": true
            },
            {
                "name": "T3",
                "label": "{{function}}",
                "function": "[{{Q1}}, {{Q2}}, {{Q3}}, {{Q4}}, {{Q5}}].sort(function(a,b){return a-b;})[2]",
                "temp": true
            },
            {
                "name": "T4",
                "label": "{{function}}",
                "function": "[{{Q1}}, {{Q2}}, {{Q3}}, {{Q4}}, {{Q5}}].sort(function(a,b){return a-b;})[3]",
                "temp": true
            },
            {
                "name": "T5",
                "label": "{{function}}",
                "function": "[{{Q1}}, {{Q2}}, {{Q3}}, {{Q4}}, {{Q5}}].sort(function(a,b){return a-b;})[4]",
                "temp": true
            },
            {
                "name": "A1",
                "label": "{{function}}",
                "function": "{{T5}} - {{T1}}",
                "group": 1
            },
            {
                "name": "A2",
                "label": "{{function}}",
                "function": "{{T5}} - {{T1}} + {{Q6}}",
                "incorrect": true,
                "group": 1
            },
            {
                "name": "A3",
                "label": "{{function}}",
                "function": "{{T5}} - {{T1}} + {{Q7}}",
                "incorrect": true,
                "group": 1
            }
        ],
        "uniques": false
    },
    "algorithm": {
        "name": "groupResponses",
        "template": "Cloze with drop down"
    }
}</t>
  </si>
  <si>
    <t>&lt;p&gt;Calcula el rango de estos datos:&lt;/p&gt;&lt;div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none;\"&gt;{{Q5}}&lt;/td&gt;&lt;td style=\"width: 20%; text-align: center;background: none !important;border-style: none;\"&gt;{{Q6}}&lt;/td&gt;&lt;/tr&gt;&lt;/tbody&gt;&lt;/table&gt;&lt;/div&gt;</t>
  </si>
  <si>
    <t>Q1 = Min = 0; Max = 9; Step = 1
Q2 = Min = 0; Max = 9; Step = 1
Q3 = Min = 0; Max = 9; Step = 1
Q4 = Min = 0; Max = 9; Step = 1
Q5 = Min = 0; Max = 9; Step = 1
Q6 = Min = 0; Max = 9; Step = 1</t>
  </si>
  <si>
    <t>T1 = [{{Q1}}, {{Q2}}, {{Q3}}, {{Q4}}, {{Q5}}].sort()[0]
T2 = [{{Q1}}, {{Q2}}, {{Q3}}, {{Q4}}, {{Q5}}].sort()[1]
T3 = [{{Q1}}, {{Q2}}, {{Q3}}, {{Q4}}, {{Q5}}].sort()[2]
T4 = [{{Q1}}, {{Q2}}, {{Q3}}, {{Q4}}, {{Q5}}].sort()[3]
T5 = [{{Q1}}, {{Q2}}, {{Q3}}, {{Q4}}, {{Q5}}].sort()[4]
A1 = {{T5}} - {{T1}}</t>
  </si>
  <si>
    <t>&lt;p&gt;El rango de un conjunto es la diferencia entre el valor máximo y el valor mínimo. En este caso:&lt;/p&gt;&lt;p style=\"text-align: center\"&gt;&lt;b&gt;{{T1}}&lt;/b&gt;, {{T2}}, {{T3}}, {{T4}}, {{T5}}, &lt;b&gt;{{T6}}&lt;/b&gt;&lt;/p&gt;&lt;p style=\"text-align: center\"&gt;{{T6}} − {{T1}} = {{A1}}&lt;/p&gt;</t>
  </si>
  <si>
    <t>{
    "id": "M4-EyP-12a-E-1",
    "stimulus": "&lt;p&gt;Calcula el rango de estos datos:&lt;/p&gt;&lt;div style=\"border: 3px solid #B9CD2A; padding: 0.5rem; width: 60%; margin-left: 20%; margin-right: 60%;\"&gt;&lt;table style=\"width: 100%; background: none !important;\"&gt;&lt;tbody&gt;&lt;tr&gt;&lt;td style=\"width: 16.6%; text-align: center;background: none !important;border-style: none;\"&gt;{{Q1}}&lt;/td&gt;&lt;td style=\"width: 16.6%; text-align: center;background: none !important;border-style: none;\"&gt;{{Q2}}&lt;/td&gt;&lt;td style=\"width: 16.6%; text-align: center;background: none !important;border-style: none;\"&gt;{{Q3}}&lt;/td&gt;&lt;td style=\"width: 16.6%; text-align: center;background: none !important;border-style: none;\"&gt;{{Q4}}&lt;/td&gt;&lt;td style=\"width: 16.6%; text-align: center;background: none !important;border-style: none;\"&gt;{{Q5}}&lt;/td&gt;&lt;td style=\"width: 16.6%; text-align: center;background: none !important;border-style: none;\"&gt;{{Q6}}&lt;/td&gt;&lt;/tr&gt;&lt;/tbody&gt;&lt;/table&gt;&lt;/div&gt;",
    "template": "&lt;p&gt;El rango es {{response}}.&lt;/p&gt;",
    "hint": "&lt;p&gt;El rango de un conjunto es la diferencia entre el valor máximo y el valor mínimo.&lt;/p&gt;",
    "feedback": "&lt;p&gt;El rango de un conjunto es la diferencia entre el valor máximo y el valor mínimo. En este caso:&lt;/p&gt;&lt;p style=\"text-align: center\"&gt;&lt;b&gt;{{T1}}&lt;/b&gt;, {{T2}}, {{T3}}, {{T4}}, {{T5}}, &lt;b&gt;{{T6}}&lt;/b&gt;&lt;/p&gt;&lt;p style=\"text-align: center\"&gt;{{T6}} − {{T1}} = {{A1}}&lt;/p&gt;",
    "seed": {
        "parameters": [
            {
                "name": "Q1",
                "label": null,
                "min": 0,
                "max": 9,
                "step": 1
            },
            {
                "name": "Q2",
                "label": null,
                "min": 0,
                "max": 9,
                "step": 1
            },
            {
                "name": "Q3",
                "label": null,
                "min": 0,
                "max": 9,
                "step": 1
            },
            {
                "name": "Q4",
                "label": null,
                "min": 0,
                "max": 9,
                "step": 1
            },
            {
                "name": "Q5",
                "label": null,
                "min": 0,
                "max": 9,
                "step": 1
            },
            {
                "name": "Q6",
                "label": null,
                "min": 0,
                "max": 9,
                "step": 1
            }
        ],
        "calculated": [
            {
                "name": "T1",
                "label": "{{function}}",
                "function": "[{{Q1}}, {{Q2}}, {{Q3}}, {{Q4}}, {{Q5}}, {{Q6}}].sort(function(a,b){return a-b;})[0]",
                "temp": true
            },
            {
                "name": "T2",
                "label": "{{function}}",
                "function": "[{{Q1}}, {{Q2}}, {{Q3}}, {{Q4}}, {{Q5}}, {{Q6}}].sort(function(a,b){return a-b;})[1]",
                "temp": true
            },
            {
                "name": "T3",
                "label": "{{function}}",
                "function": "[{{Q1}}, {{Q2}}, {{Q3}}, {{Q4}}, {{Q5}}, {{Q6}}].sort(function(a,b){return a-b;})[2]",
                "temp": true
            },
            {
                "name": "T4",
                "label": "{{function}}",
                "function": "[{{Q1}}, {{Q2}}, {{Q3}}, {{Q4}}, {{Q5}}, {{Q6}}].sort(function(a,b){return a-b;})[3]",
                "temp": true
            },
            {
                "name": "T5",
                "label": "{{function}}",
                "function": "[{{Q1}}, {{Q2}}, {{Q3}}, {{Q4}}, {{Q5}}, {{Q6}}].sort(function(a,b){return a-b;})[4]",
                "temp": true
            },
            {
                "name": "T6",
                "label": "{{function}}",
                "function": "[{{Q1}}, {{Q2}}, {{Q3}}, {{Q4}}, {{Q5}}, {{Q6}}].sort(function(a,b){return a-b;})[5]",
                "temp": true
            },
            {
                "name": "A1",
                "label": "{{function}}",
                "function": "{{T6}} - {{T1}}"
            }
        ],
        "uniques": false
    },
    "algorithm": {
        "name": "calculateOperation",
        "params": {
            "method": "equivLiteral",
            "keyboard": "INTERMEDIATE"
        }
    }
}</t>
  </si>
  <si>
    <t>&lt;p&gt;En un grupo de cinco amigos, estos son el número de monedas extranjeras que ha coleccionado cada uno. ¿Cuál es el rango?&lt;/p&gt;&lt;div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t>
  </si>
  <si>
    <t>{
    "id": "M4-EyP-12a-A-1",
    "stimulus": "&lt;p&gt;En un grupo de cinco amigos, estos son el número de monedas extranjeras que ha coleccionado cada uno. ¿Cuál es el rango?&lt;/p&gt;&lt;div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"template": "&lt;p&gt;El rango es {{response}}.&lt;/p&gt;",
    "hint": "&lt;p&gt;El rango de un conjunto es la diferencia entre el valor máximo y el valor mínimo.&lt;/p&gt;",
    "feedback": "&lt;p&gt;El rango de un conjunto es la diferencia entre el valor máximo y el valor mínimo. En este caso:&lt;/p&gt;&lt;p style=\"text-align: center\"&gt;&lt;b&gt;{{T1}}&lt;/b&gt;, {{T2}}, {{T3}}, {{T4}}, &lt;b&gt;{{T5}}&lt;/b&gt;&lt;/p&gt;&lt;p style=\"text-align: center\"&gt;{{T5}} − {{T1}} = {{A1}}&lt;/p&gt;",
    "seed": {
        "parameters": [
            {
                "name": "Q1",
                "label": null,
                "min": 0,
                "max": 9,
                "step": 1
            },
            {
                "name": "Q2",
                "label": null,
                "min": 0,
                "max": 9,
                "step": 1
            },
            {
                "name": "Q3",
                "label": null,
                "min": 0,
                "max": 9,
                "step": 1
            },
            {
                "name": "Q4",
                "label": null,
                "min": 0,
                "max": 9,
                "step": 1
            },
            {
                "name": "Q5",
                "label": null,
                "min": 0,
                "max": 9,
                "step": 1
            }
        ],
        "calculated": [
            {
                "name": "T1",
                "label": "{{function}}",
                "function": "[{{Q1}}, {{Q2}}, {{Q3}}, {{Q4}}, {{Q5}}].sort(function(a,b){return a-b;})[0]",
                "temp": true
            },
            {
                "name": "T2",
                "label": "{{function}}",
                "function": "[{{Q1}}, {{Q2}}, {{Q3}}, {{Q4}}, {{Q5}}].sort(function(a,b){return a-b;})[1]",
                "temp": true
            },
            {
                "name": "T3",
                "label": "{{function}}",
                "function": "[{{Q1}}, {{Q2}}, {{Q3}}, {{Q4}}, {{Q5}}].sort(function(a,b){return a-b;})[2]",
                "temp": true
            },
            {
                "name": "T4",
                "label": "{{function}}",
                "function": "[{{Q1}}, {{Q2}}, {{Q3}}, {{Q4}}, {{Q5}}].sort(function(a,b){return a-b;})[3]",
                "temp": true
            },
            {
                "name": "T5",
                "label": "{{function}}",
                "function": "[{{Q1}}, {{Q2}}, {{Q3}}, {{Q4}}, {{Q5}}].sort(function(a,b){return a-b;})[4]",
                "temp": true
            },
            {
                "name": "A1",
                "label": "{{function}}",
                "function": "{{T5}} - {{T1}}"
            }
        ],
        "uniques": false
    },
    "algorithm": {
        "name": "calculateOperation",
        "params": {
            "method": "equivLiteral",
            "keyboard": "INTERMEDIATE"
        }
    }
}</t>
  </si>
  <si>
    <t>&lt;p&gt;Un grupo de amigos ha apuntado en esta tabla el número de caramelos que tiene cada uno en su mochila. Calcula el rango de estos valores.&lt;/p&gt;&lt;div style=\"border: 3px solid #B9CD2A; padding: 0.5rem; width: 60%; margin-left: 20%; margin-right: 60%;\"&gt;&lt;table style=\"width: 100%; background: none !important;\"&gt;&lt;tbody&gt;&lt;tr&gt;&lt;td style=\"width: 20%; text-align: center;background: none !important;border-style: none;\"&gt;{{Q1}} s&lt;/td&gt;&lt;td style=\"width: 20%; text-align: center;background: none !important;border-style: none;\"&gt;{{Q2}} s&lt;/td&gt;&lt;td style=\"width: 20%; text-align: center;background: none !important;border-style: none;\"&gt;{{Q3}} s&lt;/td&gt;&lt;td style=\"width: 20%; text-align: center;background: none !important;border-style: none;\"&gt;{{Q4}} &lt;/td&gt;&lt;td style=\"width: 20%; text-align: center;background: none !important;border-style: none;\"&gt;{{Q5}} s&lt;/td&gt;&lt;/tr&gt;&lt;/tbody&gt;&lt;/table&gt;&lt;/div&gt;</t>
  </si>
  <si>
    <t>{
    "id": "M4-EyP-12a-A-2",
    "stimulus": "&lt;p&gt;Un grupo de amigos ha apuntado en esta tabla el número de caramelos que tiene cada uno en su mochila. Calcula el rango de estos valores.&lt;/p&gt;&lt;div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 &lt;/td&gt;&lt;td style=\"width: 20%; text-align: center;background: none !important;border-style: none;\"&gt;{{Q5}}&lt;/td&gt;&lt;/tr&gt;&lt;/tbody&gt;&lt;/table&gt;&lt;/div&gt;",
    "template": "&lt;p&gt;El rango es {{response}}.&lt;/p&gt;",
    "hint": "&lt;p&gt;El rango de un conjunto es la diferencia entre el valor máximo y el valor mínimo.&lt;/p&gt;",
    "feedback": "&lt;p&gt;El rango de un conjunto es la diferencia entre el valor máximo y el valor mínimo. En este caso:&lt;/p&gt;&lt;p style=\"text-align: center\"&gt;&lt;b&gt;{{T1}}&lt;/b&gt;, {{T2}}, {{T3}}, {{T4}}, &lt;b&gt;{{T5}}&lt;/b&gt;&lt;/p&gt;&lt;p style=\"text-align: center\"&gt;{{T5}} − {{T1}} = {{A1}}&lt;/p&gt;",
    "seed": {
        "parameters": [
            {
                "name": "Q1",
                "label": null,
                "min": 0,
                "max": 9,
                "step": 1
            },
            {
                "name": "Q2",
                "label": null,
                "min": 0,
                "max": 9,
                "step": 1
            },
            {
                "name": "Q3",
                "label": null,
                "min": 0,
                "max": 9,
                "step": 1
            },
            {
                "name": "Q4",
                "label": null,
                "min": 0,
                "max": 9,
                "step": 1
            },
            {
                "name": "Q5",
                "label": null,
                "min": 0,
                "max": 9,
                "step": 1
            }
        ],
        "calculated": [
            {
                "name": "T1",
                "label": "{{function}}",
                "function": "[{{Q1}}, {{Q2}}, {{Q3}}, {{Q4}}, {{Q5}}].sort(function(a,b){return a-b;})[0]",
                "temp": true
            },
            {
                "name": "T2",
                "label": "{{function}}",
                "function": "[{{Q1}}, {{Q2}}, {{Q3}}, {{Q4}}, {{Q5}}].sort(function(a,b){return a-b;})[1]",
                "temp": true
            },
            {
                "name": "T3",
                "label": "{{function}}",
                "function": "[{{Q1}}, {{Q2}}, {{Q3}}, {{Q4}}, {{Q5}}].sort(function(a,b){return a-b;})[2]",
                "temp": true
            },
            {
                "name": "T4",
                "label": "{{function}}",
                "function": "[{{Q1}}, {{Q2}}, {{Q3}}, {{Q4}}, {{Q5}}].sort(function(a,b){return a-b;})[3]",
                "temp": true
            },
            {
                "name": "T5",
                "label": "{{function}}",
                "function": "[{{Q1}}, {{Q2}}, {{Q3}}, {{Q4}}, {{Q5}}].sort(function(a,b){return a-b;})[4]",
                "temp": true
            },
            {
                "name": "A1",
                "label": "{{function}}",
                "function": "{{T5}} - {{T1}}"
            }
        ],
        "uniques": false
    },
    "algorithm": {
        "name": "calculateOperation",
        "params": {
            "method": "equivLiteral",
            "keyboard": "INTERMEDIATE"
        }
    }
}</t>
  </si>
  <si>
    <t>&lt;p&gt;Un grupo de compañeros de clase está comparando cuántos zapatos tienen. Para ello, han apuntado en esta tabla el número de pares de cada uno. ¿Cuál es el rango?&lt;/p&gt;&lt;div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none;\"&gt;{{Q5}}&lt;/td&gt;&lt;td style=\"width: 20%; text-align: center;background: none !important;border-style: none;\"&gt;{{Q6}}&lt;/td&gt;&lt;/tr&gt;&lt;/tbody&gt;&lt;/table&gt;&lt;/div&gt;</t>
  </si>
  <si>
    <t>Q1 = Min = 1; Max = 9; Step = 1
Q2 = Min = 1; Max = 9; Step = 1
Q3 = Min = 1; Max = 9; Step = 1
Q4 = Min = 1; Max = 9; Step = 1
Q5 = Min = 1; Max = 9; Step = 1
Q6 = Min = 1; Max = 9; Step = 1</t>
  </si>
  <si>
    <t>{
    "id": "M4-EyP-12a-A-3",
    "stimulus": "&lt;p&gt;Un grupo de compañeros de clase está comparando cuántos zapatos tienen. Para ello, han apuntado en esta tabla el número de pares de cada uno. ¿Cuál es el rango?&lt;/p&gt;&lt;div style=\"border: 3px solid #B9CD2A; padding: 0.5rem; width: 60%; margin-left: 20%; margin-right: 60%;\"&gt;&lt;table style=\"width: 100%; background: none !important;\"&gt;&lt;tbody&gt;&lt;tr&gt;&lt;td style=\"width: 16.6%; text-align: center;background: none !important;border-style: none;\"&gt;{{Q1}}&lt;/td&gt;&lt;td style=\"width: 16.6%; text-align: center;background: none !important;border-style: none;\"&gt;{{Q2}}&lt;/td&gt;&lt;td style=\"width: 16.6%; text-align: center;background: none !important;border-style: none;\"&gt;{{Q3}}&lt;/td&gt;&lt;td style=\"width: 16.6%; text-align: center;background: none !important;border-style: none;\"&gt;{{Q4}}&lt;/td&gt;&lt;td style=\"width: 16.6%; text-align: center;background: none !important;border-style: none;\"&gt;{{Q5}}&lt;/td&gt;&lt;td style=\"width: 16.6%; text-align: center;background: none !important;border-style: none;\"&gt;{{Q6}}&lt;/td&gt;&lt;/tr&gt;&lt;/tbody&gt;&lt;/table&gt;&lt;/div&gt;",
    "template": "&lt;p&gt;El rango es {{response}}.&lt;/p&gt;",
    "hint": "&lt;p&gt;El rango de un conjunto es la diferencia entre el valor máximo y el valor mínimo.&lt;/p&gt;",
    "feedback": "&lt;p&gt;El rango de un conjunto es la diferencia entre el valor máximo y el valor mínimo. En este caso:&lt;/p&gt;&lt;p style=\"text-align: center\"&gt;&lt;b&gt;{{T1}}&lt;/b&gt;, {{T2}}, {{T3}}, {{T4}}, {{T5}}, &lt;b&gt;{{T6}}&lt;/b&gt;&lt;/p&gt;&lt;p style=\"text-align: center\"&gt;{{T6}} − {{T1}} = {{A1}}&lt;/p&gt;",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"[{{Q1}}, {{Q2}}, {{Q3}}, {{Q4}}, {{Q5}}, {{Q6}}].sort(function(a,b){return a-b;})[0]",
                "temp": true
            },
            {
                "name": "T2",
                "label": "{{function}}",
                "function": "[{{Q1}}, {{Q2}}, {{Q3}}, {{Q4}}, {{Q5}}, {{Q6}}].sort(function(a,b){return a-b;})[1]",
                "temp": true
            },
            {
                "name": "T3",
                "label": "{{function}}",
                "function": "[{{Q1}}, {{Q2}}, {{Q3}}, {{Q4}}, {{Q5}}, {{Q6}}].sort(function(a,b){return a-b;})[2]",
                "temp": true
            },
            {
                "name": "T4",
                "label": "{{function}}",
                "function": "[{{Q1}}, {{Q2}}, {{Q3}}, {{Q4}}, {{Q5}}, {{Q6}}].sort(function(a,b){return a-b;})[3]",
                "temp": true
            },
            {
                "name": "T5",
                "label": "{{function}}",
                "function": "[{{Q1}}, {{Q2}}, {{Q3}}, {{Q4}}, {{Q5}}, {{Q6}}].sort(function(a,b){return a-b;})[4]",
                "temp": true
            },
            {
                "name": "T6",
                "label": "{{function}}",
                "function": "[{{Q1}}, {{Q2}}, {{Q3}}, {{Q4}}, {{Q5}}, {{Q6}}].sort(function(a,b){return a-b;})[5]",
                "temp": true
            },
            {
                "name": "A1",
                "label": "{{function}}",
                "function": "{{T6}} - {{T1}}"
            }
        ],
        "uniques": false
    },
    "algorithm": {
        "name": "calculateOperation",
        "params": {
            "method": "equivLiteral",
            "keyboard": "INTERMEDIATE"
        }
    }
}</t>
  </si>
  <si>
    <t>Ejemplo</t>
  </si>
  <si>
    <t>M4-G-3b</t>
  </si>
  <si>
    <t>Mide ángulos con el transportador</t>
  </si>
  <si>
    <t>No hacer</t>
  </si>
  <si>
    <t>M4-NyO-39b</t>
  </si>
  <si>
    <t>Sitúa las fracciones unitarias más habituales en la recta numérica</t>
  </si>
  <si>
    <t>M4-NyO-58a</t>
  </si>
  <si>
    <t>Sitúa fracciones en la recta numérica</t>
  </si>
  <si>
    <t>Nombre de la imagen</t>
  </si>
  <si>
    <t>Posición (vertical/horizontal)</t>
  </si>
  <si>
    <t>Medidas</t>
  </si>
  <si>
    <t>Reutilizar de</t>
  </si>
  <si>
    <t>Descripción</t>
  </si>
  <si>
    <t>Nombre</t>
  </si>
  <si>
    <t>Observaciones</t>
  </si>
  <si>
    <t>imágenes SVG 300px ancho (o 300px de alto si es estrecha)</t>
  </si>
  <si>
    <t>Futuro</t>
  </si>
  <si>
    <t>Conversión de medidas de longitud</t>
  </si>
  <si>
    <t>M5-MyM-1b-3</t>
  </si>
  <si>
    <t>Es exactamente la misma imagen que en 5º</t>
  </si>
  <si>
    <t>OK</t>
  </si>
  <si>
    <t>M4_MyM_1b_1</t>
  </si>
  <si>
    <t>https://drive.google.com/file/d/1qyofVVsC_693hfDimlr7P0bOVeJIz_Sa/view?usp=sharing</t>
  </si>
  <si>
    <t>M5-MyM-1b-4</t>
  </si>
  <si>
    <t>M4_MyM_1c_1</t>
  </si>
  <si>
    <t>https://drive.google.com/file/d/1E3Y6DSBJVYDRky8AqibxppQCToBQlvMJ/view</t>
  </si>
  <si>
    <t>M5-MyM-1b-5</t>
  </si>
  <si>
    <t>M4_MyM_1c_2</t>
  </si>
  <si>
    <t>https://drive.google.com/file/d/1rJUBlVz-MoP-IZb3QKtdbmmQT0DOWnWF/view</t>
  </si>
  <si>
    <t>Ángulos agudos</t>
  </si>
  <si>
    <t>M6-G-3a-1
M6-G-3a-2
M6-G-3a-3</t>
  </si>
  <si>
    <t>Tres ángulos agudos diferentes. La base tiene que ser horizontal, no me importa si luego el ángulo es positivo o negativo.</t>
  </si>
  <si>
    <t>M4_G_3a_1
M4_G_3a_2
M4_G_3a_3</t>
  </si>
  <si>
    <t>https://drive.google.com/drive/folders/1rXEoSSvbPLv2NW7L44q9ehvHfrhN0UG6?usp=sharing</t>
  </si>
  <si>
    <t>Ángulos rectos</t>
  </si>
  <si>
    <t>M6-G-3a-4
M6-G-3a-5
M6-G-3a-6</t>
  </si>
  <si>
    <t>El mismo ángulo 3 veces, pero puedes cambiar el color entre los dos lados (si el color va a ser el mismo las 3 veces, sin problema, pero entonces haz solo una imagen). Igual, base horizontal, si quieres el sentido puede ser positivo o negativo.</t>
  </si>
  <si>
    <t>M4_G_3a_4
M4_G_3a_5
M4_G_3a_6</t>
  </si>
  <si>
    <t>https://drive.google.com/drive/folders/1Sh98X8o37a1bX00Gf_bQmldAWVAKWW6V?usp=sharing</t>
  </si>
  <si>
    <t>Ángulos obtusos</t>
  </si>
  <si>
    <t>M6-G-3a-7
M6-G-3a-8
M6-G-3a-9</t>
  </si>
  <si>
    <t>Tres ángulos obtusos diferentes. La base tiene que ser horizontal, no me importa si luego el ángulo es positivo o negativo.</t>
  </si>
  <si>
    <t>M4_G_3a_7
M4_G_3a_8
M4_G_3a_9</t>
  </si>
  <si>
    <t>https://drive.google.com/drive/folders/1NsPdVLxfZ27GfNuNoJvqK5qnLQX6iOG6?usp=sharing</t>
  </si>
  <si>
    <t>Ángulos llanos</t>
  </si>
  <si>
    <t>M6-G-3a-10
M6-G-3a-11
M6-G-3a-12</t>
  </si>
  <si>
    <t>M4_G_3a_10
M4_G_3a_11
M4_G_3a_12</t>
  </si>
  <si>
    <t>https://drive.google.com/drive/folders/1S_3tKfMB3BGnwUsX4OxuMbg6l9anGV8S?usp=sharing</t>
  </si>
  <si>
    <t>M4-G-3a-10
M4-G-3a-11
M4-G-3a-12</t>
  </si>
  <si>
    <t>Los mismos, pero quitando margen superior. Dejar un poco para dar aire entre el enunciado y la imagen, pero no excederse.</t>
  </si>
  <si>
    <t>M4_G_3a_10a
M4_G_3a_11a
M4_G_3a_12a</t>
  </si>
  <si>
    <t>https://drive.google.com/drive/folders/1aq2OW2ZkT_xyNLeevZRtitxezdfZsYgu?usp=sharing</t>
  </si>
  <si>
    <t xml:space="preserve">Gráfico cartesiano </t>
  </si>
  <si>
    <t>M5-G-1a-1</t>
  </si>
  <si>
    <t>Eje de coordenadas en los que cada punto lleva un color. Los valores del eje son del 0 al 6 y que aparezca la flechita al final.
Puntos a representar: 
(2, 5)
(1, 4)
(0, 6)
(3, 3)
(5, 1)
(5, 3)
(1, 3)
(3, 2)</t>
  </si>
  <si>
    <t>M4_G_5a_1</t>
  </si>
  <si>
    <r>
      <rPr>
        <rFont val="Calibri"/>
        <sz val="12.0"/>
      </rPr>
      <t xml:space="preserve">Añade los cuadraditos azules (en el color que tú veas) que separan cada punto como se hace aquí: </t>
    </r>
    <r>
      <rPr>
        <rFont val="Calibri"/>
        <color rgb="FF1155CC"/>
        <sz val="12.0"/>
        <u/>
      </rPr>
      <t>https://gyazo.com/f5a58fafaab4c5f59434b7e72688d0b8</t>
    </r>
  </si>
  <si>
    <t>https://drive.google.com/file/d/1-JW_ijqgvGsn-1sw7psj-pqbEgoWjTnz/view?usp=sharing</t>
  </si>
  <si>
    <t>Gráficos cartesianos</t>
  </si>
  <si>
    <t>M5-G-1a-2</t>
  </si>
  <si>
    <t>3 imágenes en las que representar puntos que se identifican con una letra y un color. El eje de coordenadas va del 0 al 5 y tiene una flechita al final de los ejes.
1º imagen:
A = (3, 2); B = (4, 1); C = (5, 0); D = (1, 4); E = (2, 3); F = (0, 3); G = (1, 0)
2º imagen:
A = (2, 3); B = (1, 4); C = (5, 3); D = (2, 4); E = (3, 3); F = (3, 1); G = (0, 1)
3º imagen:
A = (2, 4); B = (1, 1); C = (0, 5); D = (4, 1); E = (0, 3); F = (3, 0); G = (3, 3)</t>
  </si>
  <si>
    <t>M4_G_5a_2
M4_G_5a_3
M4_G_5a_4</t>
  </si>
  <si>
    <r>
      <rPr>
        <rFont val="Calibri"/>
        <sz val="12.0"/>
      </rPr>
      <t xml:space="preserve">Añade los cuadraditos azules (en el color que tú veas) que separan cada punto como se hace aquí: </t>
    </r>
    <r>
      <rPr>
        <rFont val="Calibri"/>
        <color rgb="FF1155CC"/>
        <sz val="12.0"/>
        <u/>
      </rPr>
      <t>https://gyazo.com/f5a58fafaab4c5f59434b7e72688d0b8</t>
    </r>
  </si>
  <si>
    <t>https://drive.google.com/drive/folders/1HIOTe2fQdt6Yps-wAjmF0QkGxWgTUHzc?usp=sharing</t>
  </si>
  <si>
    <t>Triángulo equilátero</t>
  </si>
  <si>
    <t>Usa de referencia las imágenes de M5-G-10a</t>
  </si>
  <si>
    <t>M4_G_6a_1</t>
  </si>
  <si>
    <t>https://drive.google.com/file/d/1cQN-hFJjfa-J4cgq7Iosym5_GNOItlJp/view?usp=sharing</t>
  </si>
  <si>
    <t>Triángulo isósceles</t>
  </si>
  <si>
    <t>M4_G_6a_2</t>
  </si>
  <si>
    <t>¿Podemos cambiar el color? Es el mismo que en 5º.</t>
  </si>
  <si>
    <t>https://drive.google.com/file/d/1b4L_kPJgVK4_aQUrUqEyGXtzAyQ2G8jP/view?usp=sharing</t>
  </si>
  <si>
    <t>Triángulo escaleno</t>
  </si>
  <si>
    <t>M4_G_6a_3</t>
  </si>
  <si>
    <t>https://drive.google.com/file/d/1vR1stRWzSPRvfemki0Nnpm_1hgB8mLHM/view?usp=sharing</t>
  </si>
  <si>
    <t>Triángulo acutángulo</t>
  </si>
  <si>
    <t>Usa de referencia las imágenes de M5-G-10b</t>
  </si>
  <si>
    <t>M4_G_6b_1</t>
  </si>
  <si>
    <t>Ojo, tiene que ser un triángulo acutángulo. El ángulo de arriba es mayor que un ángulo recto.</t>
  </si>
  <si>
    <t>https://drive.google.com/file/d/18NsavscUskJSobKYBX56oqM1HWbFrCdY/view?usp=sharing</t>
  </si>
  <si>
    <t>Triángulo rectángulo</t>
  </si>
  <si>
    <t>M4_G_6b_2</t>
  </si>
  <si>
    <t>https://drive.google.com/file/d/1iKBbLde7cYfFZLMvOFy2_NpA2jb-GcVb/view?usp=sharing</t>
  </si>
  <si>
    <t>Triángulo obtusángulo</t>
  </si>
  <si>
    <t>M4_G_6b_3</t>
  </si>
  <si>
    <t>https://drive.google.com/file/d/1ZF8XkhK0SWb0Y17qlpRuh6TZxq7p1Ubm/view?usp=sharing</t>
  </si>
  <si>
    <t>Polígonos convexos</t>
  </si>
  <si>
    <t>Polígono de 4 lados convexo
Polígono de 5 lados convexo
Polígono de 5 lados convexo
Polígono de 6 lados convexo</t>
  </si>
  <si>
    <t>M4_G_8a_1
M4_G_8a_2
M4_G_8a_3
M4_G_8a_4</t>
  </si>
  <si>
    <t>https://drive.google.com/drive/folders/1rSRd8-nhK0s61bmSbT9IMrCFvdvOBREX?usp=sharing</t>
  </si>
  <si>
    <t>Polígonos cóncavos</t>
  </si>
  <si>
    <t>Polígono de 4 lados cóncavo
Polígono de 5 lados cóncavo
Polígono de 5 lados cóncavo
Polígono de 6 lados cóncavo</t>
  </si>
  <si>
    <t>M4_G_8a_5
M4_G_8a_6
M4_G_8a_7
M4_G_8a_8</t>
  </si>
  <si>
    <t>https://drive.google.com/drive/folders/1oXul5_xGOYvSigDt_vapiWnCP48inNQA?usp=sharing</t>
  </si>
  <si>
    <t>Cuadrado</t>
  </si>
  <si>
    <t>Si los puedes reciblar de otro curso, bien</t>
  </si>
  <si>
    <t>M4_G_7a_1</t>
  </si>
  <si>
    <t>https://drive.google.com/file/d/19NojZTvpQ2AoLx-KfQNm1QDJu3hKERbG/view?usp=sharing</t>
  </si>
  <si>
    <t>Rectángulo</t>
  </si>
  <si>
    <t>M4_G_7a_2</t>
  </si>
  <si>
    <t>https://drive.google.com/file/d/1w94j7ffCPDBP5iXPKplVOmQU1Shs1ETh/view?usp=sharing</t>
  </si>
  <si>
    <t>Rombo</t>
  </si>
  <si>
    <t>M4_G_7a_3</t>
  </si>
  <si>
    <t>https://drive.google.com/file/d/1-QWf2NYUa-kc0IhoZU6hBPGLXfCB5Tm-/view?usp=sharing</t>
  </si>
  <si>
    <t>Romboide</t>
  </si>
  <si>
    <t>M4_G_7a_4</t>
  </si>
  <si>
    <t>https://drive.google.com/file/d/1Iw6WCdex1Zn2Qz4AUW5CjQDmvR7O-bfN/view?usp=sharing</t>
  </si>
  <si>
    <t>Trapecio</t>
  </si>
  <si>
    <t>M4_G_7a_5</t>
  </si>
  <si>
    <t>https://drive.google.com/file/d/1XTNReggEUiq0TaMkoum1XF3h9yQaYz4g/view?usp=sharing</t>
  </si>
  <si>
    <t>Trapezoide</t>
  </si>
  <si>
    <t>M4_G_7a_6</t>
  </si>
  <si>
    <t>https://drive.google.com/file/d/1s_Fm4YeQO_YOs6I3uki9u5rN_uOw88w0/view?usp=sharing</t>
  </si>
  <si>
    <t>Frutero</t>
  </si>
  <si>
    <t>Frutero con una manzana, una naranja y un plátano.</t>
  </si>
  <si>
    <t>M4_EyP_6a_1</t>
  </si>
  <si>
    <t>Duda: La sombra izquierda de la manzana se ha hecho a consciencia en gris?</t>
  </si>
  <si>
    <t>https://drive.google.com/file/d/1ilFceS0pqarMoMVGUSr6bjYDcxHBy-AC/view?usp=sharing</t>
  </si>
  <si>
    <t>Cuadrado 2 x 2</t>
  </si>
  <si>
    <t>Cuadrado formado por dos 4 cuadrados pequeños (tomar de modelo el estilo de las imágenes de M4-G-10c, hay que hacer cuadrícula)</t>
  </si>
  <si>
    <t>M4_G_10a_1</t>
  </si>
  <si>
    <t>Los 3 cuadrados (M4-G-10a-1-3) tienen la cuadrícula de distinto tamaño, se puede dejar la misma? Aplicar también en el rectángulo.</t>
  </si>
  <si>
    <t>https://drive.google.com/file/d/1iIdV9-B-DFDl4eP9cRsctP9DFPDRWEch/view?usp=sharing</t>
  </si>
  <si>
    <t>Cuadrado 3 x 3</t>
  </si>
  <si>
    <t>Cuadrado formado por dos 9 cuadrados pequeños (tomar de modelo el estilo de las imágenes de M4-G-10c, hay que hacer cuadrícula)</t>
  </si>
  <si>
    <t>M4_G_10a_2</t>
  </si>
  <si>
    <t>https://drive.google.com/file/d/1DLP-GK3sf-ha20uCYh2zCo9uOYTlxysz/view?usp=sharing</t>
  </si>
  <si>
    <t>Cuadrado 4 x 4</t>
  </si>
  <si>
    <t>Cuadrado formado por dos 16 cuadrados pequeños (tomar de modelo el estilo de las imágenes de M4-G-10c, hay que hacer cuadrícula)</t>
  </si>
  <si>
    <t>M4_G_10a_3</t>
  </si>
  <si>
    <t>https://drive.google.com/file/d/187WY1GP2kE1leDoVf0q5E1v2y-8dWQms/view?usp=sharing</t>
  </si>
  <si>
    <t>Rectángulo 3 x 4</t>
  </si>
  <si>
    <t>Rectángulo formado por 12 cuadraditos, 4 de base y 3 de altura (tomar de modelo el estilo de las imágenes de M4-G-10c, hay que hacer cuadrícula)</t>
  </si>
  <si>
    <t>M4_G_10b_1</t>
  </si>
  <si>
    <t>https://drive.google.com/file/d/1qO4M-mOb_5irlgOD6F9k-evwq5cnGcV7/view?usp=sharing</t>
  </si>
  <si>
    <t>Rectángulo 2 x 5</t>
  </si>
  <si>
    <t>Rectángulo formado por 10 cuadraditos, 5 de base y 2 de altura (tomar de modelo el estilo de las imágenes de M4-G-10c, hay que hacer cuadrícula)</t>
  </si>
  <si>
    <t>M4_G_10b_2</t>
  </si>
  <si>
    <t>https://drive.google.com/file/d/18pe1y8mnbO3NbFwLL0dNynZ30wa3Fok-/view?usp=sharing</t>
  </si>
  <si>
    <t>Rectángulo 3 x 6</t>
  </si>
  <si>
    <t>Rectángulo formado por 18 cuadraditos, 6 de base y 3 de altura (tomar de modelo el estilo de las imágenes de M4-G-10c, hay que hacer cuadrícula)</t>
  </si>
  <si>
    <t>M4_G_10b_3</t>
  </si>
  <si>
    <t>https://drive.google.com/file/d/1DCGpKy1uVP9q1ajzcVDepdu3vX-VI9dt/view?usp=sharing</t>
  </si>
  <si>
    <t>Conversión de unidades: gramos</t>
  </si>
  <si>
    <t>M5-MyM-2b-1</t>
  </si>
  <si>
    <t>M4_MyM_2c_1</t>
  </si>
  <si>
    <t>https://drive.google.com/file/d/1hZT5sVDf8vIC7gtBQFtKyQw0ClcIPVpO/view?usp=sharing</t>
  </si>
  <si>
    <t>Conversión de unidades: gramos ERRONEA</t>
  </si>
  <si>
    <t>M5-MyM-2b-2</t>
  </si>
  <si>
    <t>M4_MyM_2c_2</t>
  </si>
  <si>
    <t>https://drive.google.com/file/d/120ocjgCI3L0cFKFjEK-hCQE0xF708rrI/view?usp=sharing</t>
  </si>
  <si>
    <t>M5-MyM-2b-3</t>
  </si>
  <si>
    <t>M4_MyM_2c_3</t>
  </si>
  <si>
    <t>https://drive.google.com/file/d/1kheRSNtYVGXJZZ_B9_2C7uHHgHPzzxsa/view?usp=sharing</t>
  </si>
  <si>
    <t>Diferentes figuras</t>
  </si>
  <si>
    <t>Serían diferentes figuras:
Circunferencia
Círculo
Cuadrado
Pentágono
Triángulo
Trapecio</t>
  </si>
  <si>
    <t>M4_G_9b_1
M4_G_9b_2
M4_G_9b_3
M4_G_9b_4
M4_G_9b_5
M4_G_9b_6</t>
  </si>
  <si>
    <t>Pondría la circunferencia y el círculo de distinto color.</t>
  </si>
  <si>
    <t>https://drive.google.com/drive/folders/1jGsi9b0JN2qEQkfvasHdYyrkKqS3QkIF</t>
  </si>
  <si>
    <t>Rectas</t>
  </si>
  <si>
    <t>Dos imágenes en las que haya 1 recta</t>
  </si>
  <si>
    <t>M4_G_15a_1
M4_G_15a_2</t>
  </si>
  <si>
    <t>https://drive.google.com/drive/folders/15O-dMcOWSaWYTgAseX8a_HqWTQgdswnm?usp=sharing</t>
  </si>
  <si>
    <t>Segmentos</t>
  </si>
  <si>
    <t>Dos imágenes en las que haya 1 segmento</t>
  </si>
  <si>
    <t>M4_G_15a_3
M4_G_15a_4</t>
  </si>
  <si>
    <t>https://drive.google.com/drive/folders/1lRbWJP1-zdUbWd-tveQhKkwT2E31kXlC?usp=sharing</t>
  </si>
  <si>
    <t>Desarrollos plano de un cilindro</t>
  </si>
  <si>
    <t>Dos ejemplos diferentes de desarrollos planos de un cilindro (diferentes colores)</t>
  </si>
  <si>
    <t>M4_G_12b_1
M4_G_12b_2</t>
  </si>
  <si>
    <t>https://drive.google.com/drive/folders/1eZZihgSRYuIzx-ropdl3NXXGn8vkQPnw?usp=sharing</t>
  </si>
  <si>
    <t>Desarrollo plano de un cono</t>
  </si>
  <si>
    <t>Dos ejemplos diferentes de desarrollos planos de un cono (diferentes colores)</t>
  </si>
  <si>
    <t>M4_G_12b_3
M4_G_12b_4</t>
  </si>
  <si>
    <t>https://drive.google.com/drive/folders/13mmoRQUdfmuLaMf2NiRi_XJ4K9EC17br?usp=sharing</t>
  </si>
  <si>
    <t>Desarrollos planos</t>
  </si>
  <si>
    <t>- Desarrollo plano de un prisma triangular
- Desarrollo plano de una pirámide hexagonal</t>
  </si>
  <si>
    <t>M4_G_12b_5
M4_G_12b_6</t>
  </si>
  <si>
    <t>¿Podemos cambiar colores? Son iguales que en 5º.</t>
  </si>
  <si>
    <t>https://drive.google.com/drive/folders/1BP5-mHoX0b3gd9U5b6P2JFyqJ6Ojf8xw?usp=sharing</t>
  </si>
  <si>
    <t>Objetos esfera</t>
  </si>
  <si>
    <t>- Tierra esférica
- naranja</t>
  </si>
  <si>
    <t>M4_G_12a_1
M4_G_12a_2</t>
  </si>
  <si>
    <t>https://drive.google.com/drive/folders/13EjGU6kDyrESobtkXA2UvcCuxHlzeS4F?usp=sharing</t>
  </si>
  <si>
    <t>Objetos cilindro</t>
  </si>
  <si>
    <t>- Tronco de árbol cilíndrico
- bote de pegamento cilíndrico</t>
  </si>
  <si>
    <t>M4_G_12a_3
M4_G_12a_4</t>
  </si>
  <si>
    <t>Se le puede dar un poco de textura al tronco?
El bote de pegamento no queda del todo claro qué es</t>
  </si>
  <si>
    <t>https://drive.google.com/drive/folders/1Huc97agTl2jyG9qBIYkGYPP1AqLoNqW9?usp=sharing</t>
  </si>
  <si>
    <t>Objetos cono</t>
  </si>
  <si>
    <t>- Gorro de fiesta con forma de cono
- Tienda de campaña (¿o tipi?) con forma de cono</t>
  </si>
  <si>
    <t>M4_G_12a_5
M4_G_12a_6</t>
  </si>
  <si>
    <t>Al gorro añadirle algún adorno en la punta, pompones, lazos (https://gyazo.com/b6f687211de82da0c8717a273397e6be)</t>
  </si>
  <si>
    <t>https://drive.google.com/drive/folders/1auBE97A1Y7xBJMN0l4GVjrCMknj1aEYz?usp=sharing</t>
  </si>
  <si>
    <t>Prismas</t>
  </si>
  <si>
    <t>Diferentes tipos de prisma:
- Triangular
- Cuadrangular
- Hexagonal
(Si son de otro tipo también sirve, no hagas de cero, reutiliza de otros libros)</t>
  </si>
  <si>
    <t>M4_G_11a_1
M4_G_11a_2
M4_G_11a_3</t>
  </si>
  <si>
    <t>https://drive.google.com/drive/folders/14QDSm-qIZPt1e2VYdJh08X1NL9u4d3bX?usp=sharing</t>
  </si>
  <si>
    <t>Pirámides</t>
  </si>
  <si>
    <t>Diferentes tipos de pirámide:
- Triangular
- Cuadrangular
- Hexagonal
(Si son de otro tipo también sirve, no hagas de cero, reutiliza de otros libros)</t>
  </si>
  <si>
    <t>M4_G_11a_4
M4_G_11a_5
M4_G_11a_6</t>
  </si>
  <si>
    <t>https://drive.google.com/drive/folders/11n3JNN6WZntIjn8aUmG95UZGOFkeDRTn?usp=sharing</t>
  </si>
  <si>
    <t>Desarollos planos</t>
  </si>
  <si>
    <t>Desarrollos planos de:
- prisma triangular
- prisma cuadrangular
- prisma pentagonal
- pirámide triangular
- pirámide cuadrangular
- pirámide pentagonal</t>
  </si>
  <si>
    <t>M4_G_11b_1
M4_G_11b_2
M4_G_11b_3
M4_G_11b_4
M4_G_11b_5
M4_G_11b_6</t>
  </si>
  <si>
    <t>Haz que todas las imágenes tengan el mismo lienzo, porfa.</t>
  </si>
  <si>
    <t>https://drive.google.com/drive/folders/1_M4lYnykFYeU45MUXJVMwDGm4k8OOpdK?usp=sharing</t>
  </si>
  <si>
    <t>Tijeras</t>
  </si>
  <si>
    <t>M5-G-2a-1
M5-G-2a-2
M5-G-2a-3
M5-G-2a-4
M5-G-2a-5</t>
  </si>
  <si>
    <t>Exactamente igual que en 5.º. Ojo, la imagen que se tiene que colocar a la derecha es la única que tiene que ser PNG.</t>
  </si>
  <si>
    <t>M4_G_2a_1
M4_G_2a_2
M4_G_2a_3
M4_G_2a_4
M4_G_2a_5</t>
  </si>
  <si>
    <t>Vamos a cambiar los objetos de simetría. Haz igual que se hizo en 5º pero con tijeras, una mariposa y un girasol.</t>
  </si>
  <si>
    <t>https://drive.google.com/drive/folders/1oElkadcrGPqTTGUoSLRnh4nZmkmJrn0E?usp=sharing</t>
  </si>
  <si>
    <t>Mariposa</t>
  </si>
  <si>
    <t>M5-G-2a-6
M5-G-2a-7
M5-G-2a-8
M5-G-2a-9
M5-G-2a-10</t>
  </si>
  <si>
    <t>M4_G_2a_6
M4_G_2a_7
M4_G_2a_8
M4_G_2a_9
M4_G_2a_10</t>
  </si>
  <si>
    <t>https://drive.google.com/drive/folders/1yW0HRUhst7OnNHE66LN6HU5SnSPs4Nvc</t>
  </si>
  <si>
    <t>Girasol</t>
  </si>
  <si>
    <t>M5-G-2a-11
M5-G-2a-12
M5-G-2a-13
M5-G-2a-14
M5-G-2a-15</t>
  </si>
  <si>
    <t>M4_G_2a_11
M4_G_2a_12
M4_G_2a_13
M4_G_2a_14
M4_G_2a_15</t>
  </si>
  <si>
    <t>No se identifica cuál es la incorrecta, ¿podrías cambiar los colores, o poner semillas en el centro o alguna cosa para que se distinga más? Está hecho el json por si quieres verlo.</t>
  </si>
  <si>
    <t>https://drive.google.com/drive/folders/1U8aYrThQf8yYyr14f5RgoAYHoS0u21Sh?usp=sharing</t>
  </si>
  <si>
    <t>Simetrías correctas</t>
  </si>
  <si>
    <t>Un cuadrado, un rombo y un trapecio con el eje de simetría bien dibujado.
https://drive.google.com/file/d/1xQ2PGKEQgCfFrJLx9YjhDAFstPvJCOm-/view?usp=sharing</t>
  </si>
  <si>
    <t>M4_G_2a_16
M4_G_2a_17
M4_G_2a_18</t>
  </si>
  <si>
    <t>El lienzo del trapecio es más pequeño (figura verde) que el resto.</t>
  </si>
  <si>
    <t>https://drive.google.com/drive/folders/15cgejfbthWpD06znqNjucPBC-t7RbsAf?usp=sharing</t>
  </si>
  <si>
    <t>Simetrías incorrectas</t>
  </si>
  <si>
    <r>
      <rPr>
        <rFont val="Calibri"/>
        <sz val="12.0"/>
      </rPr>
      <t xml:space="preserve">Cuadrados, rombos y trapecios con el eje de simetría mal
</t>
    </r>
    <r>
      <rPr>
        <rFont val="Calibri"/>
        <color rgb="FF1155CC"/>
        <sz val="12.0"/>
        <u/>
      </rPr>
      <t>https://drive.google.com/file/d/1m6yBr1T_WS-Nk-D_3p_JkqcqP4NfessW/view?usp=sharing</t>
    </r>
  </si>
  <si>
    <t>M4_G_2a_19
M4_G_2a_20
M4_G_2a_21
M4_G_2a_22
M4_G_2a_23
M4_G_2a_24</t>
  </si>
  <si>
    <t>https://drive.google.com/drive/folders/1CmJyckBzAoKQ1R8npr3n8dRYtvcEOU9X?usp=sharing</t>
  </si>
  <si>
    <t>Baldosas simétricas</t>
  </si>
  <si>
    <t>M3-G-5a-47
M3-G-5a-48
M3-G-5a-49
M3-G-5a-50
M3-G-5a-51</t>
  </si>
  <si>
    <t>Exactamente las mismas que de 3º</t>
  </si>
  <si>
    <t>M4_G_2a_25
M4_G_2a_26
M4_G_2a_27
M4_G_2a_28
M4_G_2a_29</t>
  </si>
  <si>
    <t>https://drive.google.com/drive/folders/1d9qEcxBJkH_DVU28crs8fFTBFAShzQWG?usp=sharing</t>
  </si>
  <si>
    <t>Edificios simétricos</t>
  </si>
  <si>
    <t>M5-G-2a-57
M5-G-2a-58
M5-G-2a-59
M5-G-2a-60
M5-G-2a-61
M5-G-2a-62</t>
  </si>
  <si>
    <t>Exactamente las mismas que de 5º</t>
  </si>
  <si>
    <t>M4_G_2a_30
M4_G_2a_31
M4_G_2a_32
M4_G_2a_33
M4_G_2a_34
M4_G_2a_35</t>
  </si>
  <si>
    <t>https://drive.google.com/drive/folders/1JN--BG9OgbHGz3p2ZhVojNZIvwjDCyO3?usp=sharing</t>
  </si>
  <si>
    <t>Tetris polígonos simétricos</t>
  </si>
  <si>
    <r>
      <rPr>
        <rFont val="Calibri"/>
        <sz val="12.0"/>
      </rPr>
      <t>Que sean solo polígonos, no metas detalles para que se parezcan a las figuras de un videojuego (por derechos de autor). Puedes cambiar las posiciones si crees que las que he puesto son muy sosas.</t>
    </r>
    <r>
      <rPr>
        <rFont val="Calibri"/>
        <color rgb="FF000000"/>
        <sz val="12.0"/>
      </rPr>
      <t xml:space="preserve">
</t>
    </r>
    <r>
      <rPr>
        <rFont val="Calibri"/>
        <color rgb="FF1155CC"/>
        <sz val="12.0"/>
        <u/>
      </rPr>
      <t>https://drive.google.com/file/d/1EQtKwPVRdd2o4cx8koJEtPbHozomXilS/view?usp=sharing</t>
    </r>
  </si>
  <si>
    <t>M4_G_2a_36
M4_G_2a_37
M4_G_2a_38</t>
  </si>
  <si>
    <t>https://drive.google.com/drive/folders/1SfhYbt5fN_ZvK5a66pmw9SrO6Swg96rG?usp=sharing</t>
  </si>
  <si>
    <t>Tetris polígonos asimétricos</t>
  </si>
  <si>
    <r>
      <rPr>
        <rFont val="Calibri"/>
        <sz val="12.0"/>
      </rPr>
      <t xml:space="preserve">Que sean solo polígonos, no metas detalles para que se parezcan a las figuras de un videojuego (por derechos de autor). Puedes cambiar las posiciones si crees que las que he puesto son muy sosas.
</t>
    </r>
    <r>
      <rPr>
        <rFont val="Calibri"/>
        <color rgb="FF1155CC"/>
        <sz val="12.0"/>
        <u/>
      </rPr>
      <t>https://drive.google.com/file/d/1h85LvNMNIfCwreNnDvRUuYwHnKMX4uZ2/view?usp=sharing</t>
    </r>
  </si>
  <si>
    <t>M4_G_2a_39
M4_G_2a_40
M4_G_2a_41
M4_G_2a_42</t>
  </si>
  <si>
    <t>https://drive.google.com/drive/folders/1aOerm3ejo-tOgnQhgEge-rEVu52akBbr?usp=sharing</t>
  </si>
  <si>
    <t>Conversión de unidades de masa</t>
  </si>
  <si>
    <t>Son las mismas que en 5º</t>
  </si>
  <si>
    <t>M4_MyM_2b_1</t>
  </si>
  <si>
    <t>https://drive.google.com/file/d/1k49g-88oKZZ_3IJjrnrEEZhVgIOnyYMK/view?usp=sharing</t>
  </si>
  <si>
    <t>Conversión de unidades de masa erróneo</t>
  </si>
  <si>
    <t>M5-MyM-2b-2
M5-MyM-2b-3</t>
  </si>
  <si>
    <t>M4_MyM_2b_2
M4_MyM_2b_3</t>
  </si>
  <si>
    <r>
      <rPr>
        <rFont val="Calibri"/>
        <color rgb="FF1155CC"/>
        <sz val="12.0"/>
        <u/>
      </rPr>
      <t>https://drive.google.com/file/d/1OZdTknh1eS8KfYc-Ec5HEf4SY3cMzbry/view?usp=sharing</t>
    </r>
    <r>
      <rPr>
        <rFont val="Calibri"/>
        <sz val="12.0"/>
      </rPr>
      <t xml:space="preserve">
</t>
    </r>
    <r>
      <rPr>
        <rFont val="Calibri"/>
        <color rgb="FF1155CC"/>
        <sz val="12.0"/>
        <u/>
      </rPr>
      <t>https://drive.google.com/file/d/1ky0yIVG5tKQeMolLH78r3j5cCcJL8uRC/view?usp=sharing</t>
    </r>
  </si>
  <si>
    <t>- Rectas paralelas
- Rectas oblicuas
- Rectas perpendiculares
(Todo lo que puedas copiar y pegar de otros cursos, adelante)</t>
  </si>
  <si>
    <t>M4_G_16a_3
M4_G_16a_4
M4_G_16a_5</t>
  </si>
  <si>
    <t>La última es casi perpendicular, pero no del todo. Habría que corregirla</t>
  </si>
  <si>
    <t>https://drive.google.com/drive/folders/1eBI3AqfcYAUgBdSNmrLX8i72qYhcQLvK?usp=sharing</t>
  </si>
  <si>
    <t>Algo como esto: https://drive.google.com/file/d/1AQ2s-PfLfbcjmj35qCNbAJTBvpwJG2zO/view?usp=sharing
Colores como M3-G-1b-1 y M5-G-6a-I-1</t>
  </si>
  <si>
    <t>M4_G_16a_1</t>
  </si>
  <si>
    <t>https://drive.google.com/file/d/1XZyFR1uCYWwvrKMqU8AxdbAjj_-zBJU6/view?usp=sharing</t>
  </si>
  <si>
    <r>
      <rPr>
        <rFont val="Calibri"/>
        <sz val="12.0"/>
      </rPr>
      <t xml:space="preserve">Algo como esto: </t>
    </r>
    <r>
      <rPr>
        <rFont val="Calibri"/>
        <color rgb="FF1155CC"/>
        <sz val="12.0"/>
        <u/>
      </rPr>
      <t>https://drive.google.com/file/d/1urRwmb5_SgA0WgbQNtgiUWmiscTFMpjd/view?usp=sharing</t>
    </r>
    <r>
      <rPr>
        <rFont val="Calibri"/>
        <sz val="12.0"/>
      </rPr>
      <t xml:space="preserve">
Colores como M3-G-1b-1 y M5-G-6a-I-1</t>
    </r>
  </si>
  <si>
    <t>M4_G_16a_2</t>
  </si>
  <si>
    <t>https://drive.google.com/file/d/1yPhiU0uMXHCjtVpejOJO0JDMZCvaST-7/view?usp=sharing</t>
  </si>
  <si>
    <t>Triángulo sobre malla cuadriculada</t>
  </si>
  <si>
    <t>https://drive.google.com/file/d/1KufJZ_DVjMR9HDH0jV95_s2zt50bPwYR/view?usp=sharing</t>
  </si>
  <si>
    <t>M4_G_10c_1</t>
  </si>
  <si>
    <t>Deja la misma malla cuadriculada en todas las figuras</t>
  </si>
  <si>
    <t>https://drive.google.com/file/d/1BvPXnsjE6oKwDBLP63BbIHhdbH52amln/view?usp=sharing</t>
  </si>
  <si>
    <t>https://drive.google.com/file/d/1dSfzqmtCG_FJ_aRCwQqAM3dFFvBJbDtD/view?usp=sharing</t>
  </si>
  <si>
    <t>M4_G_10c_2</t>
  </si>
  <si>
    <t>https://drive.google.com/file/d/1y2RO5SHexUtZOPEjyain2hvtuzcktlPE/view?usp=sharing</t>
  </si>
  <si>
    <t>https://drive.google.com/file/d/1azKds2bZ0x5-_w9E_SM2SHjexAS27lIH/view?usp=sharing</t>
  </si>
  <si>
    <t>M4_G_10c_3</t>
  </si>
  <si>
    <t>https://drive.google.com/file/d/14uZUN0Wvt374WcqoMa5FEy4XTliAp16d/view?usp=sharing</t>
  </si>
  <si>
    <t>Rombo sobre malla cuadriculada</t>
  </si>
  <si>
    <t>https://drive.google.com/file/d/1pnbFNSRn2p6VVMVMg_qYUurcexxr54Gc/view?usp=sharing</t>
  </si>
  <si>
    <t>M4_G_10d_1</t>
  </si>
  <si>
    <t>https://drive.google.com/file/d/11cWQgIN3-R9qiAnJBtFaJxigbTxwUmLg/view?usp=sharing</t>
  </si>
  <si>
    <t>https://drive.google.com/file/d/1nFLY4k8qUzhD0W3OB-PsL4rrwQPydXcb/view?usp=sharing</t>
  </si>
  <si>
    <t>M4_G_10d_2</t>
  </si>
  <si>
    <t>¿Podrías subir o bajar medio cuadradito el rombo? Para que la diagonal menor termine y acabe en una línea azul.</t>
  </si>
  <si>
    <t>https://drive.google.com/file/d/1-ZAg0Xtx-bg9CKM86ImrPb0oL7BSAF_t/view?usp=sharing</t>
  </si>
  <si>
    <t>https://drive.google.com/file/d/1spgJmkKdYA95iKHBCCISCh_oG5Ww0Zm4/view?usp=sharing</t>
  </si>
  <si>
    <t>M4_G_10d_3</t>
  </si>
  <si>
    <t>https://drive.google.com/file/d/19khAZnJDw3tsBwjSy0Z5QQFy6QY4nRNK/view?usp=sharing</t>
  </si>
  <si>
    <t>Trapecio sobre malla cuadriculada</t>
  </si>
  <si>
    <t>https://drive.google.com/file/d/1DLqBZea0rBEo5sry6bcFb7EZdZKUpCpj/view?usp=sharing</t>
  </si>
  <si>
    <t>M4_G_10e_1</t>
  </si>
  <si>
    <t>https://drive.google.com/file/d/1PlwbzInHCD91nFQTJ9oZARTBsHY-hh3j/view?usp=sharing</t>
  </si>
  <si>
    <t>https://drive.google.com/file/d/1cUIHgWJAsT8m1HcfHXQihk2T7XbW76GN/view?usp=sharing</t>
  </si>
  <si>
    <t>M4_G_10e_2</t>
  </si>
  <si>
    <t>https://drive.google.com/file/d/1X53t6dqXGpOS-H4GkS-gKM0IPmKF_Uzx/view?usp=sharing</t>
  </si>
  <si>
    <t>https://drive.google.com/file/d/1u2dPjSkG7ZzQYhvQNkdmZQDNasksEqFM/view?usp=sharing</t>
  </si>
  <si>
    <t>M4_G_10e_3</t>
  </si>
  <si>
    <t>https://drive.google.com/file/d/1xDw4lr9YBNkjT5sviJkbPtnWLZZbnSBa/view?usp=sharing</t>
  </si>
  <si>
    <t>Objetos con forma de circunferencia</t>
  </si>
  <si>
    <t>- Aro de hula hoop
- Anillo
- Rueda de bicicleta
(seguramente sean las mismas que las de otro curso, recicla si es así)</t>
  </si>
  <si>
    <t>M4_G_9b_7
M4_G_9b_8
M4_G_9b_9</t>
  </si>
  <si>
    <t>https://drive.google.com/drive/folders/1kcd0GYEEyq5bkPqF89099wmQEAe7qfAC?usp=sharing</t>
  </si>
  <si>
    <t>Objetos con forma de círculo</t>
  </si>
  <si>
    <t>- Pizza
- Disco LP
- Reloj redondo
(seguramente sean las mismas que las de otro curso, recicla si es así)</t>
  </si>
  <si>
    <t>M4_G_9b_10
M4_G_9b_11
M4_G_9b_12</t>
  </si>
  <si>
    <t>https://drive.google.com/drive/folders/1_Lr2gJGc4Xgvigp_RhKYg3whvGsF187X?usp=sharing</t>
  </si>
  <si>
    <t>Plano</t>
  </si>
  <si>
    <t>Plano de un museo de 5 cuadrados (horizontal) por 4 (vertical). 
https://drive.google.com/file/d/1NDtYyPSCj79kN9i2r5jIZ-bFxsswGJ9M/view?usp=sharing
En las X hay esculturas abstractas o lo que sea, puede haber visitantes, no sé, cosas que den aspecto de "es un museo".
Añade los cuadraditos como en todo el outcome</t>
  </si>
  <si>
    <t>M4_G_5a_5</t>
  </si>
  <si>
    <r>
      <rPr>
        <rFont val="Calibri"/>
        <sz val="12.0"/>
      </rPr>
      <t xml:space="preserve">Pon el 0 más pegadito al vértice. </t>
    </r>
    <r>
      <rPr>
        <rFont val="Calibri"/>
        <color rgb="FF1155CC"/>
        <sz val="12.0"/>
        <u/>
      </rPr>
      <t>https://gyazo.com/09845222fcd585172fa587d359ad1a1a</t>
    </r>
  </si>
  <si>
    <t>https://drive.google.com/file/d/1V8CdBy0Y9xd7xCAR8EU51xR8JCLku9pV/view?usp=sharing</t>
  </si>
  <si>
    <t>Plano del cielo de 5 cuadrados (horizontal) por 4 (vertical). 
https://drive.google.com/file/d/1UHH6i86edk5qchsfiATHc3p0V6kPL7A3/view?usp=sharing
En las X hay aviones, de fondo nubes, que parezca el cielo.
Añade los cuadraditos como en todo el outcome</t>
  </si>
  <si>
    <t>M4_G_5a_6</t>
  </si>
  <si>
    <r>
      <rPr>
        <rFont val="Calibri"/>
        <sz val="12.0"/>
      </rPr>
      <t xml:space="preserve">Por dejarlo más cuco, se pueden hacer distintos aviones o darles algo más de color (como la luz roja que llevan) ? No sé si los aviones se distinguen mucho.
Pon el 0 más pegadito al vértice. </t>
    </r>
    <r>
      <rPr>
        <rFont val="Calibri"/>
        <color rgb="FF1155CC"/>
        <sz val="12.0"/>
        <u/>
      </rPr>
      <t>https://gyazo.com/09845222fcd585172fa587d359ad1a1a</t>
    </r>
  </si>
  <si>
    <t>https://drive.google.com/file/d/14R5nHwNDqptKbCLfYRR00ibQk8i_r9E7/view?usp=sharing</t>
  </si>
  <si>
    <t>Exactamente la misma que M5-G-1a-8</t>
  </si>
  <si>
    <t>M4_G_5a_7</t>
  </si>
  <si>
    <t>https://drive.google.com/file/d/1ZheIQsRSODwhVLSk-OyMEprS3ZAx1LEl/view?usp=sharing</t>
  </si>
  <si>
    <t>Pictogramas</t>
  </si>
  <si>
    <t>Mira a ver si puedes reutilizar imágenes de otros cursos (has hecho la manzana, coche y me suena la cámara)</t>
  </si>
  <si>
    <t>Una imagen cada figura:
- Coche
- Persona (monigote como el día Santos Inocentes, o como tú veas)
- Cámara de fotos
- Estrella
- Manzana</t>
  </si>
  <si>
    <t>M4_EyP_4a_1
M4_EyP_4a_2
M4_EyP_4a_3
M4_EyP_4a_4
M4_EyP_4a_5</t>
  </si>
  <si>
    <t>https://drive.google.com/drive/folders/1Iq_cPGHsLHh0T6Q2yCGk5djVl1mTzr1I?usp=sharing</t>
  </si>
  <si>
    <t>Camisetas y pantalones</t>
  </si>
  <si>
    <t>1ª: 3 camisetas de colores (amarillo, blanco y verde)
Debajo, 2 pantalones de colores azul y marrón
1ª: 2 camisetas de colores (amarillo y blanco)
Debajo, 4 pantalones de colores azul, marrón, negro y verde oliva</t>
  </si>
  <si>
    <t>M4_NyO_38a_1
M4_NyO_38a_2</t>
  </si>
  <si>
    <t>Ocupan demasiado espacio vertical. Es mejor que a la derecha estén unas prendas y a la izquierda otras, ocupando más hacia la horizontal que a la vertical.</t>
  </si>
  <si>
    <t>https://drive.google.com/drive/folders/1XclifEJ2pIeaRhfgdHpLEfaPHhVsb3w0?usp=sharing</t>
  </si>
  <si>
    <t>segundos platos y postres</t>
  </si>
  <si>
    <t>1ª: 2 platos: pescado y ensalada
3 postres: plátano, manzana, flan
2ª: 3 platos: pescado, ensalada y macarrones con tomate
3 postres: plátano, manzana, flan</t>
  </si>
  <si>
    <t>M4_NyO_38a_3
M4_NyO_38a_4</t>
  </si>
  <si>
    <t>Ocupan demasiado espacio vertical. Es mejor que a la derecha estén unas prendas y a la izquierda otras, ocupando más hacia la horizontal que a la vertical.
Además, no queda claro qué es un plato principal y qué un postre. Mejor pon una especie de tabla de dos celdas, una a la izquierda y otra a la derecha. Nosotros añadiremos el texto "plato principal" y "postre" con un Label.</t>
  </si>
  <si>
    <t>https://drive.google.com/drive/folders/1bRDPkS5XwvLO0MsnppX9jEIOgZRqdpLa?usp=sharing</t>
  </si>
  <si>
    <t>Circunferencias</t>
  </si>
  <si>
    <t>Son las mismas que las de 3º</t>
  </si>
  <si>
    <t>Circunferencia con centro, radio, diámetro y arco. Salen líneas desde los elementos.</t>
  </si>
  <si>
    <t>M4_G_9a_1</t>
  </si>
  <si>
    <t>https://drive.google.com/drive/folders/1QrNEMx0-W52QD8OLBB9IRXWQudSrt93S</t>
  </si>
  <si>
    <t>M4-G-9a-1</t>
  </si>
  <si>
    <t>Traducir los textos: centro, raio, diâmetro, arco</t>
  </si>
  <si>
    <t>M4_G_9a_1a</t>
  </si>
  <si>
    <t>https://drive.google.com/file/d/15B9THy1lGRj7dHskTHLgIlP-Sx4fVUC5/view?usp=share_link</t>
  </si>
  <si>
    <t>Tres circunferencias (salen líneas de cada elemento, es actividad de Label):
- En la primera se ve centro y radio
- En la primera se ve radio y diámetro
- En la primera se ve diámetro y arco</t>
  </si>
  <si>
    <t>M4_G_9a_2
M4_G_9a_3
M4_G_9a_4</t>
  </si>
  <si>
    <t>https://drive.google.com/drive/folders/1aFaFeVrokML9bxregpe2mFMGOcXDHVNv?usp=sharing</t>
  </si>
  <si>
    <t>Pentágono regular</t>
  </si>
  <si>
    <t>Pilla uno que ya esté hecho</t>
  </si>
  <si>
    <t>M4_G_17a_1</t>
  </si>
  <si>
    <t>https://drive.google.com/file/d/1aK5OEwd7SDk7PEyWC4mX9EAxU3JiNzcs/view?usp=sharing</t>
  </si>
  <si>
    <t>Las proporciones son: base = 2, los otros dos lados = 3 cada uno</t>
  </si>
  <si>
    <t>M4_G_17a_2</t>
  </si>
  <si>
    <t>https://drive.google.com/file/d/1o40USkC3sFS0-iJz8t5G66sszjI2wWQd/view?usp=sharing</t>
  </si>
  <si>
    <t>M4_G_17a_3</t>
  </si>
  <si>
    <t>https://drive.google.com/file/d/1WZOXNhsqzdeUWqrTxvMA2E2b6lC0P57D/view?usp=sharing</t>
  </si>
  <si>
    <t>Un rombo, mejor más ancho hacia los lados, como si estuviese tumbado</t>
  </si>
  <si>
    <t>M4_G_17a_4</t>
  </si>
  <si>
    <t>Quítale los márgenes inferiores y superiores</t>
  </si>
  <si>
    <t>https://drive.google.com/file/d/1NZDkuFEm1Ya_FhC3ihbiZUI2_PmIo5na/view?usp=sharing</t>
  </si>
  <si>
    <t>M3-G-11a-4</t>
  </si>
  <si>
    <t>El mismo que en 3º</t>
  </si>
  <si>
    <t>M4_G_17a_5</t>
  </si>
  <si>
    <t>https://drive.google.com/file/d/18BUGEKuwS3YaCxq5f-3S-5iDnYcqNiOi/view?usp=sharing</t>
  </si>
  <si>
    <t>Trapecio rectángulo</t>
  </si>
  <si>
    <t>M5-G-24c-2</t>
  </si>
  <si>
    <t>Que sea como M5-G-24c-2, pero más centrado en el lienzo</t>
  </si>
  <si>
    <t>M4_G_17a_6</t>
  </si>
  <si>
    <t>https://drive.google.com/file/d/1fXw6nzzUB8QvqKMYrhCYwv7oLW9gmkLQ/view?usp=sharing</t>
  </si>
  <si>
    <t>Fracciones unitarias</t>
  </si>
  <si>
    <t>?</t>
  </si>
  <si>
    <r>
      <rPr>
        <rFont val="Calibri"/>
        <sz val="12.0"/>
      </rPr>
      <t xml:space="preserve">Fracciones unitarias, he puesto estos ejemplos de dibujos, te imaginas que podríamos hacer mil mas...
</t>
    </r>
    <r>
      <rPr>
        <rFont val="Calibri"/>
        <color rgb="FF1155CC"/>
        <sz val="12.0"/>
        <u/>
      </rPr>
      <t>https://drive.google.com/file/d/15fwqGU_kWMHM4v4HZCR9j86Wmg9djyVC/view?usp=sharing</t>
    </r>
  </si>
  <si>
    <t>M4_NyO_39a_1
M4_NyO_39a_2
M4_NyO_39a_3
M4_NyO_39a_4
M4_NyO_39a_5
M4_NyO_39a_6
M4_NyO_39a_7
M4_NyO_39a_8
M4_NyO_39a_9</t>
  </si>
  <si>
    <t>https://drive.google.com/drive/folders/1IR9Z-jY5u6BPqWbTNvmph6_h_ENqqFpg?usp=sharing</t>
  </si>
  <si>
    <t>M5-NyO-19c-1
M5-NyO-19c-2</t>
  </si>
  <si>
    <t>Las mismas</t>
  </si>
  <si>
    <t>M4_NyO_24e_1
M4_NyO_24e_2</t>
  </si>
  <si>
    <t>Cambiar colores</t>
  </si>
  <si>
    <t>https://drive.google.com/drive/folders/1gkTHQ8u93g_Ob8YQEYBtd9B6Tdt2teXU?usp=sharing</t>
  </si>
  <si>
    <t>M5-NyO-19c-3
M5-NyO-19c-4</t>
  </si>
  <si>
    <t>M4_NyO_24e_3
M4_NyO_24e_4</t>
  </si>
  <si>
    <t>https://drive.google.com/drive/folders/1ovwFOYKsak5qSZKhAhklZ4z8AZekus1F?usp=sharing</t>
  </si>
  <si>
    <t>M5-NyO-19c-5
M5-NyO-19c-6</t>
  </si>
  <si>
    <t>M4_NyO_24e_5
M4_NyO_24e_6</t>
  </si>
  <si>
    <t>https://drive.google.com/drive/folders/1D5QdXBmOLj3b-WDyIeTz8S3kfSmmxn2F?usp=sharing</t>
  </si>
  <si>
    <t>M5-NyO-19c-7
M5-NyO-19c-8</t>
  </si>
  <si>
    <t>M4_NyO_24e_7
M4_NyO_24e_8</t>
  </si>
  <si>
    <t>https://drive.google.com/drive/folders/17Dfg-xu4wm6qe6CjMWVhN3t-M8r2sBFj?usp=sharing</t>
  </si>
  <si>
    <t>M5-NyO-19c-9
M5-NyO-19c-10</t>
  </si>
  <si>
    <t>M4_NyO_24e_9
M4_NyO_24e_10</t>
  </si>
  <si>
    <t>https://drive.google.com/drive/folders/1rHlgqs75kYdH1NOC6f-Y7hD0S-9z3Mb1?usp=sharing</t>
  </si>
  <si>
    <t>Lasaña 3/10</t>
  </si>
  <si>
    <t>M5-NyO-19c-11</t>
  </si>
  <si>
    <t>M4_NyO_24e_11</t>
  </si>
  <si>
    <t>https://drive.google.com/file/d/1xNZDOpsrMpsr93g2aen6jRYxzseTpLPa/view?usp=sharing</t>
  </si>
  <si>
    <t>Flor 8/12</t>
  </si>
  <si>
    <t>M5-NyO-19c-12</t>
  </si>
  <si>
    <t>M4_NyO_24e_12</t>
  </si>
  <si>
    <t>https://drive.google.com/file/d/1pdpMkLXs7T_ZqDDlGZBwl3MZ4AEc-zkQ/view?usp=sharing</t>
  </si>
  <si>
    <t>Mandarina 4/10</t>
  </si>
  <si>
    <t>M5-NyO-19c-13</t>
  </si>
  <si>
    <t>M4_NyO_24e_13</t>
  </si>
  <si>
    <t>https://drive.google.com/file/d/1wd203Fsg6r2YX_V4U52aoCMfB0yr_Znq/view?usp=sharing</t>
  </si>
  <si>
    <t>Tomatera 5/08</t>
  </si>
  <si>
    <t>M3-NyO-22d-14</t>
  </si>
  <si>
    <t>M4_NyO_24e_14</t>
  </si>
  <si>
    <t>Nos equivocamos al pedir la imagen, es la de los tomates.</t>
  </si>
  <si>
    <t>https://drive.google.com/file/d/1CMGqnPcP9IAoxaN3ndJ_MLiUvuCCz37m/view?usp=sharing</t>
  </si>
  <si>
    <t>Quesitos 2/06</t>
  </si>
  <si>
    <t>M3-NyO-22d-15</t>
  </si>
  <si>
    <t>M4_NyO_24e_15</t>
  </si>
  <si>
    <t>Nos equivocamos al pedir la imagen, es la de los quesitos.</t>
  </si>
  <si>
    <t>https://drive.google.com/file/d/1Jc0WT3p7HN7vLhr4cnLY13xm2xsdRxWZ/view?usp=sharing</t>
  </si>
  <si>
    <t>Monedas y billetes</t>
  </si>
  <si>
    <t>M3-MyM-16a-1
M3-MyM-16a-2
M3-MyM-16a-3
M3-MyM-16a-4
M3-MyM-16a-5
M3-MyM-16a-6
M3-MyM-16a-7
M3-MyM-16a-8
M3-MyM-16a-9</t>
  </si>
  <si>
    <t>M4_MyM_5a_1
M4_MyM_5a_2
M4_MyM_5a_3
M4_MyM_5a_4
M4_MyM_5a_5
M4_MyM_5a_6
M4_MyM_5a_7
M4_MyM_5a_8
M4_MyM_5a_9</t>
  </si>
  <si>
    <t>https://drive.google.com/drive/folders/1LJCXh-88KP7K2sgbxOIwmEZ1royEInyc?usp=share_link</t>
  </si>
  <si>
    <t>2º o 3º</t>
  </si>
  <si>
    <t>Monedas y billetes de dólar
1 centavo
5 centavos
10 centavos
25 centavos
50 centavos
Billetes de 1, 2, 5, 10, 20 y 50$</t>
  </si>
  <si>
    <t>M4_MyM_5a_43
M4_MyM_5a_44
M4_MyM_5a_45
M4_MyM_5a_46
M4_MyM_5a_47
M4_MyM_5a_48
M4_MyM_5a_49
M4_MyM_5a_50
M4_MyM_5a_51
M4_MyM_5a_52
M4_MyM_5a_53
M4_MyM_5a_54
M4_MyM_5a_55</t>
  </si>
  <si>
    <t>https://drive.google.com/drive/folders/1C5LSSaSM-ocoqjAXtV3eNUcr5jl1JJyj?usp=share_link</t>
  </si>
  <si>
    <t>M3-MyM-16a-10
M3-MyM-16a-11
M3-MyM-16a-12
M3-MyM-16a-13
M3-MyM-16a-14
M3-MyM-16a-15
M3-MyM-16a-16
M3-MyM-16a-17
M3-MyM-16a-18</t>
  </si>
  <si>
    <t>M4_MyM_5a_10
M4_MyM_5a_11
M4_MyM_5a_12
M4_MyM_5a_13
M4_MyM_5a_14
M4_MyM_5a_15
M4_MyM_5a_16
M4_MyM_5a_17
M4_MyM_5a_18</t>
  </si>
  <si>
    <t>https://drive.google.com/drive/folders/16wPnoWR0w-Wk8F7jJIYG6YcraOPuQscy?usp=share_link</t>
  </si>
  <si>
    <t>Moneda de 1 euro y de 2 euros</t>
  </si>
  <si>
    <t>M4_MyM_5a_19
M4_MyM_5a_20</t>
  </si>
  <si>
    <t>https://drive.google.com/drive/folders/1Miw5l8F0353qHxQhpTYCLglhxykt8OpX?usp=share_link</t>
  </si>
  <si>
    <t>M4-MyM-5a-20</t>
  </si>
  <si>
    <t>M4_MyM_5a_20a</t>
  </si>
  <si>
    <r>
      <rPr>
        <rFont val="Calibri"/>
        <sz val="12.0"/>
      </rPr>
      <t xml:space="preserve">Poner el mismo lienzo en las imágenes (20, 21, 22...) Además hacer algún tipo de sombra, recuadro, fondo que diferencie los grupos: </t>
    </r>
    <r>
      <rPr>
        <rFont val="Calibri"/>
        <color rgb="FF1155CC"/>
        <sz val="12.0"/>
        <u/>
      </rPr>
      <t>https://gyazo.com/a6ae1f878ab5d9bb1eda3a268ea529fe</t>
    </r>
  </si>
  <si>
    <t>https://drive.google.com/drive/folders/1ast_oc_X8Q6pKVUv1FtjiLe7Xlug5ak2?usp=share_link</t>
  </si>
  <si>
    <t>M4-MyM-5a-20a
M4-MyM-5a-21
M4-MyM-5a-22
M4-MyM-5a-23
M4-MyM-5a-24
M4-MyM-5a-25
M4-MyM-5a-26
M4-MyM-5a-27
M4-MyM-5a-28
M4-MyM-5a-29
M4-MyM-5a-30</t>
  </si>
  <si>
    <t>Hacer lo mismo pero con reales brasileiros</t>
  </si>
  <si>
    <t>M4_MyM_5a_31
M4_MyM_5a_32
M4_MyM_5a_33
M4_MyM_5a_34
M4_MyM_5a_35
M4_MyM_5a_36
M4_MyM_5a_37
M4_MyM_5a_38
M4_MyM_5a_39
M4_MyM_5a_40
M4_MyM_5a_41
M4_MyM_5a_42</t>
  </si>
  <si>
    <t>https://drive.google.com/drive/folders/1pSwyiKPTEcFV353VkGM5MYElwxDEE60Y?usp=share_link</t>
  </si>
  <si>
    <t>Hacer lo mismo pero con dólares estadounidenses. En el caso de 1 dólar y 2 dólares con billetes, no con monedas</t>
  </si>
  <si>
    <t>M4_MyM_5a_56
M4_MyM_5a_57
M4_MyM_5a_58
M4_MyM_5a_59
M4_MyM_5a_60
M4_MyM_5a_61
M4_MyM_5a_62
M4_MyM_5a_63
M4_MyM_5a_64
M4_MyM_5a_65
M4_MyM_5a_66
M4_MyM_5a_67
M4_MyM_5a_68</t>
  </si>
  <si>
    <t>https://drive.google.com/drive/folders/1qY_l6HcS4Q8k2D7DuPeoSdl7RZWz10dh?usp=share_link</t>
  </si>
  <si>
    <t>Imagen cuadrada con:
1 billete de 5 € y 2 monedas de 1 €
(desordenado, que no estén agrupado)</t>
  </si>
  <si>
    <t>M4_MyM_5a_21</t>
  </si>
  <si>
    <t>https://drive.google.com/file/d/1XhUdwv7_znlsgrFG40xYPf5D_wWzcqAQ/view?usp=share_link</t>
  </si>
  <si>
    <t>Imagen cuadrada con:
1 billete de 5 €, 2 monedas de 1 € y 1 moneda de 2 €
(desordenado, que no estén agrupado)</t>
  </si>
  <si>
    <t>M4_MyM_5a_22</t>
  </si>
  <si>
    <t>https://drive.google.com/file/d/1xK3cvL1YsY9xLdYXiit_hs86s1kHNZc7/view?usp=share_link</t>
  </si>
  <si>
    <t>Imagen cuadrada con:
2 billetes de 5 € y 2 monedas de 50 cts.
(desordenado, que no estén agrupado)</t>
  </si>
  <si>
    <t>M4_MyM_5a_23</t>
  </si>
  <si>
    <t>https://drive.google.com/file/d/10WPHmqxuQMg94Cykl82tNIMI7NBKzm4i/view?usp=share_link</t>
  </si>
  <si>
    <t>Imagen cuadrada con:
1 billete de 5 € y un billete de 10 €
(desordenado, que no estén agrupado)</t>
  </si>
  <si>
    <t>M4_MyM_5a_24</t>
  </si>
  <si>
    <t>https://drive.google.com/file/d/1BsC0fhRRcbxSCUfShJf12IEOXQ5bFh0l/view?usp=share_link</t>
  </si>
  <si>
    <t>Imagen cuadrada con:
3 monedas de 2 € y 1 moneda de 1 €
(desordenado, que no estén agrupado)</t>
  </si>
  <si>
    <t>M4_MyM_5a_25</t>
  </si>
  <si>
    <t>https://drive.google.com/file/d/1k0webAOFf-GSsTPAOsTF8f6WBpgkPlAM/view?usp=share_link</t>
  </si>
  <si>
    <t>Imagen cuadrada con:
1 billete de 5€ y 2 de 2 €
(desordenado, que no estén agrupado)</t>
  </si>
  <si>
    <t>M4_MyM_5a_26</t>
  </si>
  <si>
    <t>https://drive.google.com/file/d/1Clel5TAYFZVTkVDAHef3D8rWMAneDkYb/view?usp=share_link</t>
  </si>
  <si>
    <t>Imagen cuadrada con:
1 billete de 5€ y 3 monedas de 2 €
(desordenado, que no estén agrupado)</t>
  </si>
  <si>
    <t>M4_MyM_5a_27</t>
  </si>
  <si>
    <t>https://drive.google.com/file/d/1Hvp9TVqr_rP206kiYSZh0cUuRY_x9CW7/view?usp=share_link</t>
  </si>
  <si>
    <t>Imagen cuadrada con:
2 billetes de 5 €, 2 monedas de 2 € y una moneda de 1 €
(desordenado, que no estén agrupado)</t>
  </si>
  <si>
    <t>M4_MyM_5a_28</t>
  </si>
  <si>
    <t>https://drive.google.com/file/d/1Zm5BeG41LgbFjzIEtM2_rcIRDcllkTBY/view?usp=share_link</t>
  </si>
  <si>
    <t>Imagen cuadrada con:
4 monedas de 2 €
(desordenado, que no estén agrupado)</t>
  </si>
  <si>
    <t>M4_MyM_5a_29</t>
  </si>
  <si>
    <t>https://drive.google.com/file/d/1eZUXE671iHvJSoyT8WqqMyjHuDEwu_Hu/view?usp=share_link</t>
  </si>
  <si>
    <t>Imagen cuadrada con:
4 monedas de 2 € y 4 de 1 €
(desordenado, que no estén agrupado)</t>
  </si>
  <si>
    <t>M4_MyM_5a_30</t>
  </si>
  <si>
    <t>https://drive.google.com/file/d/1I-_aoG_tz9WKb_221H-TbPMjN2x3vcG_/view?usp=share_link</t>
  </si>
  <si>
    <t>Conversión de unidades: tiempo</t>
  </si>
  <si>
    <t>M5-MyM-7b-1</t>
  </si>
  <si>
    <t>Lo mismo</t>
  </si>
  <si>
    <t>M4_MyM_6b_1</t>
  </si>
  <si>
    <t>https://drive.google.com/file/d/16Optcfa-T0nQAltL5NKhDK0Mf7USc2-M/view?usp=share_link</t>
  </si>
  <si>
    <t>M4-MyM-6b-1</t>
  </si>
  <si>
    <t>Traducir: hours, minutes, seconds</t>
  </si>
  <si>
    <t>M4_MyM_6b_1b</t>
  </si>
  <si>
    <t>https://drive.google.com/file/d/1lqHJhPA0XqgLhItUfqwu50mFX1ddiVyi/view?usp=share_link</t>
  </si>
  <si>
    <t>Conversión de unidades: capacidad</t>
  </si>
  <si>
    <t>M5-MyM-3c-1</t>
  </si>
  <si>
    <t>La misma</t>
  </si>
  <si>
    <t>M4_MyM_3b_1</t>
  </si>
  <si>
    <t>https://drive.google.com/file/d/1j8GbmhsxdPGMDL9MykErI_pjiyXQVLIH/view?usp=share_link</t>
  </si>
  <si>
    <t>M5-MyM-3c-2
M5-MyM-3c-3</t>
  </si>
  <si>
    <t>M4_MyM_3b_2
M4_MyM_3b_3</t>
  </si>
  <si>
    <t>https://drive.google.com/drive/folders/1DkcOE03rzZxncNgo5nl4RnHt2IHU8_df?usp=share_link</t>
  </si>
  <si>
    <t>Ángulos adyacentes, consecutivos y opuestos por el vértice</t>
  </si>
  <si>
    <r>
      <rPr>
        <rFont val="Calibri"/>
        <sz val="12.0"/>
      </rPr>
      <t>Ángulos adyacentes, consecutivos y opuestos por el vértice.
Como en este ejemplo, pero sin las letras y con otros colores</t>
    </r>
    <r>
      <rPr>
        <rFont val="Calibri"/>
        <color rgb="FF000000"/>
        <sz val="12.0"/>
      </rPr>
      <t xml:space="preserve">.
</t>
    </r>
    <r>
      <rPr>
        <rFont val="Calibri"/>
        <color rgb="FF1155CC"/>
        <sz val="12.0"/>
        <u/>
      </rPr>
      <t>https://gyazo.com/724721de1004346089a393eb32a55cae</t>
    </r>
  </si>
  <si>
    <t>M4_G_4a_1</t>
  </si>
  <si>
    <t>Mejor sin textos</t>
  </si>
  <si>
    <t>https://drive.google.com/file/d/1GOLv6Hofy2iZ_bGfs_iXeRMHN0XaB6Xl/view?usp=share_link</t>
  </si>
  <si>
    <t>M5-G-7b-3</t>
  </si>
  <si>
    <t>Ángulos adyacentes: cambiar colores y posición de la imagen de referencia.</t>
  </si>
  <si>
    <t>M4_G_4a_2</t>
  </si>
  <si>
    <t>https://drive.google.com/file/d/1iUZVLpfLSbt4s7z6Bt2BYO7NsB1EKwoa/view?usp=share_link</t>
  </si>
  <si>
    <t>M5-G-7b-1</t>
  </si>
  <si>
    <t>Ángulos consecutivos: cambiar colores y posición de la imagen de referencia.</t>
  </si>
  <si>
    <t>M4_G_4a_3</t>
  </si>
  <si>
    <t>https://drive.google.com/file/d/1cwInW2Ax49Jj_jqWD7Hf3r88aUozd0s8/view?usp=share_link</t>
  </si>
  <si>
    <t>M5-G-7b-6</t>
  </si>
  <si>
    <t>Ángulos opuestos por el vértice: cambiar colores y posición de la imagen de referencia.</t>
  </si>
  <si>
    <t>M4_G_4a_4</t>
  </si>
  <si>
    <t>https://drive.google.com/file/d/1inrqXb7K5dj1MUV3Cy2qILiAVdCpHMIy/view?usp=share_link</t>
  </si>
  <si>
    <t>Giros</t>
  </si>
  <si>
    <t>M4-G-13a
Identificar 1</t>
  </si>
  <si>
    <t>https://drive.google.com/file/d/153KY7R_krLZTMb7MEWxZiQAcWZnpnRrG/view</t>
  </si>
  <si>
    <t>Lo mismo que la referencia para este curso.</t>
  </si>
  <si>
    <t>M4_G_13a_0</t>
  </si>
  <si>
    <t>https://drive.google.com/file/d/1OwKF06hrm15ED9i7AWnuKkS6sqKqbrNJ/view?usp=share_link</t>
  </si>
  <si>
    <t>https://drive.google.com/file/d/1mpEpxp5FQsxWIRoY4imSG9rLyL-3a_kp/view</t>
  </si>
  <si>
    <t>M4_G_13a_1</t>
  </si>
  <si>
    <t>https://drive.google.com/file/d/1OwvasiMs753uy0OU-mYBwoKD0J-GRVhC/view?usp=share_link</t>
  </si>
  <si>
    <t>Cámara de fotos</t>
  </si>
  <si>
    <t>https://drive.google.com/file/d/1IUDhZ4FFlAcNSSxT8G-9nUv-f4Ldzdr1/view</t>
  </si>
  <si>
    <t>Lo mismo que la referencia pero con una cámara de fotos.</t>
  </si>
  <si>
    <t>M4_G_13a_2</t>
  </si>
  <si>
    <t>Perdona el lío, tiene que tener cuadrícula. Fíjate en la imagen M5-G-2c-1 para la cuadrícula.</t>
  </si>
  <si>
    <t>https://drive.google.com/file/d/1YS9EYspOH9rN7M9S7Q6aY4Ku9SIfsp9O/view?usp=share_link</t>
  </si>
  <si>
    <t>Giros árbol</t>
  </si>
  <si>
    <t>Lo mismo que la referencia pero con un árbol.</t>
  </si>
  <si>
    <t>M4_G_13a_3</t>
  </si>
  <si>
    <t>Con cuadrícula</t>
  </si>
  <si>
    <t>https://drive.google.com/file/d/1ijuOg70MVxE_YcKTl4yPe1b3ANWeLZ3p/view?usp=share_link</t>
  </si>
  <si>
    <t>Giros micrófono</t>
  </si>
  <si>
    <t>Lo mismo que la referencia pero con un micrófono.</t>
  </si>
  <si>
    <t>M4_G_13a_4</t>
  </si>
  <si>
    <t>https://drive.google.com/file/d/1w_2MxbjKvTTAJM4DQJFT-Lh0dCfrTbnP/view?usp=share_link</t>
  </si>
  <si>
    <t>Giros paraguas</t>
  </si>
  <si>
    <t>Lo mismo que la referencia pero con un paraguas.</t>
  </si>
  <si>
    <t>M4_G_13a_5</t>
  </si>
  <si>
    <t>Cambiar el azul del paraguas por otro que resalte. Ahora está en una cuadrícula azul.</t>
  </si>
  <si>
    <t>https://drive.google.com/file/d/1OPCAXI5wRcLS3esgEwdbS3x9g2NTO-XK/view?usp=share_link</t>
  </si>
  <si>
    <t>Giros piruleta</t>
  </si>
  <si>
    <t>Lo mismo que la referencia pero con una piruleta.</t>
  </si>
  <si>
    <t>M4_G_13a_6</t>
  </si>
  <si>
    <t>https://drive.google.com/file/d/1xXHaKpE5-QJ-G8lM8bWKh1jDug5o1QI8/view?usp=share_link</t>
  </si>
  <si>
    <t>Medidas de capacidad</t>
  </si>
  <si>
    <t>M4-MyM-17b
Identificar 1</t>
  </si>
  <si>
    <t>M3-MyM-5c-1</t>
  </si>
  <si>
    <t>Recuperar imagen de conversión de medidas de capacidad.</t>
  </si>
  <si>
    <t>M4_MyM_17b_1</t>
  </si>
  <si>
    <t>https://drive.google.com/file/d/10qCt6euyclDsB8eGfHHbtevOdOeLVne2/view?usp=share_link</t>
  </si>
  <si>
    <t>M4_MyM_17b_2</t>
  </si>
  <si>
    <t>La imagen tiene que ser de los litros, no metros.</t>
  </si>
  <si>
    <t>https://drive.google.com/file/d/1QmynLka49x8JsVY8btP8JgZH8tbecyqb/view?usp=share_link</t>
  </si>
  <si>
    <t>M4_MyM_17b_3</t>
  </si>
  <si>
    <t>https://drive.google.com/file/d/1HzZOpvY2xPlapisQmwYj-Xt8KFfCzB_y/view?usp=share_link</t>
  </si>
  <si>
    <t>Rectas y circunferencia</t>
  </si>
  <si>
    <t>M4-G-1a
Identificar 1</t>
  </si>
  <si>
    <r>
      <rPr>
        <rFont val="Calibri"/>
        <sz val="12.0"/>
      </rPr>
      <t xml:space="preserve">Hacer una imagen tal que así (los colores que uses habitualmente, no tienen importancia en este caso). Las letras tienen que ir en minúscula y cursiva: </t>
    </r>
    <r>
      <rPr>
        <rFont val="Calibri"/>
        <color rgb="FF1155CC"/>
        <sz val="12.0"/>
        <u/>
      </rPr>
      <t>https://gyazo.com/6d58dded0dc29434136d972efed8cd4d</t>
    </r>
    <r>
      <rPr>
        <rFont val="Calibri"/>
        <sz val="12.0"/>
      </rPr>
      <t xml:space="preserve"> </t>
    </r>
  </si>
  <si>
    <t>M4_G_1a_1</t>
  </si>
  <si>
    <t>https://drive.google.com/file/d/1S0F8-qg54JBxqnpngUBTtSC4rL-ps3XB/view?usp=share_link</t>
  </si>
  <si>
    <r>
      <rPr>
        <rFont val="Calibri"/>
        <sz val="12.0"/>
      </rPr>
      <t xml:space="preserve">Hacer una imagen tal que así (los colores que uses habitualmente, no tienen importancia en este caso). Las letras tienen que ir en minúscula y cursiva: </t>
    </r>
    <r>
      <rPr>
        <rFont val="Calibri"/>
        <color rgb="FF1155CC"/>
        <sz val="12.0"/>
        <u/>
      </rPr>
      <t>https://gyazo.com/32b323de3181e98fe0ca1c3bc4a074cf</t>
    </r>
    <r>
      <rPr>
        <rFont val="Calibri"/>
        <sz val="12.0"/>
      </rPr>
      <t xml:space="preserve"> </t>
    </r>
  </si>
  <si>
    <t>M4_G_1a_2</t>
  </si>
  <si>
    <t>https://drive.google.com/file/d/1GnrXVuV62Oj7ari7Yi6Z0v1z3RpBkRQA/view?usp=share_link</t>
  </si>
  <si>
    <t>M4-G-1a
Evocar 1</t>
  </si>
  <si>
    <r>
      <rPr>
        <rFont val="Calibri"/>
        <sz val="12.0"/>
      </rPr>
      <t xml:space="preserve">Hacer una imagen tal que así (los colores que uses habitualmente, no tienen importancia en este caso): </t>
    </r>
    <r>
      <rPr>
        <rFont val="Calibri"/>
        <color rgb="FF1155CC"/>
        <sz val="12.0"/>
        <u/>
      </rPr>
      <t>https://gyazo.com/1dc3b82d6f8fdcfcbcf1742b13d27f40</t>
    </r>
    <r>
      <rPr>
        <rFont val="Calibri"/>
        <sz val="12.0"/>
      </rPr>
      <t xml:space="preserve"> </t>
    </r>
  </si>
  <si>
    <t>M4_G_1a_3</t>
  </si>
  <si>
    <t>https://drive.google.com/file/d/10M14m5MfK0S4U0FFwRoc091L-ynj2MQ2/view?usp=share_link</t>
  </si>
  <si>
    <t>M4-G-1a
Evocar 2</t>
  </si>
  <si>
    <r>
      <rPr>
        <rFont val="Calibri"/>
        <sz val="12.0"/>
      </rPr>
      <t xml:space="preserve">Hacer una imagen tal que así (los colores que uses habitualmente, no tienen importancia en este caso). </t>
    </r>
    <r>
      <rPr>
        <rFont val="Calibri"/>
        <color rgb="FF1155CC"/>
        <sz val="12.0"/>
        <u/>
      </rPr>
      <t>https://gyazo.com/bd295eeb8aad8ed5ed3f094906214307</t>
    </r>
    <r>
      <rPr>
        <rFont val="Calibri"/>
        <sz val="12.0"/>
      </rPr>
      <t xml:space="preserve"> </t>
    </r>
  </si>
  <si>
    <t>M4_G_1a_4</t>
  </si>
  <si>
    <t>https://drive.google.com/file/d/1aYoMsMk0NlMPkTztEmHCWKK5x_7aKIKS/view?usp=share_link</t>
  </si>
  <si>
    <t>M4-G-1a
Evocar 3</t>
  </si>
  <si>
    <r>
      <rPr>
        <rFont val="Calibri"/>
        <sz val="12.0"/>
      </rPr>
      <t xml:space="preserve">Hacer una imagen tal que así (los colores que uses habitualmente, no tienen importancia en este caso): </t>
    </r>
    <r>
      <rPr>
        <rFont val="Calibri"/>
        <color rgb="FF1155CC"/>
        <sz val="12.0"/>
        <u/>
      </rPr>
      <t>https://gyazo.com/00eddec6e2bcae89ba8ff0a284ac2168</t>
    </r>
    <r>
      <rPr>
        <rFont val="Calibri"/>
        <sz val="12.0"/>
      </rPr>
      <t xml:space="preserve"> </t>
    </r>
  </si>
  <si>
    <t>M4_G_1a_5</t>
  </si>
  <si>
    <t>https://drive.google.com/file/d/1Wj4yv7WZ0QCJfddLAudFnN5bErdwNmuB/view?usp=share_link</t>
  </si>
  <si>
    <t>Reutilizar de M5-G-22a</t>
  </si>
  <si>
    <t>Circunferencias exteriores (roja fuera de la azul, sin puntos en común)</t>
  </si>
  <si>
    <t>M4_G_1b_1</t>
  </si>
  <si>
    <r>
      <rPr>
        <rFont val="Calibri"/>
        <sz val="12.0"/>
      </rPr>
      <t xml:space="preserve">Tiene que ser exterior como en </t>
    </r>
    <r>
      <rPr>
        <rFont val="Calibri"/>
        <color rgb="FF1155CC"/>
        <sz val="12.0"/>
        <u/>
      </rPr>
      <t>https://gyazo.com/f43b2b08aaad980fc9b21b5c3dd4fcc3</t>
    </r>
    <r>
      <rPr>
        <rFont val="Calibri"/>
        <sz val="12.0"/>
      </rPr>
      <t xml:space="preserve"> </t>
    </r>
  </si>
  <si>
    <t>https://drive.google.com/file/d/1E19vKKJM_GEEjK1yzIICSHMyFBTNzkhT/view?usp=share_link</t>
  </si>
  <si>
    <t>Circunferencias interiores (roja dentro de la azul, sin puntos en común)</t>
  </si>
  <si>
    <t>M4_G_1b_2</t>
  </si>
  <si>
    <t>https://drive.google.com/file/d/1g5ERxXBno8u3teMojkZsgfbiq3r6Y8zK/view?usp=share_link</t>
  </si>
  <si>
    <t>Circunferencia tangente interior (roja dentro de la azul, 1 punto en común)</t>
  </si>
  <si>
    <t>M4_G_1b_3</t>
  </si>
  <si>
    <t>https://drive.google.com/file/d/1vxVerogLukV-dfFj0yupsmU_Hay4zQh5/view?usp=share_link</t>
  </si>
  <si>
    <t>Circunferencia tangente exterior (roja fuera de la azul, 1 punto en común)</t>
  </si>
  <si>
    <t>M4_G_1b_4</t>
  </si>
  <si>
    <r>
      <rPr>
        <rFont val="Calibri"/>
        <sz val="12.0"/>
      </rPr>
      <t xml:space="preserve">Los colores son distintos a las otras imágenes de este grupo, son más oscuros. La imagen del medio: </t>
    </r>
    <r>
      <rPr>
        <rFont val="Calibri"/>
        <color rgb="FF1155CC"/>
        <sz val="12.0"/>
        <u/>
      </rPr>
      <t>https://gyazo.com/8ef2f56b193f5dbebca6066e89ce166d</t>
    </r>
  </si>
  <si>
    <t>https://drive.google.com/file/d/11tr3a6nIccO4JTspCI0-7gs68y_G5Tpj/view?usp=share_link</t>
  </si>
  <si>
    <t>Cirfunferencias secantes (roja y azul se cortan en 2 puntos)</t>
  </si>
  <si>
    <t>M4_G_1b_5</t>
  </si>
  <si>
    <t>https://drive.google.com/file/d/1_WVFY-D-hD7jHsTPzJZDMdfSQ4qjIkpj/view?usp=share_link</t>
  </si>
  <si>
    <t>Ángulos</t>
  </si>
  <si>
    <t>- Ángulo de 30º
- Ángulo de 45º
- Ángulo de 90º
- Ángulo de 120º
- Ángulo de 180º</t>
  </si>
  <si>
    <t>M4_G_3c_1
M4_G_3c_2
M4_G_3c_3
M4_G_3c_4
M4_G_3c_5</t>
  </si>
  <si>
    <t>https://drive.google.com/drive/folders/1-v1-Z4dZeWincvTdvz6siJRN9ANLfFEJ?usp=share_link</t>
  </si>
  <si>
    <t>Los cinco ángulos, uno detrás de otro. Con espacio debajo para que nosotros incluyamos el texto de cada ángulo debajo.</t>
  </si>
  <si>
    <t>M4_G_3c_6</t>
  </si>
  <si>
    <t>https://drive.google.com/file/d/1pFPCuLgpTc3lxLrgiZ6sSRWuXo2TGT8x/view?usp=share_link</t>
  </si>
  <si>
    <t>M4_G_19a_1</t>
  </si>
  <si>
    <t>https://drive.google.com/file/d/1mmhegL2YNjK7RCawOqK6kHk6QZoDx1aT/view?usp=share_link</t>
  </si>
  <si>
    <t>La base mide el doble que la altura.</t>
  </si>
  <si>
    <t>M4_G_19a_2</t>
  </si>
  <si>
    <t>https://drive.google.com/file/d/1sdDl31GavPvLMAEXRqz_RvXsl1TvmSEA/view?usp=share_link</t>
  </si>
  <si>
    <t>La base mide 3, la altura mide 2</t>
  </si>
  <si>
    <t>M4_G_19a_3</t>
  </si>
  <si>
    <t>https://drive.google.com/file/d/1uD6xjA5u72kpJC9V5JJR3vLpP_BAMrU8/view?usp=share_link</t>
  </si>
  <si>
    <t>Figuras para secuencias</t>
  </si>
  <si>
    <t>Cuatro formas geométricas con colores diferentes cada una. Pueden ser los que quieras, pero te propongo estos:
- Un círculo
- Un aspa
- Un pentágono
- Una flecha</t>
  </si>
  <si>
    <t>M4_NyO_49b_1
M4_NyO_49b_2
M4_NyO_49b_3
M4_NyO_49b_4</t>
  </si>
  <si>
    <t>https://drive.google.com/drive/folders/1WcErErd30KgQMA0PqgLQ6DNT0CrXohhT?usp=share_link</t>
  </si>
  <si>
    <t>Cuatro animales, los que prefieras. Te propongo estos:
- Un camaleón
- Un tucán
- Una capivara
- Una llama</t>
  </si>
  <si>
    <t>M4_NyO_49b_5
M4_NyO_49b_6
M4_NyO_49b_7
M4_NyO_49b_8</t>
  </si>
  <si>
    <t>https://drive.google.com/drive/folders/1LV69FlNQ-8iIOnuc-PDrRcnxZ14R-PmB?usp=share_link</t>
  </si>
  <si>
    <t>Tres imágenes así: https://drive.google.com/file/d/1SIlr5JarjbTtDg2ZaNby1Zy6WqB1yy4W/view?usp=share_link
Los colores que prefieras, pero las 3 con el mismo patrón.</t>
  </si>
  <si>
    <t>M4_NyO_49b_9
M4_NyO_49b_10
M4_NyO_49b_11</t>
  </si>
  <si>
    <t>https://drive.google.com/drive/folders/1OW6ExK9ebxQvbK77oAmizUhvi4mEDmCk?usp=share_link</t>
  </si>
  <si>
    <t>Un cuadrado con estos elementos destacados:
- Un vértice
- Un lado
- Una de las diagonales
- Uno de los ángulos interiores
De cada uno de ellos sale una línea fina en la que pondremos una etiqueta.</t>
  </si>
  <si>
    <t>M4_G_20a_1</t>
  </si>
  <si>
    <t>https://drive.google.com/file/d/1WPl84HX_wLobL1DyBtHCJcAyX-vu3gTZ/view?usp=share_link</t>
  </si>
  <si>
    <t>Hexágono</t>
  </si>
  <si>
    <t>Un hexágono con estos elementos destacados:
- Un vértice
- Un lado
- Una de las diagonales
- Uno de los ángulos interiores
De cada uno de ellos sale una línea fina en la que pondremos una etiqueta.</t>
  </si>
  <si>
    <t>M4_G_20a_2</t>
  </si>
  <si>
    <t>https://drive.google.com/file/d/1f89I21Gx1oh0MrEyG0WaKHJba0TSfn7K/view?usp=share_link</t>
  </si>
  <si>
    <t>Traslación</t>
  </si>
  <si>
    <t>Una malla de cuadrados (no tan pequeños como los de M5-G-2b-1, mirar siempre el libro como referencia).
- Se ve un barquito a la derecha, otro a la izquierda y una flecha recta que señala la traslación entre ellos.
- Se ve una taza a la izquierda y otra a la derecha, y una flecha que señala la traslación entre ellos.
- Se ve una luna a la izquierda y otra a la derecha, una flecha que señala la traslación.</t>
  </si>
  <si>
    <t>M4_G_14a_1
M4_G_14a_2
M4_G_14a_3</t>
  </si>
  <si>
    <t>He corregido lo de la taza.</t>
  </si>
  <si>
    <t>https://drive.google.com/drive/folders/11dUWoqDp4NwjBRhdD-rwF-os7N4xvz3W</t>
  </si>
  <si>
    <t>Giro</t>
  </si>
  <si>
    <t>Una malla de cuadrados (no tan pequeños como los de M5-G-2b-1, mirar siempre el libro como referencia).
- Se ve un barquito a un lado y el otro girado y unido por un giro.
- Se ve una taza a la izquierda y otra girada y unidas por un giro.
- Se ve una luna a la izquierda y otra girada y unidas por un giro.</t>
  </si>
  <si>
    <t>M4_G_14a_4
M4_G_14a_5
M4_G_14a_6</t>
  </si>
  <si>
    <t>M4_G_14a_4 Hay como dos cosas naranjas abajo de la imagen. Supongo que es del submarino pero o las pones de amarillo o parece que no le pertenecen. También podrías quitarlo. Como veas.
M4_G_14a_6 Haría que la flecha salga más desde la luna de la izkda, está como muy para arriba.</t>
  </si>
  <si>
    <t>Simetría</t>
  </si>
  <si>
    <t>Una malla de cuadrados (no tan pequeños como los de M5-G-2b-1, mirar siempre el libro como referencia).
- Se ve un barquito a la derecha, otro simétrico a la izquierda.
- Se ve una taza a la izquierda y otra simétrica a la derecha.
- Se ve una luna a la izquierda y otra simétrica a la derecha.</t>
  </si>
  <si>
    <t>M4_G_14a_7
M4_G_14a_8
M4_G_14a_9</t>
  </si>
  <si>
    <t>M4_G_14a_7 Haz que haya 2 cuadraditos de separación para que se marque bien la simetría
M4_G_14a_8 Parece que la taza está cortada por abajo, lo miras plis?</t>
  </si>
  <si>
    <r>
      <rPr>
        <rFont val="Calibri"/>
        <color rgb="FF1155CC"/>
        <sz val="12.0"/>
        <u/>
      </rPr>
      <t>https://drive.google.com/drive/folders/11dUWoqDp4NwjBRhdD-rwF-os7N4xvz3W</t>
    </r>
    <r>
      <rPr>
        <rFont val="Calibri"/>
        <sz val="12.0"/>
      </rPr>
      <t>W</t>
    </r>
  </si>
  <si>
    <t>1 galón</t>
  </si>
  <si>
    <t>Dibujo de una garrafa de unos 4 litros: https://www.walgreens.com/store/c/prairie-farms-whole-milk-1-gallon/ID=prod6112908-product</t>
  </si>
  <si>
    <t>M4_MyM_20a_1</t>
  </si>
  <si>
    <t>Creo que tenías razón con los tamaños que le diste. Haz que todas las imágenes ocupen el mismo espacio dentro del lienzo. Yo cambio las medidas con html dentro del json.</t>
  </si>
  <si>
    <t>https://drive.google.com/file/d/1m83SzYduJEkhOxWOuKMJYwp_fXmWDUCj/view?usp=share_link</t>
  </si>
  <si>
    <t>1 cuarto</t>
  </si>
  <si>
    <r>
      <rPr>
        <rFont val="Calibri"/>
        <sz val="12.0"/>
      </rPr>
      <t xml:space="preserve">Dibujo de un tetrabrik de leche de 1 litro: </t>
    </r>
    <r>
      <rPr>
        <rFont val="Calibri"/>
        <color rgb="FF1155CC"/>
        <sz val="12.0"/>
        <u/>
      </rPr>
      <t>https://media.istockphoto.com/id/1206913154/es/foto/caja-de-cart%C3%B3n-de-leche-sobre-fondo-blanco.jpg?s=612x612&amp;w=0&amp;k=20&amp;c=rZAoBUSCm9EAeZAw8Xfyc3b9cpNO7p9JKB0qe2WC3H4=</t>
    </r>
  </si>
  <si>
    <t>M4_MyM_20a_2</t>
  </si>
  <si>
    <t>https://drive.google.com/file/d/16nFsC5C_l_jWmsFWMV1QrLsQhtTjCHfm/view?usp=share_link</t>
  </si>
  <si>
    <t>1 pinta</t>
  </si>
  <si>
    <r>
      <rPr>
        <rFont val="Calibri"/>
        <sz val="12.0"/>
      </rPr>
      <t xml:space="preserve">Dibujo de un vaso grande de zumo, de 0.5 litros (con una pajita que sale muy poco del vaso, para que ayude a hacerse una idea de su escala): </t>
    </r>
    <r>
      <rPr>
        <rFont val="Calibri"/>
        <color rgb="FF1155CC"/>
        <sz val="12.0"/>
        <u/>
      </rPr>
      <t>https://i0.wp.com/www.sloopbrewing.com/wp-content/uploads/DrBgPmJw-scaled.jpg?fit=2560%2C2560&amp;ssl=1</t>
    </r>
  </si>
  <si>
    <t>M4_MyM_20a_3</t>
  </si>
  <si>
    <t>https://drive.google.com/file/d/13ZjsP8dXNt2i8yNOS9wJxyZtOYjEk5hn/view?usp=share_link</t>
  </si>
  <si>
    <t>1 taza</t>
  </si>
  <si>
    <r>
      <rPr>
        <rFont val="Calibri"/>
        <sz val="12.0"/>
      </rPr>
      <t xml:space="preserve">Dibujo de una taza de desayuno, 0.25 litros: </t>
    </r>
    <r>
      <rPr>
        <rFont val="Calibri"/>
        <color rgb="FF1155CC"/>
        <sz val="12.0"/>
        <u/>
      </rPr>
      <t>https://cosasdeabuela.com/wp-content/uploads/2015/06/taza-desayuno-cosasdeabuela1.jpg</t>
    </r>
  </si>
  <si>
    <t>M4_MyM_20a_4</t>
  </si>
  <si>
    <t>https://drive.google.com/file/d/1c82_tTQ7cml6w8zAC59rKOPi2fdxnf_X/view?usp=share_link</t>
  </si>
  <si>
    <t>Semirrecta</t>
  </si>
  <si>
    <t>Dos imágenes de una semirrecta.
Imitando el estilo de M4-G-15a-1.</t>
  </si>
  <si>
    <t>M4_G_22a_1
M4_G_22a_2</t>
  </si>
  <si>
    <t>https://drive.google.com/drive/folders/1lfKwPhfQoqSgCWdcVOOvCCDODaphMyKv?usp=share_link</t>
  </si>
  <si>
    <t>Punto</t>
  </si>
  <si>
    <t>Dos imágenes de un punto.
Imitando el estilo de M4-G-15a-1.</t>
  </si>
  <si>
    <t>M4_G_22a_3
M4_G_22a_4</t>
  </si>
  <si>
    <t>Icono pantalón</t>
  </si>
  <si>
    <t>Un icono de unos pantalones.
Del estilo de M3_EyP_7b_9.</t>
  </si>
  <si>
    <t>M4_EyP_4b_1</t>
  </si>
  <si>
    <t>https://drive.google.com/file/d/1XMOkSy4WV17kkEJItQRXUC92S-_w3g3A/view?usp=share_link</t>
  </si>
  <si>
    <t>Suma de fracciones en la recta numérica</t>
  </si>
  <si>
    <r>
      <rPr>
        <rFont val="Calibri"/>
        <sz val="12.0"/>
      </rPr>
      <t xml:space="preserve">Una suma con una recta numérica, pero cambiando los números naturales por fracciones.
La suma que se va a representar es 2/4 + 3/4 = 5/4
Debajo de cada círculo está cada fracción: 2/4, 3/4, 4/4, 5/4...
Hay 3 saltitos desde el 2/4 hasta el 5/4.
Referencia: </t>
    </r>
    <r>
      <rPr>
        <rFont val="Calibri"/>
        <color rgb="FF1155CC"/>
        <sz val="12.0"/>
        <u/>
      </rPr>
      <t>https://blueberry-assets.oneclick.es/M2_NyO_23a_1.svg</t>
    </r>
  </si>
  <si>
    <t>M4_NyO_59a_1</t>
  </si>
  <si>
    <t>https://drive.google.com/file/d/1pF40lGE75jIHlYMdDkBlycN1fB_ktwki/view?usp=share_link</t>
  </si>
  <si>
    <t>Resta de fracciones en la recta numérica</t>
  </si>
  <si>
    <r>
      <rPr>
        <rFont val="Calibri"/>
        <sz val="12.0"/>
      </rPr>
      <t xml:space="preserve">Una resta con una recta numérica, pero cambiando los números naturales por fracciones.
La resta que se va a representar es 9/5 - 3/5 = 6/5
Debajo de cada círculo está cada fracción: 5/5, 6/5, 7/5, 8/5, 9/5...
Hay 3 saltitos desde el 9/5 hasta el 6/5.
Referencia: </t>
    </r>
    <r>
      <rPr>
        <rFont val="Calibri"/>
        <color rgb="FF1155CC"/>
        <sz val="12.0"/>
        <u/>
      </rPr>
      <t>https://blueberry-assets.oneclick.es/M2_NyO_29a_1.svg</t>
    </r>
  </si>
  <si>
    <t>M4_NyO_59a_2</t>
  </si>
  <si>
    <t>https://drive.google.com/file/d/1Tt9vIOgsWhlipdbBhG_-4kG5OXQpxvOK/view?usp=share_link</t>
  </si>
  <si>
    <t>Matemáticas</t>
  </si>
  <si>
    <t>Pendiente de revisión</t>
  </si>
  <si>
    <t>Ortografía+cast</t>
  </si>
  <si>
    <t>JSON sin imagen</t>
  </si>
  <si>
    <t>Problema técnico</t>
  </si>
  <si>
    <t>Actividades</t>
  </si>
  <si>
    <t>Quien puede poner este estado</t>
  </si>
  <si>
    <t>Qué significa</t>
  </si>
  <si>
    <t>Editor</t>
  </si>
  <si>
    <t>Pendiente de revisar ortografía y el castellano.</t>
  </si>
  <si>
    <t>Pendiente de montar JSON (sin imagen).</t>
  </si>
  <si>
    <t>Pendiente de montar JSON (con imagen).</t>
  </si>
  <si>
    <t>Pendiente de revisar.</t>
  </si>
  <si>
    <t>JSON terminado.</t>
  </si>
  <si>
    <t>Imágenes</t>
  </si>
  <si>
    <t>Se ha revisado que la actividad se corresponde con el concepto y el outcome, se ha copiado del excel ARG (hoja de actividades y de imágenes). Pendiente de revisar descripción de imagen.</t>
  </si>
  <si>
    <t>Pendiente de dibujar</t>
  </si>
  <si>
    <t>Se puede dibujar la imagen.</t>
  </si>
  <si>
    <t>Pendiente de revisar</t>
  </si>
  <si>
    <t>Autor</t>
  </si>
  <si>
    <t>Se puede revisar la imagen para recibir OK o comentarios.</t>
  </si>
  <si>
    <t>Pendiente de corrección</t>
  </si>
  <si>
    <t>Se puede corregir la imagen a partir de los comentarios.</t>
  </si>
  <si>
    <t>Imagen terminada.</t>
  </si>
  <si>
    <t>\"type\": \"bar\"</t>
  </si>
  <si>
    <t>Gráfico de barras</t>
  </si>
  <si>
    <t>\"type\": \"line\"</t>
  </si>
  <si>
    <t>Curva de frecuencias</t>
  </si>
  <si>
    <t>\"type\": \"pie\"</t>
  </si>
  <si>
    <t>Gráfico de sectores</t>
  </si>
  <si>
    <t>Choice matrix – inline</t>
  </si>
  <si>
    <t>True/False</t>
  </si>
  <si>
    <t>clock</t>
  </si>
  <si>
    <t>Cloze with drag &amp; drop</t>
  </si>
  <si>
    <t>Cloze with drop down</t>
  </si>
  <si>
    <t>Drop down</t>
  </si>
  <si>
    <t>counting</t>
  </si>
  <si>
    <t>Counting</t>
  </si>
  <si>
    <t>equivLiteral</t>
  </si>
  <si>
    <t>Cloze math (Literal)</t>
  </si>
  <si>
    <t>equivSymbolic</t>
  </si>
  <si>
    <t>Cloze math (Symbolic)</t>
  </si>
  <si>
    <t>labelImage</t>
  </si>
  <si>
    <t>Multiple choice – multiple response</t>
  </si>
  <si>
    <t>Multiple choice – standard</t>
  </si>
  <si>
    <t>numberline</t>
  </si>
  <si>
    <t>Numberline</t>
  </si>
  <si>
    <t>orderNumbers</t>
  </si>
  <si>
    <t>Order List</t>
  </si>
  <si>
    <t>pathway</t>
  </si>
  <si>
    <t>pictograph</t>
  </si>
  <si>
    <t>Pictograma</t>
  </si>
  <si>
    <t>valor</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</si>
</sst>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m"/>
    <numFmt numFmtId="166" formatCode="#,##0.00 %"/>
  </numFmts>
  <fonts count="36">
    <font>
      <sz val="10.0"/>
      <color rgb="FF000000"/>
      <name val="Arial"/>
      <scheme val="minor"/>
    </font>
    <font>
      <sz val="12.0"/>
      <color theme="1"/>
      <name val="Calibri"/>
    </font>
    <font>
      <b/>
      <sz val="12.0"/>
      <color theme="1"/>
      <name val="Calibri"/>
    </font>
    <font>
      <b/>
      <sz val="12.0"/>
      <color rgb="FF000000"/>
      <name val="Calibri"/>
    </font>
    <font>
      <sz val="12.0"/>
      <color rgb="FFFFFFFF"/>
      <name val="Calibri"/>
    </font>
    <font>
      <sz val="12.0"/>
      <color rgb="FF000000"/>
      <name val="Calibri"/>
    </font>
    <font>
      <strike/>
      <sz val="12.0"/>
      <color theme="1"/>
      <name val="Calibri"/>
    </font>
    <font>
      <sz val="12.0"/>
      <color rgb="FF202124"/>
      <name val="Calibri"/>
    </font>
    <font>
      <u/>
      <sz val="12.0"/>
      <color rgb="FF0000FF"/>
      <name val="Calibri"/>
    </font>
    <font>
      <u/>
      <sz val="12.0"/>
      <color rgb="FF0000FF"/>
      <name val="Calibri"/>
    </font>
    <font>
      <u/>
      <sz val="12.0"/>
      <color rgb="FF0000FF"/>
      <name val="Calibri"/>
    </font>
    <font>
      <u/>
      <sz val="12.0"/>
      <color rgb="FF0000FF"/>
      <name val="Calibri"/>
    </font>
    <font>
      <sz val="12.0"/>
      <color rgb="FF0000FF"/>
      <name val="Calibri"/>
    </font>
    <font>
      <u/>
      <sz val="12.0"/>
      <color rgb="FF0000FF"/>
      <name val="Calibri"/>
    </font>
    <font>
      <u/>
      <sz val="12.0"/>
      <color rgb="FF0000FF"/>
      <name val="Calibri"/>
    </font>
    <font>
      <u/>
      <sz val="12.0"/>
      <color rgb="FF0000FF"/>
      <name val="Calibri"/>
    </font>
    <font>
      <color theme="1"/>
      <name val="Arial"/>
    </font>
    <font>
      <u/>
      <sz val="12.0"/>
      <color rgb="FF1155CC"/>
      <name val="Calibri"/>
    </font>
    <font>
      <sz val="12.0"/>
      <color rgb="FF000000"/>
      <name val="&quot;docs-Calibri&quot;"/>
    </font>
    <font>
      <u/>
      <sz val="12.0"/>
      <color rgb="FF0000FF"/>
      <name val="Calibri"/>
    </font>
    <font>
      <u/>
      <sz val="12.0"/>
      <color rgb="FF1155CC"/>
      <name val="Calibri"/>
    </font>
    <font>
      <color theme="1"/>
      <name val="Arial"/>
      <scheme val="minor"/>
    </font>
    <font>
      <u/>
      <sz val="12.0"/>
      <color rgb="FF0000FF"/>
      <name val="Calibri"/>
    </font>
    <font>
      <u/>
      <sz val="12.0"/>
      <color rgb="FF0000FF"/>
      <name val="Calibri"/>
    </font>
    <font>
      <u/>
      <sz val="12.0"/>
      <color rgb="FF0000FF"/>
      <name val="Calibri"/>
    </font>
    <font>
      <u/>
      <sz val="12.0"/>
      <color rgb="FF1155CC"/>
      <name val="Calibri"/>
    </font>
    <font>
      <u/>
      <sz val="12.0"/>
      <color rgb="FF0000FF"/>
      <name val="Calibri"/>
    </font>
    <font>
      <sz val="12.0"/>
      <color rgb="FF000000"/>
      <name val="Docs-Calibri"/>
    </font>
    <font>
      <b/>
      <sz val="14.0"/>
      <color theme="1"/>
      <name val="Calibri"/>
    </font>
    <font/>
    <font>
      <b/>
      <sz val="14.0"/>
      <color rgb="FFFFFFFF"/>
      <name val="Calibri"/>
    </font>
    <font>
      <sz val="14.0"/>
      <color theme="1"/>
      <name val="Calibri"/>
    </font>
    <font>
      <b/>
      <sz val="12.0"/>
      <color rgb="FFFFFFFF"/>
      <name val="Arial"/>
    </font>
    <font>
      <sz val="12.0"/>
      <color theme="1"/>
      <name val="Arial"/>
    </font>
    <font>
      <b/>
      <color theme="1"/>
      <name val="Arial"/>
    </font>
    <font>
      <b/>
      <color theme="1"/>
      <name val="Arial"/>
      <scheme val="minor"/>
    </font>
  </fonts>
  <fills count="21">
    <fill>
      <patternFill patternType="none"/>
    </fill>
    <fill>
      <patternFill patternType="lightGray"/>
    </fill>
    <fill>
      <patternFill patternType="solid">
        <fgColor rgb="FFFCE5CD"/>
        <bgColor rgb="FFFCE5CD"/>
      </patternFill>
    </fill>
    <fill>
      <patternFill patternType="solid">
        <fgColor rgb="FFD9D2E9"/>
        <bgColor rgb="FFD9D2E9"/>
      </patternFill>
    </fill>
    <fill>
      <patternFill patternType="solid">
        <fgColor rgb="FFEAD1DC"/>
        <bgColor rgb="FFEAD1DC"/>
      </patternFill>
    </fill>
    <fill>
      <patternFill patternType="solid">
        <fgColor rgb="FFFFFFFF"/>
        <bgColor rgb="FFFFFFFF"/>
      </patternFill>
    </fill>
    <fill>
      <patternFill patternType="solid">
        <fgColor rgb="FFA4C2F4"/>
        <bgColor rgb="FFA4C2F4"/>
      </patternFill>
    </fill>
    <fill>
      <patternFill patternType="solid">
        <fgColor rgb="FFC9DAF8"/>
        <bgColor rgb="FFC9DAF8"/>
      </patternFill>
    </fill>
    <fill>
      <patternFill patternType="solid">
        <fgColor theme="0"/>
        <bgColor theme="0"/>
      </patternFill>
    </fill>
    <fill>
      <patternFill patternType="solid">
        <fgColor rgb="FF6D9EEB"/>
        <bgColor rgb="FF6D9EEB"/>
      </patternFill>
    </fill>
    <fill>
      <patternFill patternType="solid">
        <fgColor rgb="FFEA9999"/>
        <bgColor rgb="FFEA9999"/>
      </patternFill>
    </fill>
    <fill>
      <patternFill patternType="solid">
        <fgColor rgb="FFFFF2CC"/>
        <bgColor rgb="FFFFF2CC"/>
      </patternFill>
    </fill>
    <fill>
      <patternFill patternType="solid">
        <fgColor rgb="FFF4CCCC"/>
        <bgColor rgb="FFF4CCCC"/>
      </patternFill>
    </fill>
    <fill>
      <patternFill patternType="solid">
        <fgColor rgb="FFB7E1CD"/>
        <bgColor rgb="FFB7E1CD"/>
      </patternFill>
    </fill>
    <fill>
      <patternFill patternType="solid">
        <fgColor rgb="FFCFE2F3"/>
        <bgColor rgb="FFCFE2F3"/>
      </patternFill>
    </fill>
    <fill>
      <patternFill patternType="solid">
        <fgColor rgb="FF1155CC"/>
        <bgColor rgb="FF1155CC"/>
      </patternFill>
    </fill>
    <fill>
      <patternFill patternType="solid">
        <fgColor rgb="FFD9EAD3"/>
        <bgColor rgb="FFD9EAD3"/>
      </patternFill>
    </fill>
    <fill>
      <patternFill patternType="solid">
        <fgColor rgb="FF3C78D8"/>
        <bgColor rgb="FF3C78D8"/>
      </patternFill>
    </fill>
    <fill>
      <patternFill patternType="solid">
        <fgColor rgb="FFFFE599"/>
        <bgColor rgb="FFFFE599"/>
      </patternFill>
    </fill>
    <fill>
      <patternFill patternType="solid">
        <fgColor rgb="FFF9CB9C"/>
        <bgColor rgb="FFF9CB9C"/>
      </patternFill>
    </fill>
    <fill>
      <patternFill patternType="solid">
        <fgColor rgb="FFDD7E6B"/>
        <bgColor rgb="FFDD7E6B"/>
      </patternFill>
    </fill>
  </fills>
  <borders count="10">
    <border/>
    <border>
      <right style="thin">
        <color rgb="FF000000"/>
      </right>
    </border>
    <border>
      <left style="thin">
        <color rgb="FF000000"/>
      </left>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03">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2" numFmtId="0" xfId="0" applyAlignment="1" applyFont="1">
      <alignment horizontal="center" readingOrder="0" shrinkToFit="0" vertical="center" wrapText="1"/>
    </xf>
    <xf borderId="0" fillId="2" fontId="2" numFmtId="0" xfId="0" applyAlignment="1" applyFont="1">
      <alignment horizontal="center" shrinkToFit="0" vertical="center" wrapText="1"/>
    </xf>
    <xf borderId="0" fillId="2" fontId="3" numFmtId="0" xfId="0" applyAlignment="1" applyFont="1">
      <alignment horizontal="center" shrinkToFit="0" vertical="center" wrapText="1"/>
    </xf>
    <xf borderId="0" fillId="3" fontId="2" numFmtId="0" xfId="0" applyAlignment="1" applyFill="1" applyFont="1">
      <alignment horizontal="center" readingOrder="0" shrinkToFit="0" vertical="center" wrapText="1"/>
    </xf>
    <xf borderId="0" fillId="4" fontId="2" numFmtId="0" xfId="0" applyAlignment="1" applyFill="1" applyFont="1">
      <alignment horizontal="center" readingOrder="0" shrinkToFit="0" vertical="center" wrapText="1"/>
    </xf>
    <xf borderId="0" fillId="0" fontId="1" numFmtId="0" xfId="0" applyAlignment="1" applyFont="1">
      <alignment horizontal="center" readingOrder="0" shrinkToFit="0" vertical="center" wrapText="1"/>
    </xf>
    <xf borderId="0" fillId="5" fontId="1" numFmtId="0" xfId="0" applyAlignment="1" applyFill="1" applyFont="1">
      <alignment shrinkToFit="0" vertical="center" wrapText="1"/>
    </xf>
    <xf borderId="0" fillId="0" fontId="1" numFmtId="0" xfId="0" applyAlignment="1" applyFont="1">
      <alignment horizontal="center" shrinkToFit="0" vertical="center" wrapText="1"/>
    </xf>
    <xf borderId="0" fillId="0" fontId="4" numFmtId="0" xfId="0" applyAlignment="1" applyFont="1">
      <alignment horizontal="center" readingOrder="0" shrinkToFit="0" vertical="center" wrapText="1"/>
    </xf>
    <xf borderId="0" fillId="0" fontId="1" numFmtId="0" xfId="0" applyAlignment="1" applyFont="1">
      <alignment readingOrder="0" shrinkToFit="0" vertical="center" wrapText="1"/>
    </xf>
    <xf borderId="0" fillId="0" fontId="1" numFmtId="0" xfId="0" applyAlignment="1" applyFont="1">
      <alignment shrinkToFit="0" vertical="center" wrapText="1"/>
    </xf>
    <xf borderId="0" fillId="0" fontId="5" numFmtId="0" xfId="0" applyAlignment="1" applyFont="1">
      <alignment horizontal="left" shrinkToFit="0" vertical="center" wrapText="1"/>
    </xf>
    <xf borderId="0" fillId="0" fontId="5" numFmtId="0" xfId="0" applyAlignment="1" applyFont="1">
      <alignment horizontal="center" shrinkToFit="0" vertical="center" wrapText="1"/>
    </xf>
    <xf borderId="0" fillId="0" fontId="5" numFmtId="0" xfId="0" applyAlignment="1" applyFont="1">
      <alignment shrinkToFit="0" vertical="center" wrapText="1"/>
    </xf>
    <xf borderId="0" fillId="0" fontId="5" numFmtId="0" xfId="0" applyAlignment="1" applyFont="1">
      <alignment readingOrder="0" shrinkToFit="0" vertical="center" wrapText="1"/>
    </xf>
    <xf borderId="0" fillId="0" fontId="1" numFmtId="0" xfId="0" applyAlignment="1" applyFont="1">
      <alignment horizontal="center" shrinkToFit="0" vertical="center" wrapText="1"/>
    </xf>
    <xf borderId="0" fillId="6" fontId="1" numFmtId="0" xfId="0" applyAlignment="1" applyFill="1" applyFont="1">
      <alignment horizontal="center" shrinkToFit="0" vertical="center" wrapText="1"/>
    </xf>
    <xf borderId="0" fillId="5" fontId="1" numFmtId="0" xfId="0" applyAlignment="1" applyFont="1">
      <alignment readingOrder="0" shrinkToFit="0" vertical="center" wrapText="1"/>
    </xf>
    <xf borderId="0" fillId="5" fontId="1" numFmtId="0" xfId="0" applyAlignment="1" applyFont="1">
      <alignment horizontal="center" shrinkToFit="0" vertical="center" wrapText="1"/>
    </xf>
    <xf borderId="0" fillId="0" fontId="1" numFmtId="0" xfId="0" applyAlignment="1" applyFont="1">
      <alignment horizontal="left" readingOrder="0" shrinkToFit="0" vertical="center" wrapText="1"/>
    </xf>
    <xf borderId="0" fillId="0" fontId="1" numFmtId="0" xfId="0" applyAlignment="1" applyFont="1">
      <alignment horizontal="left" shrinkToFit="0" vertical="center" wrapText="1"/>
    </xf>
    <xf borderId="0" fillId="0" fontId="1" numFmtId="0" xfId="0" applyAlignment="1" applyFont="1">
      <alignment horizontal="left" shrinkToFit="0" vertical="center" wrapText="1"/>
    </xf>
    <xf borderId="0" fillId="0" fontId="1" numFmtId="0" xfId="0" applyAlignment="1" applyFont="1">
      <alignment shrinkToFit="0" vertical="center" wrapText="1"/>
    </xf>
    <xf borderId="0" fillId="0" fontId="1" numFmtId="11" xfId="0" applyAlignment="1" applyFont="1" applyNumberFormat="1">
      <alignment shrinkToFit="0" vertical="center" wrapText="1"/>
    </xf>
    <xf borderId="0" fillId="0" fontId="1" numFmtId="0" xfId="0" applyAlignment="1" applyFont="1">
      <alignment shrinkToFit="0" vertical="center" wrapText="1"/>
    </xf>
    <xf borderId="0" fillId="0" fontId="1" numFmtId="164" xfId="0" applyAlignment="1" applyFont="1" applyNumberFormat="1">
      <alignment horizontal="center" shrinkToFit="0" vertical="center" wrapText="1"/>
    </xf>
    <xf borderId="0" fillId="0" fontId="5" numFmtId="0" xfId="0" applyAlignment="1" applyFont="1">
      <alignment horizontal="left" readingOrder="0" shrinkToFit="0" vertical="center" wrapText="1"/>
    </xf>
    <xf borderId="0" fillId="0" fontId="5" numFmtId="0" xfId="0" applyAlignment="1" applyFont="1">
      <alignment shrinkToFit="0" vertical="center" wrapText="1"/>
    </xf>
    <xf borderId="0" fillId="5" fontId="5" numFmtId="0" xfId="0" applyAlignment="1" applyFont="1">
      <alignment horizontal="left" readingOrder="0" shrinkToFit="0" vertical="center" wrapText="1"/>
    </xf>
    <xf borderId="0" fillId="7" fontId="1" numFmtId="0" xfId="0" applyAlignment="1" applyFill="1" applyFont="1">
      <alignment horizontal="center" shrinkToFit="0" vertical="center" wrapText="1"/>
    </xf>
    <xf borderId="0" fillId="0" fontId="6" numFmtId="0" xfId="0" applyAlignment="1" applyFont="1">
      <alignment horizontal="left" shrinkToFit="0" vertical="center" wrapText="1"/>
    </xf>
    <xf borderId="0" fillId="0" fontId="6" numFmtId="0" xfId="0" applyAlignment="1" applyFont="1">
      <alignment horizontal="center" shrinkToFit="0" vertical="center" wrapText="1"/>
    </xf>
    <xf borderId="0" fillId="0" fontId="6" numFmtId="0" xfId="0" applyAlignment="1" applyFont="1">
      <alignment horizontal="left" shrinkToFit="0" vertical="center" wrapText="1"/>
    </xf>
    <xf borderId="0" fillId="8" fontId="1" numFmtId="0" xfId="0" applyAlignment="1" applyFill="1" applyFont="1">
      <alignment horizontal="center" readingOrder="0" shrinkToFit="0" vertical="center" wrapText="1"/>
    </xf>
    <xf borderId="0" fillId="8" fontId="1" numFmtId="0" xfId="0" applyAlignment="1" applyFont="1">
      <alignment readingOrder="0" shrinkToFit="0" vertical="center" wrapText="1"/>
    </xf>
    <xf borderId="0" fillId="8" fontId="1" numFmtId="0" xfId="0" applyAlignment="1" applyFont="1">
      <alignment horizontal="left" readingOrder="0" shrinkToFit="0" vertical="center" wrapText="1"/>
    </xf>
    <xf borderId="0" fillId="5" fontId="1" numFmtId="0" xfId="0" applyAlignment="1" applyFont="1">
      <alignment horizontal="center" readingOrder="0" shrinkToFit="0" vertical="center" wrapText="1"/>
    </xf>
    <xf borderId="0" fillId="0" fontId="2" numFmtId="0" xfId="0" applyAlignment="1" applyFont="1">
      <alignment horizontal="left" readingOrder="0" shrinkToFit="0" vertical="center" wrapText="1"/>
    </xf>
    <xf borderId="0" fillId="9" fontId="1" numFmtId="0" xfId="0" applyAlignment="1" applyFill="1" applyFont="1">
      <alignment horizontal="center" shrinkToFit="0" vertical="center" wrapText="1"/>
    </xf>
    <xf borderId="0" fillId="0" fontId="2" numFmtId="0" xfId="0" applyAlignment="1" applyFont="1">
      <alignment readingOrder="0" shrinkToFit="0" vertical="center" wrapText="1"/>
    </xf>
    <xf borderId="0" fillId="0" fontId="7" numFmtId="0" xfId="0" applyAlignment="1" applyFont="1">
      <alignment shrinkToFit="0" vertical="center" wrapText="1"/>
    </xf>
    <xf borderId="0" fillId="0" fontId="7" numFmtId="0" xfId="0" applyAlignment="1" applyFont="1">
      <alignment shrinkToFit="0" vertical="center" wrapText="1"/>
    </xf>
    <xf borderId="0" fillId="0" fontId="7" numFmtId="0" xfId="0" applyAlignment="1" applyFont="1">
      <alignment readingOrder="0" shrinkToFit="0" vertical="center" wrapText="1"/>
    </xf>
    <xf borderId="0" fillId="10" fontId="1" numFmtId="0" xfId="0" applyAlignment="1" applyFill="1" applyFont="1">
      <alignment readingOrder="0" shrinkToFit="0" vertical="center" wrapText="1"/>
    </xf>
    <xf borderId="0" fillId="0" fontId="2" numFmtId="0" xfId="0" applyAlignment="1" applyFont="1">
      <alignment horizontal="left" shrinkToFit="0" vertical="center" wrapText="1"/>
    </xf>
    <xf borderId="0" fillId="5" fontId="1" numFmtId="0" xfId="0" applyAlignment="1" applyFont="1">
      <alignment shrinkToFit="0" vertical="center" wrapText="1"/>
    </xf>
    <xf borderId="0" fillId="0" fontId="2" numFmtId="0" xfId="0" applyAlignment="1" applyFont="1">
      <alignment horizontal="left" shrinkToFit="0" vertical="center" wrapText="1"/>
    </xf>
    <xf borderId="0" fillId="0" fontId="1" numFmtId="0" xfId="0" applyAlignment="1" applyFont="1">
      <alignment vertical="center"/>
    </xf>
    <xf borderId="0" fillId="0" fontId="1" numFmtId="0" xfId="0" applyAlignment="1" applyFont="1">
      <alignment vertical="center"/>
    </xf>
    <xf borderId="0" fillId="0" fontId="8" numFmtId="0" xfId="0" applyAlignment="1" applyFont="1">
      <alignment readingOrder="0" shrinkToFit="0" vertical="center" wrapText="1"/>
    </xf>
    <xf borderId="0" fillId="0" fontId="6" numFmtId="0" xfId="0" applyAlignment="1" applyFont="1">
      <alignment shrinkToFit="0" vertical="center" wrapText="1"/>
    </xf>
    <xf borderId="0" fillId="0" fontId="1" numFmtId="0" xfId="0" applyAlignment="1" applyFont="1">
      <alignment shrinkToFit="0" wrapText="1"/>
    </xf>
    <xf borderId="0" fillId="0" fontId="1" numFmtId="0" xfId="0" applyAlignment="1" applyFont="1">
      <alignment shrinkToFit="0" wrapText="1"/>
    </xf>
    <xf borderId="0" fillId="0" fontId="1" numFmtId="0" xfId="0" applyFont="1"/>
    <xf borderId="0" fillId="0" fontId="1" numFmtId="0" xfId="0" applyAlignment="1" applyFont="1">
      <alignment horizontal="center" shrinkToFit="0" wrapText="1"/>
    </xf>
    <xf borderId="0" fillId="0" fontId="1" numFmtId="0" xfId="0" applyAlignment="1" applyFont="1">
      <alignment readingOrder="0" shrinkToFit="0" vertical="center" wrapText="1"/>
    </xf>
    <xf borderId="0" fillId="0" fontId="6" numFmtId="0" xfId="0" applyAlignment="1" applyFont="1">
      <alignment shrinkToFit="0" vertical="center" wrapText="1"/>
    </xf>
    <xf borderId="0" fillId="5" fontId="1" numFmtId="0" xfId="0" applyAlignment="1" applyFont="1">
      <alignment vertical="center"/>
    </xf>
    <xf borderId="0" fillId="5" fontId="6" numFmtId="0" xfId="0" applyAlignment="1" applyFont="1">
      <alignment shrinkToFit="0" vertical="center" wrapText="1"/>
    </xf>
    <xf borderId="0" fillId="0" fontId="1" numFmtId="0" xfId="0" applyAlignment="1" applyFont="1">
      <alignment readingOrder="0" vertical="center"/>
    </xf>
    <xf borderId="0" fillId="7" fontId="1" numFmtId="0" xfId="0" applyAlignment="1" applyFont="1">
      <alignment horizontal="center" shrinkToFit="0" vertical="center" wrapText="1"/>
    </xf>
    <xf borderId="0" fillId="6" fontId="1" numFmtId="0" xfId="0" applyAlignment="1" applyFont="1">
      <alignment horizontal="center" shrinkToFit="0" vertical="center" wrapText="1"/>
    </xf>
    <xf borderId="0" fillId="0" fontId="9" numFmtId="0" xfId="0" applyAlignment="1" applyFont="1">
      <alignment shrinkToFit="0" vertical="center" wrapText="1"/>
    </xf>
    <xf borderId="0" fillId="0" fontId="5" numFmtId="0" xfId="0" applyAlignment="1" applyFont="1">
      <alignment horizontal="center" shrinkToFit="0" vertical="center" wrapText="1"/>
    </xf>
    <xf borderId="0" fillId="0" fontId="10" numFmtId="0" xfId="0" applyAlignment="1" applyFont="1">
      <alignment horizontal="left" readingOrder="0" shrinkToFit="0" vertical="center" wrapText="1"/>
    </xf>
    <xf borderId="0" fillId="0" fontId="11" numFmtId="0" xfId="0" applyAlignment="1" applyFont="1">
      <alignment horizontal="center" readingOrder="0" shrinkToFit="0" vertical="center" wrapText="1"/>
    </xf>
    <xf borderId="0" fillId="0" fontId="12" numFmtId="0" xfId="0" applyAlignment="1" applyFont="1">
      <alignment readingOrder="0" shrinkToFit="0" vertical="center" wrapText="1"/>
    </xf>
    <xf borderId="0" fillId="9" fontId="1" numFmtId="0" xfId="0" applyAlignment="1" applyFont="1">
      <alignment horizontal="center" shrinkToFit="0" vertical="center" wrapText="1"/>
    </xf>
    <xf borderId="0" fillId="0" fontId="5" numFmtId="0" xfId="0" applyAlignment="1" applyFont="1">
      <alignment horizontal="center" readingOrder="0" shrinkToFit="0" vertical="center" wrapText="0"/>
    </xf>
    <xf borderId="0" fillId="0" fontId="1" numFmtId="0" xfId="0" applyAlignment="1" applyFont="1">
      <alignment readingOrder="0" shrinkToFit="0" wrapText="1"/>
    </xf>
    <xf borderId="0" fillId="0" fontId="1" numFmtId="0" xfId="0" applyAlignment="1" applyFont="1">
      <alignment readingOrder="0" shrinkToFit="0" vertical="center" wrapText="1"/>
    </xf>
    <xf borderId="0" fillId="0" fontId="13" numFmtId="0" xfId="0" applyAlignment="1" applyFont="1">
      <alignment shrinkToFit="0" wrapText="1"/>
    </xf>
    <xf borderId="0" fillId="0" fontId="5" numFmtId="0" xfId="0" applyAlignment="1" applyFont="1">
      <alignment horizontal="center" readingOrder="0" shrinkToFit="0" vertical="center" wrapText="0"/>
    </xf>
    <xf borderId="0" fillId="0" fontId="5" numFmtId="0" xfId="0" applyAlignment="1" applyFont="1">
      <alignment horizontal="center" readingOrder="0" shrinkToFit="0" vertical="center" wrapText="1"/>
    </xf>
    <xf borderId="0" fillId="2" fontId="2" numFmtId="0" xfId="0" applyAlignment="1" applyFont="1">
      <alignment horizontal="center" shrinkToFit="0" vertical="center" wrapText="1"/>
    </xf>
    <xf borderId="1" fillId="2" fontId="2" numFmtId="0" xfId="0" applyAlignment="1" applyBorder="1" applyFont="1">
      <alignment horizontal="center" shrinkToFit="0" vertical="center" wrapText="1"/>
    </xf>
    <xf borderId="2" fillId="4" fontId="2" numFmtId="0" xfId="0" applyAlignment="1" applyBorder="1" applyFont="1">
      <alignment horizontal="center" shrinkToFit="0" vertical="center" wrapText="1"/>
    </xf>
    <xf borderId="0" fillId="4" fontId="2" numFmtId="0" xfId="0" applyAlignment="1" applyFont="1">
      <alignment horizontal="center" shrinkToFit="0" vertical="center" wrapText="1"/>
    </xf>
    <xf borderId="3" fillId="4" fontId="2" numFmtId="0" xfId="0" applyAlignment="1" applyBorder="1" applyFont="1">
      <alignment horizontal="center" shrinkToFit="0" vertical="center" wrapText="1"/>
    </xf>
    <xf borderId="0" fillId="11" fontId="1" numFmtId="0" xfId="0" applyAlignment="1" applyFill="1" applyFont="1">
      <alignment horizontal="center" shrinkToFit="0" vertical="center" wrapText="1"/>
    </xf>
    <xf borderId="0" fillId="3" fontId="1" numFmtId="0" xfId="0" applyAlignment="1" applyFont="1">
      <alignment horizontal="center" shrinkToFit="0" vertical="center" wrapText="1"/>
    </xf>
    <xf borderId="0" fillId="12" fontId="1" numFmtId="0" xfId="0" applyAlignment="1" applyFill="1" applyFont="1">
      <alignment horizontal="center" shrinkToFit="0" vertical="center" wrapText="1"/>
    </xf>
    <xf borderId="0" fillId="13" fontId="1" numFmtId="0" xfId="0" applyAlignment="1" applyFill="1" applyFont="1">
      <alignment horizontal="center" shrinkToFit="0" vertical="center" wrapText="1"/>
    </xf>
    <xf borderId="1" fillId="0" fontId="1" numFmtId="0" xfId="0" applyAlignment="1" applyBorder="1" applyFont="1">
      <alignment readingOrder="0" shrinkToFit="0" vertical="center" wrapText="1"/>
    </xf>
    <xf borderId="3" fillId="0" fontId="1" numFmtId="0" xfId="0" applyAlignment="1" applyBorder="1" applyFont="1">
      <alignment horizontal="center" readingOrder="0" shrinkToFit="0" vertical="center" wrapText="1"/>
    </xf>
    <xf borderId="3" fillId="0" fontId="14" numFmtId="0" xfId="0" applyAlignment="1" applyBorder="1" applyFont="1">
      <alignment readingOrder="0" shrinkToFit="0" vertical="center" wrapText="1"/>
    </xf>
    <xf borderId="3" fillId="0" fontId="15" numFmtId="0" xfId="0" applyAlignment="1" applyBorder="1" applyFont="1">
      <alignment readingOrder="0" shrinkToFit="0" vertical="center" wrapText="1"/>
    </xf>
    <xf borderId="0" fillId="0" fontId="6" numFmtId="0" xfId="0" applyAlignment="1" applyFont="1">
      <alignment readingOrder="0" shrinkToFit="0" vertical="center" wrapText="1"/>
    </xf>
    <xf borderId="0" fillId="0" fontId="16" numFmtId="0" xfId="0" applyAlignment="1" applyFont="1">
      <alignment shrinkToFit="0" vertical="center" wrapText="1"/>
    </xf>
    <xf borderId="3" fillId="11" fontId="1" numFmtId="0" xfId="0" applyAlignment="1" applyBorder="1" applyFont="1">
      <alignment horizontal="center" readingOrder="0" shrinkToFit="0" vertical="center" wrapText="1"/>
    </xf>
    <xf borderId="3" fillId="0" fontId="17" numFmtId="0" xfId="0" applyAlignment="1" applyBorder="1" applyFont="1">
      <alignment readingOrder="0" shrinkToFit="0" vertical="center" wrapText="1"/>
    </xf>
    <xf borderId="1" fillId="0" fontId="5" numFmtId="0" xfId="0" applyAlignment="1" applyBorder="1" applyFont="1">
      <alignment readingOrder="0" shrinkToFit="0" vertical="center" wrapText="1"/>
    </xf>
    <xf borderId="1" fillId="0" fontId="1" numFmtId="0" xfId="0" applyAlignment="1" applyBorder="1" applyFont="1">
      <alignment readingOrder="0" shrinkToFit="0" vertical="center" wrapText="1"/>
    </xf>
    <xf borderId="0" fillId="0" fontId="16" numFmtId="0" xfId="0" applyAlignment="1" applyFont="1">
      <alignment shrinkToFit="0" vertical="center" wrapText="1"/>
    </xf>
    <xf borderId="0" fillId="0" fontId="1" numFmtId="0" xfId="0" applyAlignment="1" applyFont="1">
      <alignment readingOrder="0" shrinkToFit="0" vertical="center" wrapText="1"/>
    </xf>
    <xf borderId="0" fillId="0" fontId="18" numFmtId="0" xfId="0" applyAlignment="1" applyFont="1">
      <alignment horizontal="center" readingOrder="0" shrinkToFit="0" vertical="center" wrapText="1"/>
    </xf>
    <xf borderId="1" fillId="0" fontId="1" numFmtId="0" xfId="0" applyAlignment="1" applyBorder="1" applyFont="1">
      <alignment shrinkToFit="0" vertical="center" wrapText="1"/>
    </xf>
    <xf borderId="1" fillId="0" fontId="5" numFmtId="0" xfId="0" applyAlignment="1" applyBorder="1" applyFont="1">
      <alignment readingOrder="0" shrinkToFit="0" vertical="center" wrapText="1"/>
    </xf>
    <xf borderId="0" fillId="0" fontId="19" numFmtId="0" xfId="0" applyAlignment="1" applyFont="1">
      <alignment readingOrder="0" shrinkToFit="0" vertical="center" wrapText="1"/>
    </xf>
    <xf borderId="1" fillId="0" fontId="20" numFmtId="0" xfId="0" applyAlignment="1" applyBorder="1" applyFont="1">
      <alignment shrinkToFit="0" vertical="center" wrapText="1"/>
    </xf>
    <xf borderId="1" fillId="0" fontId="1" numFmtId="0" xfId="0" applyAlignment="1" applyBorder="1" applyFont="1">
      <alignment readingOrder="0" shrinkToFit="0" vertical="center" wrapText="1"/>
    </xf>
    <xf borderId="1" fillId="0" fontId="12" numFmtId="0" xfId="0" applyAlignment="1" applyBorder="1" applyFont="1">
      <alignment readingOrder="0" shrinkToFit="0" vertical="center" wrapText="1"/>
    </xf>
    <xf borderId="0" fillId="0" fontId="21" numFmtId="0" xfId="0" applyAlignment="1" applyFont="1">
      <alignment shrinkToFit="0" vertical="center" wrapText="1"/>
    </xf>
    <xf borderId="1" fillId="0" fontId="22" numFmtId="0" xfId="0" applyAlignment="1" applyBorder="1" applyFont="1">
      <alignment readingOrder="0" shrinkToFit="0" vertical="center" wrapText="1"/>
    </xf>
    <xf borderId="1" fillId="0" fontId="1" numFmtId="0" xfId="0" applyAlignment="1" applyBorder="1" applyFont="1">
      <alignment horizontal="left" readingOrder="0" shrinkToFit="0" vertical="center" wrapText="1"/>
    </xf>
    <xf borderId="1" fillId="0" fontId="23" numFmtId="0" xfId="0" applyAlignment="1" applyBorder="1" applyFont="1">
      <alignment horizontal="left" readingOrder="0" shrinkToFit="0" vertical="center" wrapText="1"/>
    </xf>
    <xf borderId="1" fillId="0" fontId="24" numFmtId="0" xfId="0" applyAlignment="1" applyBorder="1" applyFont="1">
      <alignment horizontal="left" readingOrder="0" shrinkToFit="0" vertical="center" wrapText="1"/>
    </xf>
    <xf borderId="3" fillId="0" fontId="25" numFmtId="0" xfId="0" applyAlignment="1" applyBorder="1" applyFont="1">
      <alignment shrinkToFit="0" vertical="center" wrapText="1"/>
    </xf>
    <xf borderId="0" fillId="0" fontId="1" numFmtId="165" xfId="0" applyAlignment="1" applyFont="1" applyNumberFormat="1">
      <alignment horizontal="center" shrinkToFit="0" vertical="center" wrapText="1"/>
    </xf>
    <xf borderId="0" fillId="0" fontId="21" numFmtId="0" xfId="0" applyAlignment="1" applyFont="1">
      <alignment vertical="center"/>
    </xf>
    <xf borderId="0" fillId="0" fontId="5" numFmtId="0" xfId="0" applyAlignment="1" applyFont="1">
      <alignment readingOrder="0" vertical="center"/>
    </xf>
    <xf borderId="0" fillId="0" fontId="1" numFmtId="165" xfId="0" applyAlignment="1" applyFont="1" applyNumberFormat="1">
      <alignment horizontal="center" readingOrder="0" shrinkToFit="0" vertical="center" wrapText="1"/>
    </xf>
    <xf borderId="0" fillId="0" fontId="1" numFmtId="0" xfId="0" applyAlignment="1" applyFont="1">
      <alignment horizontal="center" readingOrder="0" shrinkToFit="0" vertical="center" wrapText="0"/>
    </xf>
    <xf borderId="0" fillId="0" fontId="26" numFmtId="0" xfId="0" applyAlignment="1" applyFont="1">
      <alignment horizontal="center" readingOrder="0" shrinkToFit="0" vertical="center" wrapText="1"/>
    </xf>
    <xf borderId="0" fillId="0" fontId="5" numFmtId="0" xfId="0" applyAlignment="1" applyFont="1">
      <alignment horizontal="left" readingOrder="0" shrinkToFit="0" vertical="center" wrapText="1"/>
    </xf>
    <xf borderId="0" fillId="5" fontId="27" numFmtId="0" xfId="0" applyAlignment="1" applyFont="1">
      <alignment horizontal="center" readingOrder="0"/>
    </xf>
    <xf borderId="0" fillId="0" fontId="1" numFmtId="0" xfId="0" applyFont="1"/>
    <xf borderId="1" fillId="0" fontId="1" numFmtId="0" xfId="0" applyAlignment="1" applyBorder="1" applyFont="1">
      <alignment shrinkToFit="0" vertical="center" wrapText="1"/>
    </xf>
    <xf borderId="3" fillId="0" fontId="1" numFmtId="0" xfId="0" applyAlignment="1" applyBorder="1" applyFont="1">
      <alignment shrinkToFit="0" vertical="center" wrapText="1"/>
    </xf>
    <xf borderId="3" fillId="0" fontId="1" numFmtId="0" xfId="0" applyAlignment="1" applyBorder="1" applyFont="1">
      <alignment horizontal="center" shrinkToFit="0" vertical="center" wrapText="1"/>
    </xf>
    <xf borderId="4" fillId="14" fontId="28" numFmtId="0" xfId="0" applyAlignment="1" applyBorder="1" applyFill="1" applyFont="1">
      <alignment horizontal="center" vertical="bottom"/>
    </xf>
    <xf borderId="5" fillId="0" fontId="29" numFmtId="0" xfId="0" applyBorder="1" applyFont="1"/>
    <xf borderId="6" fillId="0" fontId="29" numFmtId="0" xfId="0" applyBorder="1" applyFont="1"/>
    <xf borderId="0" fillId="0" fontId="16" numFmtId="0" xfId="0" applyAlignment="1" applyFont="1">
      <alignment vertical="bottom"/>
    </xf>
    <xf borderId="0" fillId="15" fontId="30" numFmtId="164" xfId="0" applyAlignment="1" applyFill="1" applyFont="1" applyNumberFormat="1">
      <alignment horizontal="center" vertical="bottom"/>
    </xf>
    <xf borderId="4" fillId="15" fontId="30" numFmtId="164" xfId="0" applyAlignment="1" applyBorder="1" applyFont="1" applyNumberFormat="1">
      <alignment horizontal="center" vertical="bottom"/>
    </xf>
    <xf borderId="4" fillId="15" fontId="30" numFmtId="164" xfId="0" applyAlignment="1" applyBorder="1" applyFont="1" applyNumberFormat="1">
      <alignment horizontal="center" readingOrder="0" vertical="bottom"/>
    </xf>
    <xf borderId="7" fillId="15" fontId="30" numFmtId="0" xfId="0" applyAlignment="1" applyBorder="1" applyFont="1">
      <alignment readingOrder="0" vertical="bottom"/>
    </xf>
    <xf borderId="7" fillId="0" fontId="31" numFmtId="0" xfId="0" applyAlignment="1" applyBorder="1" applyFont="1">
      <alignment horizontal="right" vertical="bottom"/>
    </xf>
    <xf borderId="7" fillId="0" fontId="31" numFmtId="166" xfId="0" applyAlignment="1" applyBorder="1" applyFont="1" applyNumberFormat="1">
      <alignment horizontal="right" vertical="bottom"/>
    </xf>
    <xf borderId="7" fillId="14" fontId="31" numFmtId="0" xfId="0" applyAlignment="1" applyBorder="1" applyFont="1">
      <alignment horizontal="center" readingOrder="0" shrinkToFit="0" vertical="bottom" wrapText="0"/>
    </xf>
    <xf borderId="7" fillId="0" fontId="31" numFmtId="9" xfId="0" applyAlignment="1" applyBorder="1" applyFont="1" applyNumberFormat="1">
      <alignment horizontal="right" shrinkToFit="0" vertical="bottom" wrapText="0"/>
    </xf>
    <xf borderId="7" fillId="15" fontId="30" numFmtId="0" xfId="0" applyAlignment="1" applyBorder="1" applyFont="1">
      <alignment vertical="bottom"/>
    </xf>
    <xf borderId="7" fillId="0" fontId="31" numFmtId="9" xfId="0" applyAlignment="1" applyBorder="1" applyFont="1" applyNumberFormat="1">
      <alignment horizontal="right" shrinkToFit="0" vertical="bottom" wrapText="0"/>
    </xf>
    <xf borderId="7" fillId="15" fontId="30" numFmtId="0" xfId="0" applyAlignment="1" applyBorder="1" applyFont="1">
      <alignment vertical="bottom"/>
    </xf>
    <xf borderId="7" fillId="14" fontId="31" numFmtId="166" xfId="0" applyAlignment="1" applyBorder="1" applyFont="1" applyNumberFormat="1">
      <alignment horizontal="right" vertical="bottom"/>
    </xf>
    <xf borderId="7" fillId="14" fontId="31" numFmtId="0" xfId="0" applyAlignment="1" applyBorder="1" applyFont="1">
      <alignment horizontal="center" shrinkToFit="0" vertical="bottom" wrapText="0"/>
    </xf>
    <xf borderId="7" fillId="14" fontId="31" numFmtId="9" xfId="0" applyAlignment="1" applyBorder="1" applyFont="1" applyNumberFormat="1">
      <alignment horizontal="right" shrinkToFit="0" vertical="bottom" wrapText="0"/>
    </xf>
    <xf borderId="0" fillId="0" fontId="16" numFmtId="0" xfId="0" applyAlignment="1" applyFont="1">
      <alignment vertical="bottom"/>
    </xf>
    <xf borderId="0" fillId="0" fontId="16" numFmtId="164" xfId="0" applyAlignment="1" applyFont="1" applyNumberFormat="1">
      <alignment vertical="bottom"/>
    </xf>
    <xf borderId="0" fillId="0" fontId="16" numFmtId="164" xfId="0" applyAlignment="1" applyFont="1" applyNumberFormat="1">
      <alignment horizontal="right" vertical="bottom"/>
    </xf>
    <xf borderId="0" fillId="0" fontId="16" numFmtId="164" xfId="0" applyAlignment="1" applyFont="1" applyNumberFormat="1">
      <alignment horizontal="center" vertical="bottom"/>
    </xf>
    <xf borderId="4" fillId="14" fontId="28" numFmtId="10" xfId="0" applyAlignment="1" applyBorder="1" applyFont="1" applyNumberFormat="1">
      <alignment horizontal="center" vertical="bottom"/>
    </xf>
    <xf borderId="7" fillId="0" fontId="31" numFmtId="10" xfId="0" applyAlignment="1" applyBorder="1" applyFont="1" applyNumberFormat="1">
      <alignment horizontal="right" vertical="bottom"/>
    </xf>
    <xf borderId="7" fillId="0" fontId="31" numFmtId="0" xfId="0" applyAlignment="1" applyBorder="1" applyFont="1">
      <alignment horizontal="right" vertical="bottom"/>
    </xf>
    <xf borderId="7" fillId="14" fontId="16" numFmtId="9" xfId="0" applyAlignment="1" applyBorder="1" applyFont="1" applyNumberFormat="1">
      <alignment shrinkToFit="0" vertical="bottom" wrapText="0"/>
    </xf>
    <xf borderId="7" fillId="14" fontId="16" numFmtId="9" xfId="0" applyAlignment="1" applyBorder="1" applyFont="1" applyNumberFormat="1">
      <alignment horizontal="right" shrinkToFit="0" vertical="bottom" wrapText="0"/>
    </xf>
    <xf borderId="0" fillId="0" fontId="16" numFmtId="10" xfId="0" applyAlignment="1" applyFont="1" applyNumberFormat="1">
      <alignment vertical="bottom"/>
    </xf>
    <xf borderId="0" fillId="0" fontId="16" numFmtId="9" xfId="0" applyAlignment="1" applyFont="1" applyNumberFormat="1">
      <alignment vertical="bottom"/>
    </xf>
    <xf borderId="0" fillId="0" fontId="16" numFmtId="9" xfId="0" applyAlignment="1" applyFont="1" applyNumberFormat="1">
      <alignment horizontal="right" vertical="bottom"/>
    </xf>
    <xf borderId="0" fillId="0" fontId="16" numFmtId="0" xfId="0" applyAlignment="1" applyFont="1">
      <alignment horizontal="center" vertical="bottom"/>
    </xf>
    <xf borderId="7" fillId="14" fontId="31" numFmtId="0" xfId="0" applyAlignment="1" applyBorder="1" applyFont="1">
      <alignment horizontal="center" shrinkToFit="0" vertical="bottom" wrapText="0"/>
    </xf>
    <xf borderId="7" fillId="0" fontId="16" numFmtId="9" xfId="0" applyAlignment="1" applyBorder="1" applyFont="1" applyNumberFormat="1">
      <alignment shrinkToFit="0" vertical="bottom" wrapText="0"/>
    </xf>
    <xf borderId="0" fillId="0" fontId="30" numFmtId="164" xfId="0" applyAlignment="1" applyFont="1" applyNumberFormat="1">
      <alignment horizontal="center" readingOrder="0" vertical="bottom"/>
    </xf>
    <xf borderId="0" fillId="0" fontId="31" numFmtId="0" xfId="0" applyAlignment="1" applyFont="1">
      <alignment horizontal="center" readingOrder="0" shrinkToFit="0" vertical="bottom" wrapText="0"/>
    </xf>
    <xf borderId="0" fillId="0" fontId="31" numFmtId="9" xfId="0" applyAlignment="1" applyFont="1" applyNumberFormat="1">
      <alignment horizontal="right" shrinkToFit="0" vertical="bottom" wrapText="0"/>
    </xf>
    <xf borderId="7" fillId="16" fontId="31" numFmtId="9" xfId="0" applyAlignment="1" applyBorder="1" applyFill="1" applyFont="1" applyNumberFormat="1">
      <alignment horizontal="right" shrinkToFit="0" vertical="bottom" wrapText="0"/>
    </xf>
    <xf borderId="0" fillId="0" fontId="31" numFmtId="0" xfId="0" applyAlignment="1" applyFont="1">
      <alignment horizontal="center" shrinkToFit="0" vertical="bottom" wrapText="0"/>
    </xf>
    <xf borderId="0" fillId="17" fontId="32" numFmtId="0" xfId="0" applyAlignment="1" applyFill="1" applyFont="1">
      <alignment horizontal="center" vertical="center"/>
    </xf>
    <xf borderId="0" fillId="0" fontId="16" numFmtId="0" xfId="0" applyAlignment="1" applyFont="1">
      <alignment vertical="center"/>
    </xf>
    <xf borderId="7" fillId="17" fontId="32" numFmtId="0" xfId="0" applyAlignment="1" applyBorder="1" applyFont="1">
      <alignment horizontal="center" vertical="center"/>
    </xf>
    <xf borderId="7" fillId="17" fontId="32" numFmtId="0" xfId="0" applyAlignment="1" applyBorder="1" applyFont="1">
      <alignment horizontal="center" shrinkToFit="0" vertical="center" wrapText="1"/>
    </xf>
    <xf borderId="7" fillId="14" fontId="33" numFmtId="0" xfId="0" applyAlignment="1" applyBorder="1" applyFont="1">
      <alignment horizontal="center" readingOrder="0" shrinkToFit="0" vertical="center" wrapText="1"/>
    </xf>
    <xf borderId="7" fillId="14" fontId="33" numFmtId="0" xfId="0" applyAlignment="1" applyBorder="1" applyFont="1">
      <alignment horizontal="center" readingOrder="0" vertical="center"/>
    </xf>
    <xf borderId="7" fillId="14" fontId="33" numFmtId="0" xfId="0" applyAlignment="1" applyBorder="1" applyFont="1">
      <alignment horizontal="left" readingOrder="0" shrinkToFit="0" vertical="center" wrapText="1"/>
    </xf>
    <xf borderId="7" fillId="18" fontId="33" numFmtId="0" xfId="0" applyAlignment="1" applyBorder="1" applyFill="1" applyFont="1">
      <alignment horizontal="center" readingOrder="0" shrinkToFit="0" vertical="center" wrapText="1"/>
    </xf>
    <xf borderId="7" fillId="18" fontId="33" numFmtId="0" xfId="0" applyAlignment="1" applyBorder="1" applyFont="1">
      <alignment horizontal="center" readingOrder="0" vertical="center"/>
    </xf>
    <xf borderId="7" fillId="18" fontId="33" numFmtId="0" xfId="0" applyAlignment="1" applyBorder="1" applyFont="1">
      <alignment horizontal="left" readingOrder="0" shrinkToFit="0" vertical="center" wrapText="1"/>
    </xf>
    <xf borderId="7" fillId="19" fontId="33" numFmtId="0" xfId="0" applyAlignment="1" applyBorder="1" applyFill="1" applyFont="1">
      <alignment horizontal="center" readingOrder="0" shrinkToFit="0" vertical="center" wrapText="1"/>
    </xf>
    <xf borderId="7" fillId="19" fontId="33" numFmtId="0" xfId="0" applyAlignment="1" applyBorder="1" applyFont="1">
      <alignment horizontal="center" readingOrder="0" vertical="center"/>
    </xf>
    <xf borderId="7" fillId="19" fontId="33" numFmtId="0" xfId="0" applyAlignment="1" applyBorder="1" applyFont="1">
      <alignment horizontal="left" readingOrder="0" shrinkToFit="0" vertical="center" wrapText="1"/>
    </xf>
    <xf borderId="7" fillId="20" fontId="33" numFmtId="0" xfId="0" applyAlignment="1" applyBorder="1" applyFill="1" applyFont="1">
      <alignment horizontal="center" readingOrder="0" shrinkToFit="0" vertical="center" wrapText="1"/>
    </xf>
    <xf borderId="7" fillId="20" fontId="33" numFmtId="0" xfId="0" applyAlignment="1" applyBorder="1" applyFont="1">
      <alignment horizontal="left" readingOrder="0" shrinkToFit="0" vertical="center" wrapText="1"/>
    </xf>
    <xf borderId="7" fillId="13" fontId="33" numFmtId="0" xfId="0" applyAlignment="1" applyBorder="1" applyFont="1">
      <alignment horizontal="center" readingOrder="0" shrinkToFit="0" vertical="center" wrapText="1"/>
    </xf>
    <xf borderId="7" fillId="13" fontId="33" numFmtId="0" xfId="0" applyAlignment="1" applyBorder="1" applyFont="1">
      <alignment horizontal="center" readingOrder="0" vertical="center"/>
    </xf>
    <xf borderId="7" fillId="13" fontId="33" numFmtId="0" xfId="0" applyAlignment="1" applyBorder="1" applyFont="1">
      <alignment readingOrder="0" shrinkToFit="0" vertical="center" wrapText="1"/>
    </xf>
    <xf borderId="7" fillId="0" fontId="16" numFmtId="0" xfId="0" applyAlignment="1" applyBorder="1" applyFont="1">
      <alignment vertical="center"/>
    </xf>
    <xf borderId="4" fillId="17" fontId="32" numFmtId="0" xfId="0" applyAlignment="1" applyBorder="1" applyFont="1">
      <alignment horizontal="center" vertical="center"/>
    </xf>
    <xf borderId="7" fillId="17" fontId="32" numFmtId="0" xfId="0" applyAlignment="1" applyBorder="1" applyFont="1">
      <alignment horizontal="center" vertical="center"/>
    </xf>
    <xf borderId="7" fillId="0" fontId="33" numFmtId="0" xfId="0" applyAlignment="1" applyBorder="1" applyFont="1">
      <alignment vertical="center"/>
    </xf>
    <xf borderId="7" fillId="0" fontId="33" numFmtId="0" xfId="0" applyAlignment="1" applyBorder="1" applyFont="1">
      <alignment shrinkToFit="0" vertical="center" wrapText="1"/>
    </xf>
    <xf borderId="7" fillId="11" fontId="33" numFmtId="0" xfId="0" applyAlignment="1" applyBorder="1" applyFont="1">
      <alignment horizontal="center" shrinkToFit="0" vertical="center" wrapText="1"/>
    </xf>
    <xf borderId="7" fillId="11" fontId="33" numFmtId="0" xfId="0" applyAlignment="1" applyBorder="1" applyFont="1">
      <alignment shrinkToFit="0" vertical="center" wrapText="1"/>
    </xf>
    <xf borderId="7" fillId="3" fontId="33" numFmtId="0" xfId="0" applyAlignment="1" applyBorder="1" applyFont="1">
      <alignment horizontal="center" shrinkToFit="0" vertical="center" wrapText="1"/>
    </xf>
    <xf borderId="7" fillId="3" fontId="33" numFmtId="0" xfId="0" applyAlignment="1" applyBorder="1" applyFont="1">
      <alignment shrinkToFit="0" vertical="center" wrapText="1"/>
    </xf>
    <xf borderId="7" fillId="12" fontId="33" numFmtId="0" xfId="0" applyAlignment="1" applyBorder="1" applyFont="1">
      <alignment horizontal="center" shrinkToFit="0" vertical="center" wrapText="1"/>
    </xf>
    <xf borderId="7" fillId="12" fontId="33" numFmtId="0" xfId="0" applyAlignment="1" applyBorder="1" applyFont="1">
      <alignment shrinkToFit="0" vertical="center" wrapText="1"/>
    </xf>
    <xf borderId="7" fillId="13" fontId="33" numFmtId="0" xfId="0" applyAlignment="1" applyBorder="1" applyFont="1">
      <alignment horizontal="center" shrinkToFit="0" vertical="center" wrapText="1"/>
    </xf>
    <xf borderId="7" fillId="13" fontId="33" numFmtId="0" xfId="0" applyAlignment="1" applyBorder="1" applyFont="1">
      <alignment shrinkToFit="0" vertical="center" wrapText="1"/>
    </xf>
    <xf borderId="7" fillId="0" fontId="16" numFmtId="0" xfId="0" applyAlignment="1" applyBorder="1" applyFont="1">
      <alignment vertical="bottom"/>
    </xf>
    <xf borderId="6" fillId="0" fontId="16" numFmtId="0" xfId="0" applyAlignment="1" applyBorder="1" applyFont="1">
      <alignment vertical="bottom"/>
    </xf>
    <xf borderId="6" fillId="7" fontId="34" numFmtId="0" xfId="0" applyAlignment="1" applyBorder="1" applyFont="1">
      <alignment horizontal="center" vertical="bottom"/>
    </xf>
    <xf borderId="6" fillId="7" fontId="34" numFmtId="0" xfId="0" applyAlignment="1" applyBorder="1" applyFont="1">
      <alignment horizontal="center" vertical="bottom"/>
    </xf>
    <xf borderId="8" fillId="7" fontId="16" numFmtId="0" xfId="0" applyAlignment="1" applyBorder="1" applyFont="1">
      <alignment vertical="bottom"/>
    </xf>
    <xf borderId="9" fillId="7" fontId="16" numFmtId="0" xfId="0" applyAlignment="1" applyBorder="1" applyFont="1">
      <alignment vertical="bottom"/>
    </xf>
    <xf borderId="9" fillId="0" fontId="16" numFmtId="0" xfId="0" applyAlignment="1" applyBorder="1" applyFont="1">
      <alignment horizontal="center" vertical="bottom"/>
    </xf>
    <xf borderId="8" fillId="7" fontId="16" numFmtId="0" xfId="0" applyAlignment="1" applyBorder="1" applyFont="1">
      <alignment vertical="bottom"/>
    </xf>
    <xf borderId="9" fillId="7" fontId="16" numFmtId="0" xfId="0" applyAlignment="1" applyBorder="1" applyFont="1">
      <alignment vertical="bottom"/>
    </xf>
    <xf borderId="0" fillId="11" fontId="35" numFmtId="0" xfId="0" applyFont="1"/>
    <xf borderId="0" fillId="11" fontId="35" numFmtId="0" xfId="0" applyAlignment="1" applyFont="1">
      <alignment horizontal="center" readingOrder="0"/>
    </xf>
    <xf borderId="0" fillId="0" fontId="21" numFmtId="0" xfId="0" applyFont="1"/>
  </cellXfs>
  <cellStyles count="1">
    <cellStyle xfId="0" name="Normal" builtinId="0"/>
  </cellStyles>
  <dxfs count="21">
    <dxf>
      <font>
        <strike/>
      </font>
      <fill>
        <patternFill patternType="none"/>
      </fill>
      <border/>
    </dxf>
    <dxf>
      <font/>
      <fill>
        <patternFill patternType="solid">
          <fgColor rgb="FFC9DAF8"/>
          <bgColor rgb="FFC9DAF8"/>
        </patternFill>
      </fill>
      <border/>
    </dxf>
    <dxf>
      <font/>
      <fill>
        <patternFill patternType="solid">
          <fgColor rgb="FFA4C2F4"/>
          <bgColor rgb="FFA4C2F4"/>
        </patternFill>
      </fill>
      <border/>
    </dxf>
    <dxf>
      <font/>
      <fill>
        <patternFill patternType="solid">
          <fgColor rgb="FF6D9EEB"/>
          <bgColor rgb="FF6D9EEB"/>
        </patternFill>
      </fill>
      <border/>
    </dxf>
    <dxf>
      <font>
        <b/>
        <color theme="1"/>
      </font>
      <fill>
        <patternFill patternType="solid">
          <fgColor rgb="FFB7E1CD"/>
          <bgColor rgb="FFB7E1CD"/>
        </patternFill>
      </fill>
      <border/>
    </dxf>
    <dxf>
      <font>
        <color rgb="FF000000"/>
      </font>
      <fill>
        <patternFill patternType="solid">
          <fgColor rgb="FFCFE2F3"/>
          <bgColor rgb="FFCFE2F3"/>
        </patternFill>
      </fill>
      <border/>
    </dxf>
    <dxf>
      <font>
        <color rgb="FF202124"/>
      </font>
      <fill>
        <patternFill patternType="solid">
          <fgColor rgb="FFFFE599"/>
          <bgColor rgb="FFFFE599"/>
        </patternFill>
      </fill>
      <border/>
    </dxf>
    <dxf>
      <font>
        <color theme="1"/>
      </font>
      <fill>
        <patternFill patternType="solid">
          <fgColor rgb="FFF9CB9C"/>
          <bgColor rgb="FFF9CB9C"/>
        </patternFill>
      </fill>
      <border/>
    </dxf>
    <dxf>
      <font>
        <b/>
        <color theme="0"/>
      </font>
      <fill>
        <patternFill patternType="solid">
          <fgColor rgb="FFDD7E6B"/>
          <bgColor rgb="FFDD7E6B"/>
        </patternFill>
      </fill>
      <border/>
    </dxf>
    <dxf>
      <font>
        <color rgb="FFFF0000"/>
      </font>
      <fill>
        <patternFill patternType="none"/>
      </fill>
      <border/>
    </dxf>
    <dxf>
      <font>
        <b/>
        <color theme="0"/>
      </font>
      <fill>
        <patternFill patternType="solid">
          <fgColor rgb="FFEA4335"/>
          <bgColor rgb="FFEA4335"/>
        </patternFill>
      </fill>
      <border/>
    </dxf>
    <dxf>
      <font>
        <color rgb="FFFFFFFF"/>
      </font>
      <fill>
        <patternFill patternType="solid">
          <fgColor rgb="FF741B47"/>
          <bgColor rgb="FF741B47"/>
        </patternFill>
      </fill>
      <border/>
    </dxf>
    <dxf>
      <font>
        <b/>
      </font>
      <fill>
        <patternFill patternType="solid">
          <fgColor rgb="FFB7E1CD"/>
          <bgColor rgb="FFB7E1CD"/>
        </patternFill>
      </fill>
      <border/>
    </dxf>
    <dxf>
      <font/>
      <fill>
        <patternFill patternType="solid">
          <fgColor rgb="FFF9CB9C"/>
          <bgColor rgb="FFF9CB9C"/>
        </patternFill>
      </fill>
      <border/>
    </dxf>
    <dxf>
      <font/>
      <fill>
        <patternFill patternType="solid">
          <fgColor rgb="FFDD7E6B"/>
          <bgColor rgb="FFDD7E6B"/>
        </patternFill>
      </fill>
      <border/>
    </dxf>
    <dxf>
      <font>
        <b/>
        <color rgb="FFFF0000"/>
      </font>
      <fill>
        <patternFill patternType="solid">
          <fgColor rgb="FFFCE5CD"/>
          <bgColor rgb="FFFCE5CD"/>
        </patternFill>
      </fill>
      <border/>
    </dxf>
    <dxf>
      <font>
        <color rgb="FFFF0000"/>
      </font>
      <fill>
        <patternFill patternType="solid">
          <fgColor rgb="FFD9D2E9"/>
          <bgColor rgb="FFD9D2E9"/>
        </patternFill>
      </fill>
      <border/>
    </dxf>
    <dxf>
      <font>
        <color theme="1"/>
      </font>
      <fill>
        <patternFill patternType="solid">
          <fgColor rgb="FFFFF2CC"/>
          <bgColor rgb="FFFFF2CC"/>
        </patternFill>
      </fill>
      <border/>
    </dxf>
    <dxf>
      <font/>
      <fill>
        <patternFill patternType="solid">
          <fgColor rgb="FFD9D2E9"/>
          <bgColor rgb="FFD9D2E9"/>
        </patternFill>
      </fill>
      <border/>
    </dxf>
    <dxf>
      <font/>
      <fill>
        <patternFill patternType="solid">
          <fgColor rgb="FFF4CCCC"/>
          <bgColor rgb="FFF4CC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blueberry-assets.oneclick.es/M2_EyP_6b_3.png" TargetMode="External"/><Relationship Id="rId11" Type="http://schemas.openxmlformats.org/officeDocument/2006/relationships/hyperlink" Target="https://drive.google.com/file/d/1NDtYyPSCj79kN9i2r5jIZ-bFxsswGJ9M/view?usp=sharing" TargetMode="External"/><Relationship Id="rId22" Type="http://schemas.openxmlformats.org/officeDocument/2006/relationships/drawing" Target="../drawings/drawing1.xml"/><Relationship Id="rId10" Type="http://schemas.openxmlformats.org/officeDocument/2006/relationships/hyperlink" Target="https://gyazo.com/17d0df967aa6a87a2a9d9e192ce23f99)" TargetMode="External"/><Relationship Id="rId21" Type="http://schemas.openxmlformats.org/officeDocument/2006/relationships/hyperlink" Target="https://blueberry-assets.oneclick.es/M2_EyP_6b_1.png" TargetMode="External"/><Relationship Id="rId13" Type="http://schemas.openxmlformats.org/officeDocument/2006/relationships/hyperlink" Target="https://blueberry-assets.oneclick.es/M4_G_8a_2.svg" TargetMode="External"/><Relationship Id="rId12" Type="http://schemas.openxmlformats.org/officeDocument/2006/relationships/hyperlink" Target="https://drive.google.com/file/d/1UHH6i86edk5qchsfiATHc3p0V6kPL7A3/view?usp=sharing" TargetMode="External"/><Relationship Id="rId1" Type="http://schemas.openxmlformats.org/officeDocument/2006/relationships/hyperlink" Target="http://drive.google.com/uc?export=view&amp;id=1hZT5sVDf8vIC7gtBQFtKyQw0ClcIPVpO" TargetMode="External"/><Relationship Id="rId2" Type="http://schemas.openxmlformats.org/officeDocument/2006/relationships/hyperlink" Target="https://blueberry-assets.oneclick.es/M4_MyM_17b_1.svg" TargetMode="External"/><Relationship Id="rId3" Type="http://schemas.openxmlformats.org/officeDocument/2006/relationships/hyperlink" Target="https://blueberry-assets.oneclick.es/M4_MyM_5a_20a.png" TargetMode="External"/><Relationship Id="rId4" Type="http://schemas.openxmlformats.org/officeDocument/2006/relationships/hyperlink" Target="https://blueberry-assets.oneclick.es/M4_G_1a_3" TargetMode="External"/><Relationship Id="rId9" Type="http://schemas.openxmlformats.org/officeDocument/2006/relationships/hyperlink" Target="https://gyazo.com/17d0df967aa6a87a2a9d9e192ce23f99)" TargetMode="External"/><Relationship Id="rId15" Type="http://schemas.openxmlformats.org/officeDocument/2006/relationships/hyperlink" Target="https://blueberry-assets.oneclick.es/M2_EyP_6b_1.png" TargetMode="External"/><Relationship Id="rId14" Type="http://schemas.openxmlformats.org/officeDocument/2006/relationships/hyperlink" Target="https://bit.ly/3CD7p0o" TargetMode="External"/><Relationship Id="rId17" Type="http://schemas.openxmlformats.org/officeDocument/2006/relationships/hyperlink" Target="https://blueberry-assets.oneclick.es/M2_EyP_6b_3.png" TargetMode="External"/><Relationship Id="rId16" Type="http://schemas.openxmlformats.org/officeDocument/2006/relationships/hyperlink" Target="https://blueberry-assets.oneclick.es/M2_EyP_6b_2.png" TargetMode="External"/><Relationship Id="rId5" Type="http://schemas.openxmlformats.org/officeDocument/2006/relationships/hyperlink" Target="https://blueberry-assets.oneclick.es/M4_G_1a_4.svg" TargetMode="External"/><Relationship Id="rId19" Type="http://schemas.openxmlformats.org/officeDocument/2006/relationships/hyperlink" Target="https://blueberry-assets.oneclick.es/M2_EyP_6b_2.png" TargetMode="External"/><Relationship Id="rId6" Type="http://schemas.openxmlformats.org/officeDocument/2006/relationships/hyperlink" Target="https://blueberry-assets.oneclick.es/M4_G_1a_5.svg" TargetMode="External"/><Relationship Id="rId18" Type="http://schemas.openxmlformats.org/officeDocument/2006/relationships/hyperlink" Target="https://blueberry-assets.oneclick.es/M2_EyP_6b_1.png" TargetMode="External"/><Relationship Id="rId7" Type="http://schemas.openxmlformats.org/officeDocument/2006/relationships/hyperlink" Target="https://blueberry-assets.oneclick.es/M4_G_1b_1" TargetMode="External"/><Relationship Id="rId8" Type="http://schemas.openxmlformats.org/officeDocument/2006/relationships/hyperlink" Target="http://drive.google.com/uc?export=view&amp;id=M4-G-13a-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drive.google.com/drive/folders/1lRbWJP1-zdUbWd-tveQhKkwT2E31kXlC?usp=sharing" TargetMode="External"/><Relationship Id="rId190" Type="http://schemas.openxmlformats.org/officeDocument/2006/relationships/hyperlink" Target="https://drive.google.com/drive/folders/11dUWoqDp4NwjBRhdD-rwF-os7N4xvz3W" TargetMode="External"/><Relationship Id="rId42" Type="http://schemas.openxmlformats.org/officeDocument/2006/relationships/hyperlink" Target="https://drive.google.com/drive/folders/13mmoRQUdfmuLaMf2NiRi_XJ4K9EC17br?usp=sharing" TargetMode="External"/><Relationship Id="rId41" Type="http://schemas.openxmlformats.org/officeDocument/2006/relationships/hyperlink" Target="https://drive.google.com/drive/folders/1eZZihgSRYuIzx-ropdl3NXXGn8vkQPnw?usp=sharing" TargetMode="External"/><Relationship Id="rId44" Type="http://schemas.openxmlformats.org/officeDocument/2006/relationships/hyperlink" Target="https://drive.google.com/drive/folders/13EjGU6kDyrESobtkXA2UvcCuxHlzeS4F?usp=sharing" TargetMode="External"/><Relationship Id="rId194" Type="http://schemas.openxmlformats.org/officeDocument/2006/relationships/hyperlink" Target="https://i0.wp.com/www.sloopbrewing.com/wp-content/uploads/DrBgPmJw-scaled.jpg?fit=2560%2C2560&amp;ssl=1" TargetMode="External"/><Relationship Id="rId43" Type="http://schemas.openxmlformats.org/officeDocument/2006/relationships/hyperlink" Target="https://drive.google.com/drive/folders/1BP5-mHoX0b3gd9U5b6P2JFyqJ6Ojf8xw?usp=sharing" TargetMode="External"/><Relationship Id="rId193" Type="http://schemas.openxmlformats.org/officeDocument/2006/relationships/hyperlink" Target="https://drive.google.com/file/d/16nFsC5C_l_jWmsFWMV1QrLsQhtTjCHfm/view?usp=share_link" TargetMode="External"/><Relationship Id="rId46" Type="http://schemas.openxmlformats.org/officeDocument/2006/relationships/hyperlink" Target="https://drive.google.com/drive/folders/1auBE97A1Y7xBJMN0l4GVjrCMknj1aEYz?usp=sharing" TargetMode="External"/><Relationship Id="rId192" Type="http://schemas.openxmlformats.org/officeDocument/2006/relationships/hyperlink" Target="https://media.istockphoto.com/id/1206913154/es/foto/caja-de-cart%C3%B3n-de-leche-sobre-fondo-blanco.jpg?s=612x612&amp;w=0&amp;k=20&amp;c=rZAoBUSCm9EAeZAw8Xfyc3b9cpNO7p9JKB0qe2WC3H4=" TargetMode="External"/><Relationship Id="rId45" Type="http://schemas.openxmlformats.org/officeDocument/2006/relationships/hyperlink" Target="https://drive.google.com/drive/folders/1Huc97agTl2jyG9qBIYkGYPP1AqLoNqW9?usp=sharing" TargetMode="External"/><Relationship Id="rId191" Type="http://schemas.openxmlformats.org/officeDocument/2006/relationships/hyperlink" Target="https://drive.google.com/file/d/1m83SzYduJEkhOxWOuKMJYwp_fXmWDUCj/view?usp=share_link" TargetMode="External"/><Relationship Id="rId48" Type="http://schemas.openxmlformats.org/officeDocument/2006/relationships/hyperlink" Target="https://drive.google.com/drive/folders/11n3JNN6WZntIjn8aUmG95UZGOFkeDRTn?usp=sharing" TargetMode="External"/><Relationship Id="rId187" Type="http://schemas.openxmlformats.org/officeDocument/2006/relationships/hyperlink" Target="https://drive.google.com/file/d/1f89I21Gx1oh0MrEyG0WaKHJba0TSfn7K/view?usp=share_link" TargetMode="External"/><Relationship Id="rId47" Type="http://schemas.openxmlformats.org/officeDocument/2006/relationships/hyperlink" Target="https://drive.google.com/drive/folders/14QDSm-qIZPt1e2VYdJh08X1NL9u4d3bX?usp=sharing" TargetMode="External"/><Relationship Id="rId186" Type="http://schemas.openxmlformats.org/officeDocument/2006/relationships/hyperlink" Target="https://drive.google.com/file/d/1WPl84HX_wLobL1DyBtHCJcAyX-vu3gTZ/view?usp=share_link" TargetMode="External"/><Relationship Id="rId185" Type="http://schemas.openxmlformats.org/officeDocument/2006/relationships/hyperlink" Target="https://drive.google.com/drive/folders/1OW6ExK9ebxQvbK77oAmizUhvi4mEDmCk?usp=share_link" TargetMode="External"/><Relationship Id="rId49" Type="http://schemas.openxmlformats.org/officeDocument/2006/relationships/hyperlink" Target="https://drive.google.com/drive/folders/1_M4lYnykFYeU45MUXJVMwDGm4k8OOpdK?usp=sharing" TargetMode="External"/><Relationship Id="rId184" Type="http://schemas.openxmlformats.org/officeDocument/2006/relationships/hyperlink" Target="https://drive.google.com/drive/folders/1LV69FlNQ-8iIOnuc-PDrRcnxZ14R-PmB?usp=share_link" TargetMode="External"/><Relationship Id="rId189" Type="http://schemas.openxmlformats.org/officeDocument/2006/relationships/hyperlink" Target="https://drive.google.com/drive/folders/11dUWoqDp4NwjBRhdD-rwF-os7N4xvz3W" TargetMode="External"/><Relationship Id="rId188" Type="http://schemas.openxmlformats.org/officeDocument/2006/relationships/hyperlink" Target="https://drive.google.com/drive/folders/11dUWoqDp4NwjBRhdD-rwF-os7N4xvz3W" TargetMode="External"/><Relationship Id="rId31" Type="http://schemas.openxmlformats.org/officeDocument/2006/relationships/hyperlink" Target="https://drive.google.com/file/d/187WY1GP2kE1leDoVf0q5E1v2y-8dWQms/view?usp=sharing" TargetMode="External"/><Relationship Id="rId30" Type="http://schemas.openxmlformats.org/officeDocument/2006/relationships/hyperlink" Target="https://drive.google.com/file/d/1DLP-GK3sf-ha20uCYh2zCo9uOYTlxysz/view?usp=sharing" TargetMode="External"/><Relationship Id="rId33" Type="http://schemas.openxmlformats.org/officeDocument/2006/relationships/hyperlink" Target="https://drive.google.com/file/d/18pe1y8mnbO3NbFwLL0dNynZ30wa3Fok-/view?usp=sharing" TargetMode="External"/><Relationship Id="rId183" Type="http://schemas.openxmlformats.org/officeDocument/2006/relationships/hyperlink" Target="https://drive.google.com/drive/folders/1WcErErd30KgQMA0PqgLQ6DNT0CrXohhT?usp=share_link" TargetMode="External"/><Relationship Id="rId32" Type="http://schemas.openxmlformats.org/officeDocument/2006/relationships/hyperlink" Target="https://drive.google.com/file/d/1qO4M-mOb_5irlgOD6F9k-evwq5cnGcV7/view?usp=sharing" TargetMode="External"/><Relationship Id="rId182" Type="http://schemas.openxmlformats.org/officeDocument/2006/relationships/hyperlink" Target="https://drive.google.com/file/d/1uD6xjA5u72kpJC9V5JJR3vLpP_BAMrU8/view?usp=share_link" TargetMode="External"/><Relationship Id="rId35" Type="http://schemas.openxmlformats.org/officeDocument/2006/relationships/hyperlink" Target="https://drive.google.com/file/d/1hZT5sVDf8vIC7gtBQFtKyQw0ClcIPVpO/view?usp=sharing" TargetMode="External"/><Relationship Id="rId181" Type="http://schemas.openxmlformats.org/officeDocument/2006/relationships/hyperlink" Target="https://drive.google.com/file/d/1sdDl31GavPvLMAEXRqz_RvXsl1TvmSEA/view?usp=share_link" TargetMode="External"/><Relationship Id="rId34" Type="http://schemas.openxmlformats.org/officeDocument/2006/relationships/hyperlink" Target="https://drive.google.com/file/d/1DCGpKy1uVP9q1ajzcVDepdu3vX-VI9dt/view?usp=sharing" TargetMode="External"/><Relationship Id="rId180" Type="http://schemas.openxmlformats.org/officeDocument/2006/relationships/hyperlink" Target="https://drive.google.com/file/d/1mmhegL2YNjK7RCawOqK6kHk6QZoDx1aT/view?usp=share_link" TargetMode="External"/><Relationship Id="rId37" Type="http://schemas.openxmlformats.org/officeDocument/2006/relationships/hyperlink" Target="https://drive.google.com/file/d/1kheRSNtYVGXJZZ_B9_2C7uHHgHPzzxsa/view?usp=sharing" TargetMode="External"/><Relationship Id="rId176" Type="http://schemas.openxmlformats.org/officeDocument/2006/relationships/hyperlink" Target="https://drive.google.com/file/d/11tr3a6nIccO4JTspCI0-7gs68y_G5Tpj/view?usp=share_link" TargetMode="External"/><Relationship Id="rId36" Type="http://schemas.openxmlformats.org/officeDocument/2006/relationships/hyperlink" Target="https://drive.google.com/file/d/120ocjgCI3L0cFKFjEK-hCQE0xF708rrI/view?usp=sharing" TargetMode="External"/><Relationship Id="rId175" Type="http://schemas.openxmlformats.org/officeDocument/2006/relationships/hyperlink" Target="https://gyazo.com/8ef2f56b193f5dbebca6066e89ce166d" TargetMode="External"/><Relationship Id="rId39" Type="http://schemas.openxmlformats.org/officeDocument/2006/relationships/hyperlink" Target="https://drive.google.com/drive/folders/15O-dMcOWSaWYTgAseX8a_HqWTQgdswnm?usp=sharing" TargetMode="External"/><Relationship Id="rId174" Type="http://schemas.openxmlformats.org/officeDocument/2006/relationships/hyperlink" Target="https://drive.google.com/file/d/1vxVerogLukV-dfFj0yupsmU_Hay4zQh5/view?usp=share_link" TargetMode="External"/><Relationship Id="rId38" Type="http://schemas.openxmlformats.org/officeDocument/2006/relationships/hyperlink" Target="https://drive.google.com/drive/folders/1jGsi9b0JN2qEQkfvasHdYyrkKqS3QkIF" TargetMode="External"/><Relationship Id="rId173" Type="http://schemas.openxmlformats.org/officeDocument/2006/relationships/hyperlink" Target="https://drive.google.com/file/d/1g5ERxXBno8u3teMojkZsgfbiq3r6Y8zK/view?usp=share_link" TargetMode="External"/><Relationship Id="rId179" Type="http://schemas.openxmlformats.org/officeDocument/2006/relationships/hyperlink" Target="https://drive.google.com/file/d/1pFPCuLgpTc3lxLrgiZ6sSRWuXo2TGT8x/view?usp=share_link" TargetMode="External"/><Relationship Id="rId178" Type="http://schemas.openxmlformats.org/officeDocument/2006/relationships/hyperlink" Target="https://drive.google.com/drive/folders/1-v1-Z4dZeWincvTdvz6siJRN9ANLfFEJ?usp=share_link" TargetMode="External"/><Relationship Id="rId177" Type="http://schemas.openxmlformats.org/officeDocument/2006/relationships/hyperlink" Target="https://drive.google.com/file/d/1_WVFY-D-hD7jHsTPzJZDMdfSQ4qjIkpj/view?usp=share_link" TargetMode="External"/><Relationship Id="rId20" Type="http://schemas.openxmlformats.org/officeDocument/2006/relationships/hyperlink" Target="https://drive.google.com/drive/folders/1rSRd8-nhK0s61bmSbT9IMrCFvdvOBREX?usp=sharing" TargetMode="External"/><Relationship Id="rId22" Type="http://schemas.openxmlformats.org/officeDocument/2006/relationships/hyperlink" Target="https://drive.google.com/file/d/19NojZTvpQ2AoLx-KfQNm1QDJu3hKERbG/view?usp=sharing" TargetMode="External"/><Relationship Id="rId21" Type="http://schemas.openxmlformats.org/officeDocument/2006/relationships/hyperlink" Target="https://drive.google.com/drive/folders/1oXul5_xGOYvSigDt_vapiWnCP48inNQA?usp=sharing" TargetMode="External"/><Relationship Id="rId24" Type="http://schemas.openxmlformats.org/officeDocument/2006/relationships/hyperlink" Target="https://drive.google.com/file/d/1-QWf2NYUa-kc0IhoZU6hBPGLXfCB5Tm-/view?usp=sharing" TargetMode="External"/><Relationship Id="rId23" Type="http://schemas.openxmlformats.org/officeDocument/2006/relationships/hyperlink" Target="https://drive.google.com/file/d/1w94j7ffCPDBP5iXPKplVOmQU1Shs1ETh/view?usp=sharing" TargetMode="External"/><Relationship Id="rId26" Type="http://schemas.openxmlformats.org/officeDocument/2006/relationships/hyperlink" Target="https://drive.google.com/file/d/1XTNReggEUiq0TaMkoum1XF3h9yQaYz4g/view?usp=sharing" TargetMode="External"/><Relationship Id="rId25" Type="http://schemas.openxmlformats.org/officeDocument/2006/relationships/hyperlink" Target="https://drive.google.com/file/d/1Iw6WCdex1Zn2Qz4AUW5CjQDmvR7O-bfN/view?usp=sharing" TargetMode="External"/><Relationship Id="rId28" Type="http://schemas.openxmlformats.org/officeDocument/2006/relationships/hyperlink" Target="https://drive.google.com/file/d/1ilFceS0pqarMoMVGUSr6bjYDcxHBy-AC/view?usp=sharing" TargetMode="External"/><Relationship Id="rId27" Type="http://schemas.openxmlformats.org/officeDocument/2006/relationships/hyperlink" Target="https://drive.google.com/file/d/1s_Fm4YeQO_YOs6I3uki9u5rN_uOw88w0/view?usp=sharing" TargetMode="External"/><Relationship Id="rId29" Type="http://schemas.openxmlformats.org/officeDocument/2006/relationships/hyperlink" Target="https://drive.google.com/file/d/1iIdV9-B-DFDl4eP9cRsctP9DFPDRWEch/view?usp=sharing" TargetMode="External"/><Relationship Id="rId11" Type="http://schemas.openxmlformats.org/officeDocument/2006/relationships/hyperlink" Target="https://drive.google.com/file/d/1-JW_ijqgvGsn-1sw7psj-pqbEgoWjTnz/view?usp=sharing" TargetMode="External"/><Relationship Id="rId10" Type="http://schemas.openxmlformats.org/officeDocument/2006/relationships/hyperlink" Target="https://gyazo.com/f5a58fafaab4c5f59434b7e72688d0b8" TargetMode="External"/><Relationship Id="rId13" Type="http://schemas.openxmlformats.org/officeDocument/2006/relationships/hyperlink" Target="https://drive.google.com/drive/folders/1HIOTe2fQdt6Yps-wAjmF0QkGxWgTUHzc?usp=sharing" TargetMode="External"/><Relationship Id="rId12" Type="http://schemas.openxmlformats.org/officeDocument/2006/relationships/hyperlink" Target="https://gyazo.com/f5a58fafaab4c5f59434b7e72688d0b8" TargetMode="External"/><Relationship Id="rId15" Type="http://schemas.openxmlformats.org/officeDocument/2006/relationships/hyperlink" Target="https://drive.google.com/file/d/1b4L_kPJgVK4_aQUrUqEyGXtzAyQ2G8jP/view?usp=sharing" TargetMode="External"/><Relationship Id="rId198" Type="http://schemas.openxmlformats.org/officeDocument/2006/relationships/hyperlink" Target="https://drive.google.com/drive/folders/1lfKwPhfQoqSgCWdcVOOvCCDODaphMyKv?usp=share_link" TargetMode="External"/><Relationship Id="rId14" Type="http://schemas.openxmlformats.org/officeDocument/2006/relationships/hyperlink" Target="https://drive.google.com/file/d/1cQN-hFJjfa-J4cgq7Iosym5_GNOItlJp/view?usp=sharing" TargetMode="External"/><Relationship Id="rId197" Type="http://schemas.openxmlformats.org/officeDocument/2006/relationships/hyperlink" Target="https://drive.google.com/file/d/1c82_tTQ7cml6w8zAC59rKOPi2fdxnf_X/view?usp=share_link" TargetMode="External"/><Relationship Id="rId17" Type="http://schemas.openxmlformats.org/officeDocument/2006/relationships/hyperlink" Target="https://drive.google.com/file/d/18NsavscUskJSobKYBX56oqM1HWbFrCdY/view?usp=sharing" TargetMode="External"/><Relationship Id="rId196" Type="http://schemas.openxmlformats.org/officeDocument/2006/relationships/hyperlink" Target="https://cosasdeabuela.com/wp-content/uploads/2015/06/taza-desayuno-cosasdeabuela1.jpg" TargetMode="External"/><Relationship Id="rId16" Type="http://schemas.openxmlformats.org/officeDocument/2006/relationships/hyperlink" Target="https://drive.google.com/file/d/1vR1stRWzSPRvfemki0Nnpm_1hgB8mLHM/view?usp=sharing" TargetMode="External"/><Relationship Id="rId195" Type="http://schemas.openxmlformats.org/officeDocument/2006/relationships/hyperlink" Target="https://drive.google.com/file/d/13ZjsP8dXNt2i8yNOS9wJxyZtOYjEk5hn/view?usp=share_link" TargetMode="External"/><Relationship Id="rId19" Type="http://schemas.openxmlformats.org/officeDocument/2006/relationships/hyperlink" Target="https://drive.google.com/file/d/1ZF8XkhK0SWb0Y17qlpRuh6TZxq7p1Ubm/view?usp=sharing" TargetMode="External"/><Relationship Id="rId18" Type="http://schemas.openxmlformats.org/officeDocument/2006/relationships/hyperlink" Target="https://drive.google.com/file/d/1iKBbLde7cYfFZLMvOFy2_NpA2jb-GcVb/view?usp=sharing" TargetMode="External"/><Relationship Id="rId199" Type="http://schemas.openxmlformats.org/officeDocument/2006/relationships/hyperlink" Target="https://drive.google.com/drive/folders/1lfKwPhfQoqSgCWdcVOOvCCDODaphMyKv?usp=share_link" TargetMode="External"/><Relationship Id="rId84" Type="http://schemas.openxmlformats.org/officeDocument/2006/relationships/hyperlink" Target="https://drive.google.com/file/d/1u2dPjSkG7ZzQYhvQNkdmZQDNasksEqFM/view?usp=sharing" TargetMode="External"/><Relationship Id="rId83" Type="http://schemas.openxmlformats.org/officeDocument/2006/relationships/hyperlink" Target="https://drive.google.com/file/d/1X53t6dqXGpOS-H4GkS-gKM0IPmKF_Uzx/view?usp=sharing" TargetMode="External"/><Relationship Id="rId86" Type="http://schemas.openxmlformats.org/officeDocument/2006/relationships/hyperlink" Target="https://drive.google.com/drive/folders/1kcd0GYEEyq5bkPqF89099wmQEAe7qfAC?usp=sharing" TargetMode="External"/><Relationship Id="rId85" Type="http://schemas.openxmlformats.org/officeDocument/2006/relationships/hyperlink" Target="https://drive.google.com/file/d/1xDw4lr9YBNkjT5sviJkbPtnWLZZbnSBa/view?usp=sharing" TargetMode="External"/><Relationship Id="rId88" Type="http://schemas.openxmlformats.org/officeDocument/2006/relationships/hyperlink" Target="https://gyazo.com/09845222fcd585172fa587d359ad1a1a" TargetMode="External"/><Relationship Id="rId150" Type="http://schemas.openxmlformats.org/officeDocument/2006/relationships/hyperlink" Target="https://drive.google.com/file/d/1IUDhZ4FFlAcNSSxT8G-9nUv-f4Ldzdr1/view" TargetMode="External"/><Relationship Id="rId87" Type="http://schemas.openxmlformats.org/officeDocument/2006/relationships/hyperlink" Target="https://drive.google.com/drive/folders/1_Lr2gJGc4Xgvigp_RhKYg3whvGsF187X?usp=sharing" TargetMode="External"/><Relationship Id="rId89" Type="http://schemas.openxmlformats.org/officeDocument/2006/relationships/hyperlink" Target="https://drive.google.com/file/d/1V8CdBy0Y9xd7xCAR8EU51xR8JCLku9pV/view?usp=sharing" TargetMode="External"/><Relationship Id="rId80" Type="http://schemas.openxmlformats.org/officeDocument/2006/relationships/hyperlink" Target="https://drive.google.com/file/d/1DLqBZea0rBEo5sry6bcFb7EZdZKUpCpj/view?usp=sharing" TargetMode="External"/><Relationship Id="rId82" Type="http://schemas.openxmlformats.org/officeDocument/2006/relationships/hyperlink" Target="https://drive.google.com/file/d/1cUIHgWJAsT8m1HcfHXQihk2T7XbW76GN/view?usp=sharing" TargetMode="External"/><Relationship Id="rId81" Type="http://schemas.openxmlformats.org/officeDocument/2006/relationships/hyperlink" Target="https://drive.google.com/file/d/1PlwbzInHCD91nFQTJ9oZARTBsHY-hh3j/view?usp=sharing" TargetMode="External"/><Relationship Id="rId1" Type="http://schemas.openxmlformats.org/officeDocument/2006/relationships/comments" Target="../comments1.xml"/><Relationship Id="rId2" Type="http://schemas.openxmlformats.org/officeDocument/2006/relationships/hyperlink" Target="https://drive.google.com/file/d/1qyofVVsC_693hfDimlr7P0bOVeJIz_Sa/view?usp=sharing" TargetMode="External"/><Relationship Id="rId3" Type="http://schemas.openxmlformats.org/officeDocument/2006/relationships/hyperlink" Target="https://drive.google.com/file/d/1E3Y6DSBJVYDRky8AqibxppQCToBQlvMJ/view" TargetMode="External"/><Relationship Id="rId149" Type="http://schemas.openxmlformats.org/officeDocument/2006/relationships/hyperlink" Target="https://drive.google.com/file/d/1YS9EYspOH9rN7M9S7Q6aY4Ku9SIfsp9O/view?usp=share_link" TargetMode="External"/><Relationship Id="rId4" Type="http://schemas.openxmlformats.org/officeDocument/2006/relationships/hyperlink" Target="https://drive.google.com/file/d/1rJUBlVz-MoP-IZb3QKtdbmmQT0DOWnWF/view" TargetMode="External"/><Relationship Id="rId148" Type="http://schemas.openxmlformats.org/officeDocument/2006/relationships/hyperlink" Target="https://drive.google.com/file/d/1IUDhZ4FFlAcNSSxT8G-9nUv-f4Ldzdr1/view" TargetMode="External"/><Relationship Id="rId9" Type="http://schemas.openxmlformats.org/officeDocument/2006/relationships/hyperlink" Target="https://drive.google.com/drive/folders/1aq2OW2ZkT_xyNLeevZRtitxezdfZsYgu?usp=sharing" TargetMode="External"/><Relationship Id="rId143" Type="http://schemas.openxmlformats.org/officeDocument/2006/relationships/hyperlink" Target="https://drive.google.com/file/d/1inrqXb7K5dj1MUV3Cy2qILiAVdCpHMIy/view?usp=share_link" TargetMode="External"/><Relationship Id="rId142" Type="http://schemas.openxmlformats.org/officeDocument/2006/relationships/hyperlink" Target="https://drive.google.com/file/d/1cwInW2Ax49Jj_jqWD7Hf3r88aUozd0s8/view?usp=share_link" TargetMode="External"/><Relationship Id="rId141" Type="http://schemas.openxmlformats.org/officeDocument/2006/relationships/hyperlink" Target="https://drive.google.com/file/d/1iUZVLpfLSbt4s7z6Bt2BYO7NsB1EKwoa/view?usp=share_link" TargetMode="External"/><Relationship Id="rId140" Type="http://schemas.openxmlformats.org/officeDocument/2006/relationships/hyperlink" Target="https://drive.google.com/file/d/1GOLv6Hofy2iZ_bGfs_iXeRMHN0XaB6Xl/view?usp=share_link" TargetMode="External"/><Relationship Id="rId5" Type="http://schemas.openxmlformats.org/officeDocument/2006/relationships/hyperlink" Target="https://drive.google.com/drive/folders/1rXEoSSvbPLv2NW7L44q9ehvHfrhN0UG6?usp=sharing" TargetMode="External"/><Relationship Id="rId147" Type="http://schemas.openxmlformats.org/officeDocument/2006/relationships/hyperlink" Target="https://drive.google.com/file/d/1OwvasiMs753uy0OU-mYBwoKD0J-GRVhC/view?usp=share_link" TargetMode="External"/><Relationship Id="rId6" Type="http://schemas.openxmlformats.org/officeDocument/2006/relationships/hyperlink" Target="https://drive.google.com/drive/folders/1Sh98X8o37a1bX00Gf_bQmldAWVAKWW6V?usp=sharing" TargetMode="External"/><Relationship Id="rId146" Type="http://schemas.openxmlformats.org/officeDocument/2006/relationships/hyperlink" Target="https://drive.google.com/file/d/1mpEpxp5FQsxWIRoY4imSG9rLyL-3a_kp/view" TargetMode="External"/><Relationship Id="rId7" Type="http://schemas.openxmlformats.org/officeDocument/2006/relationships/hyperlink" Target="https://drive.google.com/drive/folders/1NsPdVLxfZ27GfNuNoJvqK5qnLQX6iOG6?usp=sharing" TargetMode="External"/><Relationship Id="rId145" Type="http://schemas.openxmlformats.org/officeDocument/2006/relationships/hyperlink" Target="https://drive.google.com/file/d/1OwKF06hrm15ED9i7AWnuKkS6sqKqbrNJ/view?usp=share_link" TargetMode="External"/><Relationship Id="rId8" Type="http://schemas.openxmlformats.org/officeDocument/2006/relationships/hyperlink" Target="https://drive.google.com/drive/folders/1S_3tKfMB3BGnwUsX4OxuMbg6l9anGV8S?usp=sharing" TargetMode="External"/><Relationship Id="rId144" Type="http://schemas.openxmlformats.org/officeDocument/2006/relationships/hyperlink" Target="https://drive.google.com/file/d/153KY7R_krLZTMb7MEWxZiQAcWZnpnRrG/view" TargetMode="External"/><Relationship Id="rId73" Type="http://schemas.openxmlformats.org/officeDocument/2006/relationships/hyperlink" Target="https://drive.google.com/file/d/14uZUN0Wvt374WcqoMa5FEy4XTliAp16d/view?usp=sharing" TargetMode="External"/><Relationship Id="rId72" Type="http://schemas.openxmlformats.org/officeDocument/2006/relationships/hyperlink" Target="https://drive.google.com/file/d/1azKds2bZ0x5-_w9E_SM2SHjexAS27lIH/view?usp=sharing" TargetMode="External"/><Relationship Id="rId75" Type="http://schemas.openxmlformats.org/officeDocument/2006/relationships/hyperlink" Target="https://drive.google.com/file/d/11cWQgIN3-R9qiAnJBtFaJxigbTxwUmLg/view?usp=sharing" TargetMode="External"/><Relationship Id="rId74" Type="http://schemas.openxmlformats.org/officeDocument/2006/relationships/hyperlink" Target="https://drive.google.com/file/d/1pnbFNSRn2p6VVMVMg_qYUurcexxr54Gc/view?usp=sharing" TargetMode="External"/><Relationship Id="rId77" Type="http://schemas.openxmlformats.org/officeDocument/2006/relationships/hyperlink" Target="https://drive.google.com/file/d/1-ZAg0Xtx-bg9CKM86ImrPb0oL7BSAF_t/view?usp=sharing" TargetMode="External"/><Relationship Id="rId76" Type="http://schemas.openxmlformats.org/officeDocument/2006/relationships/hyperlink" Target="https://drive.google.com/file/d/1nFLY4k8qUzhD0W3OB-PsL4rrwQPydXcb/view?usp=sharing" TargetMode="External"/><Relationship Id="rId79" Type="http://schemas.openxmlformats.org/officeDocument/2006/relationships/hyperlink" Target="https://drive.google.com/file/d/19khAZnJDw3tsBwjSy0Z5QQFy6QY4nRNK/view?usp=sharing" TargetMode="External"/><Relationship Id="rId78" Type="http://schemas.openxmlformats.org/officeDocument/2006/relationships/hyperlink" Target="https://drive.google.com/file/d/1spgJmkKdYA95iKHBCCISCh_oG5Ww0Zm4/view?usp=sharing" TargetMode="External"/><Relationship Id="rId71" Type="http://schemas.openxmlformats.org/officeDocument/2006/relationships/hyperlink" Target="https://drive.google.com/file/d/1y2RO5SHexUtZOPEjyain2hvtuzcktlPE/view?usp=sharing" TargetMode="External"/><Relationship Id="rId70" Type="http://schemas.openxmlformats.org/officeDocument/2006/relationships/hyperlink" Target="https://drive.google.com/file/d/1dSfzqmtCG_FJ_aRCwQqAM3dFFvBJbDtD/view?usp=sharing" TargetMode="External"/><Relationship Id="rId139" Type="http://schemas.openxmlformats.org/officeDocument/2006/relationships/hyperlink" Target="https://gyazo.com/724721de1004346089a393eb32a55cae" TargetMode="External"/><Relationship Id="rId138" Type="http://schemas.openxmlformats.org/officeDocument/2006/relationships/hyperlink" Target="https://drive.google.com/drive/folders/1DkcOE03rzZxncNgo5nl4RnHt2IHU8_df?usp=share_link" TargetMode="External"/><Relationship Id="rId137" Type="http://schemas.openxmlformats.org/officeDocument/2006/relationships/hyperlink" Target="https://drive.google.com/file/d/1j8GbmhsxdPGMDL9MykErI_pjiyXQVLIH/view?usp=share_link" TargetMode="External"/><Relationship Id="rId132" Type="http://schemas.openxmlformats.org/officeDocument/2006/relationships/hyperlink" Target="https://drive.google.com/file/d/1Zm5BeG41LgbFjzIEtM2_rcIRDcllkTBY/view?usp=share_link" TargetMode="External"/><Relationship Id="rId131" Type="http://schemas.openxmlformats.org/officeDocument/2006/relationships/hyperlink" Target="https://drive.google.com/file/d/1Hvp9TVqr_rP206kiYSZh0cUuRY_x9CW7/view?usp=share_link" TargetMode="External"/><Relationship Id="rId130" Type="http://schemas.openxmlformats.org/officeDocument/2006/relationships/hyperlink" Target="https://drive.google.com/file/d/1Clel5TAYFZVTkVDAHef3D8rWMAneDkYb/view?usp=share_link" TargetMode="External"/><Relationship Id="rId136" Type="http://schemas.openxmlformats.org/officeDocument/2006/relationships/hyperlink" Target="https://drive.google.com/file/d/1lqHJhPA0XqgLhItUfqwu50mFX1ddiVyi/view?usp=share_link" TargetMode="External"/><Relationship Id="rId135" Type="http://schemas.openxmlformats.org/officeDocument/2006/relationships/hyperlink" Target="https://drive.google.com/file/d/16Optcfa-T0nQAltL5NKhDK0Mf7USc2-M/view?usp=share_link" TargetMode="External"/><Relationship Id="rId134" Type="http://schemas.openxmlformats.org/officeDocument/2006/relationships/hyperlink" Target="https://drive.google.com/file/d/1I-_aoG_tz9WKb_221H-TbPMjN2x3vcG_/view?usp=share_link" TargetMode="External"/><Relationship Id="rId133" Type="http://schemas.openxmlformats.org/officeDocument/2006/relationships/hyperlink" Target="https://drive.google.com/file/d/1eZUXE671iHvJSoyT8WqqMyjHuDEwu_Hu/view?usp=share_link" TargetMode="External"/><Relationship Id="rId62" Type="http://schemas.openxmlformats.org/officeDocument/2006/relationships/hyperlink" Target="https://drive.google.com/file/d/1k49g-88oKZZ_3IJjrnrEEZhVgIOnyYMK/view?usp=sharing" TargetMode="External"/><Relationship Id="rId61" Type="http://schemas.openxmlformats.org/officeDocument/2006/relationships/hyperlink" Target="https://drive.google.com/drive/folders/1aOerm3ejo-tOgnQhgEge-rEVu52akBbr?usp=sharing" TargetMode="External"/><Relationship Id="rId64" Type="http://schemas.openxmlformats.org/officeDocument/2006/relationships/hyperlink" Target="https://drive.google.com/drive/folders/1eBI3AqfcYAUgBdSNmrLX8i72qYhcQLvK?usp=sharing" TargetMode="External"/><Relationship Id="rId63" Type="http://schemas.openxmlformats.org/officeDocument/2006/relationships/hyperlink" Target="https://drive.google.com/file/d/1OZdTknh1eS8KfYc-Ec5HEf4SY3cMzbry/view?usp=sharing" TargetMode="External"/><Relationship Id="rId66" Type="http://schemas.openxmlformats.org/officeDocument/2006/relationships/hyperlink" Target="https://drive.google.com/file/d/1urRwmb5_SgA0WgbQNtgiUWmiscTFMpjd/view?usp=sharing" TargetMode="External"/><Relationship Id="rId172" Type="http://schemas.openxmlformats.org/officeDocument/2006/relationships/hyperlink" Target="https://drive.google.com/file/d/1E19vKKJM_GEEjK1yzIICSHMyFBTNzkhT/view?usp=share_link" TargetMode="External"/><Relationship Id="rId65" Type="http://schemas.openxmlformats.org/officeDocument/2006/relationships/hyperlink" Target="https://drive.google.com/file/d/1XZyFR1uCYWwvrKMqU8AxdbAjj_-zBJU6/view?usp=sharing" TargetMode="External"/><Relationship Id="rId171" Type="http://schemas.openxmlformats.org/officeDocument/2006/relationships/hyperlink" Target="https://gyazo.com/f43b2b08aaad980fc9b21b5c3dd4fcc3" TargetMode="External"/><Relationship Id="rId68" Type="http://schemas.openxmlformats.org/officeDocument/2006/relationships/hyperlink" Target="https://drive.google.com/file/d/1KufJZ_DVjMR9HDH0jV95_s2zt50bPwYR/view?usp=sharing" TargetMode="External"/><Relationship Id="rId170" Type="http://schemas.openxmlformats.org/officeDocument/2006/relationships/hyperlink" Target="https://drive.google.com/file/d/1Wj4yv7WZ0QCJfddLAudFnN5bErdwNmuB/view?usp=share_link" TargetMode="External"/><Relationship Id="rId67" Type="http://schemas.openxmlformats.org/officeDocument/2006/relationships/hyperlink" Target="https://drive.google.com/file/d/1yPhiU0uMXHCjtVpejOJO0JDMZCvaST-7/view?usp=sharing" TargetMode="External"/><Relationship Id="rId60" Type="http://schemas.openxmlformats.org/officeDocument/2006/relationships/hyperlink" Target="https://drive.google.com/file/d/1h85LvNMNIfCwreNnDvRUuYwHnKMX4uZ2/view?usp=sharing" TargetMode="External"/><Relationship Id="rId165" Type="http://schemas.openxmlformats.org/officeDocument/2006/relationships/hyperlink" Target="https://gyazo.com/1dc3b82d6f8fdcfcbcf1742b13d27f40" TargetMode="External"/><Relationship Id="rId69" Type="http://schemas.openxmlformats.org/officeDocument/2006/relationships/hyperlink" Target="https://drive.google.com/file/d/1BvPXnsjE6oKwDBLP63BbIHhdbH52amln/view?usp=sharing" TargetMode="External"/><Relationship Id="rId164" Type="http://schemas.openxmlformats.org/officeDocument/2006/relationships/hyperlink" Target="https://drive.google.com/file/d/1GnrXVuV62Oj7ari7Yi6Z0v1z3RpBkRQA/view?usp=share_link" TargetMode="External"/><Relationship Id="rId163" Type="http://schemas.openxmlformats.org/officeDocument/2006/relationships/hyperlink" Target="https://gyazo.com/32b323de3181e98fe0ca1c3bc4a074cf" TargetMode="External"/><Relationship Id="rId162" Type="http://schemas.openxmlformats.org/officeDocument/2006/relationships/hyperlink" Target="https://drive.google.com/file/d/1S0F8-qg54JBxqnpngUBTtSC4rL-ps3XB/view?usp=share_link" TargetMode="External"/><Relationship Id="rId169" Type="http://schemas.openxmlformats.org/officeDocument/2006/relationships/hyperlink" Target="https://gyazo.com/00eddec6e2bcae89ba8ff0a284ac2168" TargetMode="External"/><Relationship Id="rId168" Type="http://schemas.openxmlformats.org/officeDocument/2006/relationships/hyperlink" Target="https://drive.google.com/file/d/1aYoMsMk0NlMPkTztEmHCWKK5x_7aKIKS/view?usp=share_link" TargetMode="External"/><Relationship Id="rId167" Type="http://schemas.openxmlformats.org/officeDocument/2006/relationships/hyperlink" Target="https://gyazo.com/bd295eeb8aad8ed5ed3f094906214307" TargetMode="External"/><Relationship Id="rId166" Type="http://schemas.openxmlformats.org/officeDocument/2006/relationships/hyperlink" Target="https://drive.google.com/file/d/10M14m5MfK0S4U0FFwRoc091L-ynj2MQ2/view?usp=share_link" TargetMode="External"/><Relationship Id="rId51" Type="http://schemas.openxmlformats.org/officeDocument/2006/relationships/hyperlink" Target="https://drive.google.com/drive/folders/1yW0HRUhst7OnNHE66LN6HU5SnSPs4Nvc" TargetMode="External"/><Relationship Id="rId50" Type="http://schemas.openxmlformats.org/officeDocument/2006/relationships/hyperlink" Target="https://drive.google.com/drive/folders/1oElkadcrGPqTTGUoSLRnh4nZmkmJrn0E?usp=sharing" TargetMode="External"/><Relationship Id="rId53" Type="http://schemas.openxmlformats.org/officeDocument/2006/relationships/hyperlink" Target="https://drive.google.com/drive/folders/15cgejfbthWpD06znqNjucPBC-t7RbsAf?usp=sharing" TargetMode="External"/><Relationship Id="rId52" Type="http://schemas.openxmlformats.org/officeDocument/2006/relationships/hyperlink" Target="https://drive.google.com/drive/folders/1U8aYrThQf8yYyr14f5RgoAYHoS0u21Sh?usp=sharing" TargetMode="External"/><Relationship Id="rId55" Type="http://schemas.openxmlformats.org/officeDocument/2006/relationships/hyperlink" Target="https://drive.google.com/drive/folders/1CmJyckBzAoKQ1R8npr3n8dRYtvcEOU9X?usp=sharing" TargetMode="External"/><Relationship Id="rId161" Type="http://schemas.openxmlformats.org/officeDocument/2006/relationships/hyperlink" Target="https://gyazo.com/6d58dded0dc29434136d972efed8cd4d" TargetMode="External"/><Relationship Id="rId54" Type="http://schemas.openxmlformats.org/officeDocument/2006/relationships/hyperlink" Target="https://drive.google.com/file/d/1m6yBr1T_WS-Nk-D_3p_JkqcqP4NfessW/view?usp=sharing" TargetMode="External"/><Relationship Id="rId160" Type="http://schemas.openxmlformats.org/officeDocument/2006/relationships/hyperlink" Target="https://drive.google.com/file/d/1HzZOpvY2xPlapisQmwYj-Xt8KFfCzB_y/view?usp=share_link" TargetMode="External"/><Relationship Id="rId57" Type="http://schemas.openxmlformats.org/officeDocument/2006/relationships/hyperlink" Target="https://drive.google.com/drive/folders/1JN--BG9OgbHGz3p2ZhVojNZIvwjDCyO3?usp=sharing" TargetMode="External"/><Relationship Id="rId56" Type="http://schemas.openxmlformats.org/officeDocument/2006/relationships/hyperlink" Target="https://drive.google.com/drive/folders/1d9qEcxBJkH_DVU28crs8fFTBFAShzQWG?usp=sharing" TargetMode="External"/><Relationship Id="rId159" Type="http://schemas.openxmlformats.org/officeDocument/2006/relationships/hyperlink" Target="https://drive.google.com/file/d/1QmynLka49x8JsVY8btP8JgZH8tbecyqb/view?usp=share_link" TargetMode="External"/><Relationship Id="rId59" Type="http://schemas.openxmlformats.org/officeDocument/2006/relationships/hyperlink" Target="https://drive.google.com/drive/folders/1SfhYbt5fN_ZvK5a66pmw9SrO6Swg96rG?usp=sharing" TargetMode="External"/><Relationship Id="rId154" Type="http://schemas.openxmlformats.org/officeDocument/2006/relationships/hyperlink" Target="https://drive.google.com/file/d/1IUDhZ4FFlAcNSSxT8G-9nUv-f4Ldzdr1/view" TargetMode="External"/><Relationship Id="rId58" Type="http://schemas.openxmlformats.org/officeDocument/2006/relationships/hyperlink" Target="https://drive.google.com/file/d/1EQtKwPVRdd2o4cx8koJEtPbHozomXilS/view?usp=sharing" TargetMode="External"/><Relationship Id="rId153" Type="http://schemas.openxmlformats.org/officeDocument/2006/relationships/hyperlink" Target="https://drive.google.com/file/d/1w_2MxbjKvTTAJM4DQJFT-Lh0dCfrTbnP/view?usp=share_link" TargetMode="External"/><Relationship Id="rId152" Type="http://schemas.openxmlformats.org/officeDocument/2006/relationships/hyperlink" Target="https://drive.google.com/file/d/1IUDhZ4FFlAcNSSxT8G-9nUv-f4Ldzdr1/view" TargetMode="External"/><Relationship Id="rId151" Type="http://schemas.openxmlformats.org/officeDocument/2006/relationships/hyperlink" Target="https://drive.google.com/file/d/1ijuOg70MVxE_YcKTl4yPe1b3ANWeLZ3p/view?usp=share_link" TargetMode="External"/><Relationship Id="rId158" Type="http://schemas.openxmlformats.org/officeDocument/2006/relationships/hyperlink" Target="https://drive.google.com/file/d/10qCt6euyclDsB8eGfHHbtevOdOeLVne2/view?usp=share_link" TargetMode="External"/><Relationship Id="rId157" Type="http://schemas.openxmlformats.org/officeDocument/2006/relationships/hyperlink" Target="https://drive.google.com/file/d/1xXHaKpE5-QJ-G8lM8bWKh1jDug5o1QI8/view?usp=share_link" TargetMode="External"/><Relationship Id="rId156" Type="http://schemas.openxmlformats.org/officeDocument/2006/relationships/hyperlink" Target="https://drive.google.com/file/d/1IUDhZ4FFlAcNSSxT8G-9nUv-f4Ldzdr1/view" TargetMode="External"/><Relationship Id="rId155" Type="http://schemas.openxmlformats.org/officeDocument/2006/relationships/hyperlink" Target="https://drive.google.com/file/d/1OPCAXI5wRcLS3esgEwdbS3x9g2NTO-XK/view?usp=share_link" TargetMode="External"/><Relationship Id="rId107" Type="http://schemas.openxmlformats.org/officeDocument/2006/relationships/hyperlink" Target="https://drive.google.com/drive/folders/1gkTHQ8u93g_Ob8YQEYBtd9B6Tdt2teXU?usp=sharing" TargetMode="External"/><Relationship Id="rId106" Type="http://schemas.openxmlformats.org/officeDocument/2006/relationships/hyperlink" Target="https://drive.google.com/drive/folders/1IR9Z-jY5u6BPqWbTNvmph6_h_ENqqFpg?usp=sharing" TargetMode="External"/><Relationship Id="rId105" Type="http://schemas.openxmlformats.org/officeDocument/2006/relationships/hyperlink" Target="https://drive.google.com/file/d/15fwqGU_kWMHM4v4HZCR9j86Wmg9djyVC/view?usp=sharing" TargetMode="External"/><Relationship Id="rId104" Type="http://schemas.openxmlformats.org/officeDocument/2006/relationships/hyperlink" Target="https://drive.google.com/file/d/1fXw6nzzUB8QvqKMYrhCYwv7oLW9gmkLQ/view?usp=sharing" TargetMode="External"/><Relationship Id="rId109" Type="http://schemas.openxmlformats.org/officeDocument/2006/relationships/hyperlink" Target="https://drive.google.com/drive/folders/1D5QdXBmOLj3b-WDyIeTz8S3kfSmmxn2F?usp=sharing" TargetMode="External"/><Relationship Id="rId108" Type="http://schemas.openxmlformats.org/officeDocument/2006/relationships/hyperlink" Target="https://drive.google.com/drive/folders/1ovwFOYKsak5qSZKhAhklZ4z8AZekus1F?usp=sharing" TargetMode="External"/><Relationship Id="rId103" Type="http://schemas.openxmlformats.org/officeDocument/2006/relationships/hyperlink" Target="https://drive.google.com/file/d/18BUGEKuwS3YaCxq5f-3S-5iDnYcqNiOi/view?usp=sharing" TargetMode="External"/><Relationship Id="rId102" Type="http://schemas.openxmlformats.org/officeDocument/2006/relationships/hyperlink" Target="https://drive.google.com/file/d/1NZDkuFEm1Ya_FhC3ihbiZUI2_PmIo5na/view?usp=sharing" TargetMode="External"/><Relationship Id="rId101" Type="http://schemas.openxmlformats.org/officeDocument/2006/relationships/hyperlink" Target="https://drive.google.com/file/d/1WZOXNhsqzdeUWqrTxvMA2E2b6lC0P57D/view?usp=sharing" TargetMode="External"/><Relationship Id="rId100" Type="http://schemas.openxmlformats.org/officeDocument/2006/relationships/hyperlink" Target="https://drive.google.com/file/d/1o40USkC3sFS0-iJz8t5G66sszjI2wWQd/view?usp=sharing" TargetMode="External"/><Relationship Id="rId129" Type="http://schemas.openxmlformats.org/officeDocument/2006/relationships/hyperlink" Target="https://drive.google.com/file/d/1k0webAOFf-GSsTPAOsTF8f6WBpgkPlAM/view?usp=share_link" TargetMode="External"/><Relationship Id="rId128" Type="http://schemas.openxmlformats.org/officeDocument/2006/relationships/hyperlink" Target="https://drive.google.com/file/d/1BsC0fhRRcbxSCUfShJf12IEOXQ5bFh0l/view?usp=share_link" TargetMode="External"/><Relationship Id="rId127" Type="http://schemas.openxmlformats.org/officeDocument/2006/relationships/hyperlink" Target="https://drive.google.com/file/d/10WPHmqxuQMg94Cykl82tNIMI7NBKzm4i/view?usp=share_link" TargetMode="External"/><Relationship Id="rId126" Type="http://schemas.openxmlformats.org/officeDocument/2006/relationships/hyperlink" Target="https://drive.google.com/file/d/1xK3cvL1YsY9xLdYXiit_hs86s1kHNZc7/view?usp=share_link" TargetMode="External"/><Relationship Id="rId121" Type="http://schemas.openxmlformats.org/officeDocument/2006/relationships/hyperlink" Target="https://gyazo.com/a6ae1f878ab5d9bb1eda3a268ea529fe" TargetMode="External"/><Relationship Id="rId120" Type="http://schemas.openxmlformats.org/officeDocument/2006/relationships/hyperlink" Target="https://drive.google.com/drive/folders/1Miw5l8F0353qHxQhpTYCLglhxykt8OpX?usp=share_link" TargetMode="External"/><Relationship Id="rId125" Type="http://schemas.openxmlformats.org/officeDocument/2006/relationships/hyperlink" Target="https://drive.google.com/file/d/1XhUdwv7_znlsgrFG40xYPf5D_wWzcqAQ/view?usp=share_link" TargetMode="External"/><Relationship Id="rId124" Type="http://schemas.openxmlformats.org/officeDocument/2006/relationships/hyperlink" Target="https://drive.google.com/drive/folders/1qY_l6HcS4Q8k2D7DuPeoSdl7RZWz10dh?usp=share_link" TargetMode="External"/><Relationship Id="rId123" Type="http://schemas.openxmlformats.org/officeDocument/2006/relationships/hyperlink" Target="https://drive.google.com/drive/folders/1pSwyiKPTEcFV353VkGM5MYElwxDEE60Y?usp=share_link" TargetMode="External"/><Relationship Id="rId122" Type="http://schemas.openxmlformats.org/officeDocument/2006/relationships/hyperlink" Target="https://drive.google.com/drive/folders/1ast_oc_X8Q6pKVUv1FtjiLe7Xlug5ak2?usp=share_link" TargetMode="External"/><Relationship Id="rId95" Type="http://schemas.openxmlformats.org/officeDocument/2006/relationships/hyperlink" Target="https://drive.google.com/drive/folders/1bRDPkS5XwvLO0MsnppX9jEIOgZRqdpLa?usp=sharing" TargetMode="External"/><Relationship Id="rId94" Type="http://schemas.openxmlformats.org/officeDocument/2006/relationships/hyperlink" Target="https://drive.google.com/drive/folders/1XclifEJ2pIeaRhfgdHpLEfaPHhVsb3w0?usp=sharing" TargetMode="External"/><Relationship Id="rId97" Type="http://schemas.openxmlformats.org/officeDocument/2006/relationships/hyperlink" Target="https://drive.google.com/file/d/15B9THy1lGRj7dHskTHLgIlP-Sx4fVUC5/view?usp=share_link" TargetMode="External"/><Relationship Id="rId96" Type="http://schemas.openxmlformats.org/officeDocument/2006/relationships/hyperlink" Target="https://drive.google.com/drive/folders/1QrNEMx0-W52QD8OLBB9IRXWQudSrt93S" TargetMode="External"/><Relationship Id="rId99" Type="http://schemas.openxmlformats.org/officeDocument/2006/relationships/hyperlink" Target="https://drive.google.com/file/d/1aK5OEwd7SDk7PEyWC4mX9EAxU3JiNzcs/view?usp=sharing" TargetMode="External"/><Relationship Id="rId98" Type="http://schemas.openxmlformats.org/officeDocument/2006/relationships/hyperlink" Target="https://drive.google.com/drive/folders/1aFaFeVrokML9bxregpe2mFMGOcXDHVNv?usp=sharing" TargetMode="External"/><Relationship Id="rId91" Type="http://schemas.openxmlformats.org/officeDocument/2006/relationships/hyperlink" Target="https://drive.google.com/file/d/14R5nHwNDqptKbCLfYRR00ibQk8i_r9E7/view?usp=sharing" TargetMode="External"/><Relationship Id="rId90" Type="http://schemas.openxmlformats.org/officeDocument/2006/relationships/hyperlink" Target="https://gyazo.com/09845222fcd585172fa587d359ad1a1a" TargetMode="External"/><Relationship Id="rId93" Type="http://schemas.openxmlformats.org/officeDocument/2006/relationships/hyperlink" Target="https://drive.google.com/drive/folders/1Iq_cPGHsLHh0T6Q2yCGk5djVl1mTzr1I?usp=sharing" TargetMode="External"/><Relationship Id="rId92" Type="http://schemas.openxmlformats.org/officeDocument/2006/relationships/hyperlink" Target="https://drive.google.com/file/d/1ZheIQsRSODwhVLSk-OyMEprS3ZAx1LEl/view?usp=sharing" TargetMode="External"/><Relationship Id="rId118" Type="http://schemas.openxmlformats.org/officeDocument/2006/relationships/hyperlink" Target="https://drive.google.com/drive/folders/1C5LSSaSM-ocoqjAXtV3eNUcr5jl1JJyj?usp=share_link" TargetMode="External"/><Relationship Id="rId117" Type="http://schemas.openxmlformats.org/officeDocument/2006/relationships/hyperlink" Target="https://drive.google.com/drive/folders/1LJCXh-88KP7K2sgbxOIwmEZ1royEInyc?usp=share_link" TargetMode="External"/><Relationship Id="rId116" Type="http://schemas.openxmlformats.org/officeDocument/2006/relationships/hyperlink" Target="https://drive.google.com/file/d/1Jc0WT3p7HN7vLhr4cnLY13xm2xsdRxWZ/view?usp=sharing" TargetMode="External"/><Relationship Id="rId115" Type="http://schemas.openxmlformats.org/officeDocument/2006/relationships/hyperlink" Target="https://drive.google.com/file/d/1CMGqnPcP9IAoxaN3ndJ_MLiUvuCCz37m/view?usp=sharing" TargetMode="External"/><Relationship Id="rId119" Type="http://schemas.openxmlformats.org/officeDocument/2006/relationships/hyperlink" Target="https://drive.google.com/drive/folders/16wPnoWR0w-Wk8F7jJIYG6YcraOPuQscy?usp=share_link" TargetMode="External"/><Relationship Id="rId110" Type="http://schemas.openxmlformats.org/officeDocument/2006/relationships/hyperlink" Target="https://drive.google.com/drive/folders/17Dfg-xu4wm6qe6CjMWVhN3t-M8r2sBFj?usp=sharing" TargetMode="External"/><Relationship Id="rId114" Type="http://schemas.openxmlformats.org/officeDocument/2006/relationships/hyperlink" Target="https://drive.google.com/file/d/1wd203Fsg6r2YX_V4U52aoCMfB0yr_Znq/view?usp=sharing" TargetMode="External"/><Relationship Id="rId113" Type="http://schemas.openxmlformats.org/officeDocument/2006/relationships/hyperlink" Target="https://drive.google.com/file/d/1pdpMkLXs7T_ZqDDlGZBwl3MZ4AEc-zkQ/view?usp=sharing" TargetMode="External"/><Relationship Id="rId112" Type="http://schemas.openxmlformats.org/officeDocument/2006/relationships/hyperlink" Target="https://drive.google.com/file/d/1xNZDOpsrMpsr93g2aen6jRYxzseTpLPa/view?usp=sharing" TargetMode="External"/><Relationship Id="rId111" Type="http://schemas.openxmlformats.org/officeDocument/2006/relationships/hyperlink" Target="https://drive.google.com/drive/folders/1rHlgqs75kYdH1NOC6f-Y7hD0S-9z3Mb1?usp=sharing" TargetMode="External"/><Relationship Id="rId206" Type="http://schemas.openxmlformats.org/officeDocument/2006/relationships/vmlDrawing" Target="../drawings/vmlDrawing1.vml"/><Relationship Id="rId205" Type="http://schemas.openxmlformats.org/officeDocument/2006/relationships/drawing" Target="../drawings/drawing3.xml"/><Relationship Id="rId204" Type="http://schemas.openxmlformats.org/officeDocument/2006/relationships/hyperlink" Target="https://drive.google.com/file/d/1Tt9vIOgsWhlipdbBhG_-4kG5OXQpxvOK/view?usp=share_link" TargetMode="External"/><Relationship Id="rId203" Type="http://schemas.openxmlformats.org/officeDocument/2006/relationships/hyperlink" Target="https://blueberry-assets.oneclick.es/M2_NyO_29a_1.svg" TargetMode="External"/><Relationship Id="rId202" Type="http://schemas.openxmlformats.org/officeDocument/2006/relationships/hyperlink" Target="https://drive.google.com/file/d/1pF40lGE75jIHlYMdDkBlycN1fB_ktwki/view?usp=share_link" TargetMode="External"/><Relationship Id="rId201" Type="http://schemas.openxmlformats.org/officeDocument/2006/relationships/hyperlink" Target="https://blueberry-assets.oneclick.es/M2_NyO_23a_1.svg" TargetMode="External"/><Relationship Id="rId200" Type="http://schemas.openxmlformats.org/officeDocument/2006/relationships/hyperlink" Target="https://drive.google.com/file/d/1XMOkSy4WV17kkEJItQRXUC92S-_w3g3A/view?usp=share_link"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5" width="10.13"/>
    <col customWidth="1" min="6" max="6" width="34.5"/>
    <col customWidth="1" min="7" max="7" width="18.88"/>
    <col customWidth="1" hidden="1" min="8" max="8" width="34.5"/>
    <col customWidth="1" min="9" max="10" width="10.13"/>
    <col customWidth="1" min="11" max="12" width="31.38"/>
    <col customWidth="1" min="13" max="13" width="10.13"/>
    <col customWidth="1" min="14" max="14" width="13.88"/>
    <col customWidth="1" min="15" max="15" width="22.63"/>
    <col customWidth="1" min="16" max="16" width="14.88"/>
    <col customWidth="1" min="17" max="17" width="17.38"/>
    <col customWidth="1" min="18" max="19" width="25.13"/>
    <col customWidth="1" min="20" max="20" width="25.25"/>
    <col customWidth="1" min="21" max="21" width="27.63"/>
    <col customWidth="1" min="22" max="22" width="28.25"/>
    <col customWidth="1" min="23" max="24" width="25.13"/>
    <col customWidth="1" min="25" max="25" width="13.13"/>
    <col customWidth="1" min="26" max="26" width="43.88"/>
    <col customWidth="1" min="27" max="28" width="25.5"/>
    <col customWidth="1" min="29" max="29" width="18.63"/>
    <col customWidth="1" min="30" max="31" width="25.5"/>
  </cols>
  <sheetData>
    <row r="1">
      <c r="A1" s="1" t="s">
        <v>0</v>
      </c>
      <c r="B1" s="2" t="s">
        <v>1</v>
      </c>
      <c r="C1" s="2" t="s">
        <v>2</v>
      </c>
      <c r="D1" s="3" t="s">
        <v>3</v>
      </c>
      <c r="E1" s="4" t="s">
        <v>4</v>
      </c>
      <c r="F1" s="2" t="s">
        <v>5</v>
      </c>
      <c r="G1" s="2" t="s">
        <v>6</v>
      </c>
      <c r="H1" s="2"/>
      <c r="I1" s="2" t="s">
        <v>7</v>
      </c>
      <c r="J1" s="2" t="s">
        <v>8</v>
      </c>
      <c r="K1" s="2" t="s">
        <v>9</v>
      </c>
      <c r="L1" s="2" t="s">
        <v>10</v>
      </c>
      <c r="M1" s="2" t="s">
        <v>11</v>
      </c>
      <c r="N1" s="5" t="s">
        <v>12</v>
      </c>
      <c r="O1" s="5" t="s">
        <v>13</v>
      </c>
      <c r="P1" s="5" t="s">
        <v>14</v>
      </c>
      <c r="Q1" s="5" t="s">
        <v>15</v>
      </c>
      <c r="R1" s="6" t="s">
        <v>16</v>
      </c>
      <c r="S1" s="6" t="s">
        <v>17</v>
      </c>
      <c r="T1" s="6" t="s">
        <v>18</v>
      </c>
      <c r="U1" s="6" t="s">
        <v>19</v>
      </c>
      <c r="V1" s="6" t="s">
        <v>20</v>
      </c>
      <c r="W1" s="6" t="s">
        <v>21</v>
      </c>
      <c r="X1" s="6" t="s">
        <v>22</v>
      </c>
      <c r="Y1" s="2" t="s">
        <v>23</v>
      </c>
      <c r="Z1" s="2" t="s">
        <v>24</v>
      </c>
      <c r="AA1" s="2" t="s">
        <v>25</v>
      </c>
      <c r="AB1" s="2" t="s">
        <v>26</v>
      </c>
      <c r="AC1" s="2" t="s">
        <v>27</v>
      </c>
      <c r="AD1" s="2" t="s">
        <v>28</v>
      </c>
      <c r="AE1" s="2" t="s">
        <v>29</v>
      </c>
    </row>
    <row r="2" ht="75.0" customHeight="1">
      <c r="A2" s="7" t="s">
        <v>30</v>
      </c>
      <c r="B2" s="8" t="s">
        <v>31</v>
      </c>
      <c r="C2" s="9" t="s">
        <v>32</v>
      </c>
      <c r="D2" s="10" t="s">
        <v>33</v>
      </c>
      <c r="E2" s="9"/>
      <c r="F2" s="11" t="s">
        <v>34</v>
      </c>
      <c r="G2" s="12"/>
      <c r="H2" s="12"/>
      <c r="I2" s="9" t="s">
        <v>35</v>
      </c>
      <c r="J2" s="7" t="s">
        <v>36</v>
      </c>
      <c r="K2" s="11" t="s">
        <v>37</v>
      </c>
      <c r="L2" s="11" t="s">
        <v>38</v>
      </c>
      <c r="M2" s="9" t="s">
        <v>39</v>
      </c>
      <c r="N2" s="12" t="s">
        <v>40</v>
      </c>
      <c r="O2" s="11" t="s">
        <v>41</v>
      </c>
      <c r="P2" s="13"/>
      <c r="Q2" s="14"/>
      <c r="R2" s="13"/>
      <c r="S2" s="13"/>
      <c r="T2" s="13"/>
      <c r="U2" s="13"/>
      <c r="V2" s="13"/>
      <c r="W2" s="13"/>
      <c r="X2" s="15"/>
      <c r="Y2" s="9" t="s">
        <v>42</v>
      </c>
      <c r="Z2" s="16" t="s">
        <v>43</v>
      </c>
      <c r="AA2" s="14" t="str">
        <f t="shared" ref="AA2:AA1102" si="1">IF(D2&lt;&gt;"No hacer",CONCATENATE(A2,"-",LEFT(C2),"-",IF(A1&lt;&gt;A2,1,IF(C1=C2,RIGHT(AA1)+1,1))))</f>
        <v>M4-NyO-46a-I-1</v>
      </c>
      <c r="AB2" s="14"/>
      <c r="AC2" s="14"/>
      <c r="AD2" s="17" t="s">
        <v>44</v>
      </c>
      <c r="AE2" s="7" t="s">
        <v>45</v>
      </c>
    </row>
    <row r="3" ht="75.0" customHeight="1">
      <c r="A3" s="9" t="s">
        <v>30</v>
      </c>
      <c r="B3" s="8" t="s">
        <v>31</v>
      </c>
      <c r="C3" s="18" t="s">
        <v>46</v>
      </c>
      <c r="D3" s="10" t="s">
        <v>33</v>
      </c>
      <c r="E3" s="9"/>
      <c r="F3" s="12" t="s">
        <v>47</v>
      </c>
      <c r="G3" s="11" t="s">
        <v>48</v>
      </c>
      <c r="H3" s="12"/>
      <c r="I3" s="9" t="s">
        <v>35</v>
      </c>
      <c r="J3" s="9" t="s">
        <v>49</v>
      </c>
      <c r="K3" s="11" t="s">
        <v>50</v>
      </c>
      <c r="L3" s="11" t="s">
        <v>51</v>
      </c>
      <c r="M3" s="9" t="s">
        <v>39</v>
      </c>
      <c r="N3" s="12" t="s">
        <v>40</v>
      </c>
      <c r="O3" s="11" t="s">
        <v>41</v>
      </c>
      <c r="P3" s="13"/>
      <c r="Q3" s="14"/>
      <c r="R3" s="13"/>
      <c r="S3" s="13"/>
      <c r="T3" s="13"/>
      <c r="U3" s="13"/>
      <c r="V3" s="13"/>
      <c r="W3" s="13"/>
      <c r="X3" s="15"/>
      <c r="Y3" s="9" t="s">
        <v>42</v>
      </c>
      <c r="Z3" s="16" t="s">
        <v>52</v>
      </c>
      <c r="AA3" s="14" t="str">
        <f t="shared" si="1"/>
        <v>M4-NyO-46a-E-1</v>
      </c>
      <c r="AB3" s="14"/>
      <c r="AC3" s="14"/>
      <c r="AD3" s="17" t="s">
        <v>44</v>
      </c>
      <c r="AE3" s="7" t="s">
        <v>45</v>
      </c>
    </row>
    <row r="4" ht="75.0" customHeight="1">
      <c r="A4" s="9" t="s">
        <v>30</v>
      </c>
      <c r="B4" s="8" t="s">
        <v>31</v>
      </c>
      <c r="C4" s="9" t="s">
        <v>46</v>
      </c>
      <c r="D4" s="10" t="s">
        <v>33</v>
      </c>
      <c r="E4" s="9"/>
      <c r="F4" s="12" t="s">
        <v>47</v>
      </c>
      <c r="G4" s="11" t="s">
        <v>53</v>
      </c>
      <c r="H4" s="12"/>
      <c r="I4" s="9" t="s">
        <v>35</v>
      </c>
      <c r="J4" s="9" t="s">
        <v>49</v>
      </c>
      <c r="K4" s="11" t="s">
        <v>54</v>
      </c>
      <c r="L4" s="11" t="s">
        <v>55</v>
      </c>
      <c r="M4" s="9" t="s">
        <v>39</v>
      </c>
      <c r="N4" s="12" t="s">
        <v>40</v>
      </c>
      <c r="O4" s="11" t="s">
        <v>41</v>
      </c>
      <c r="P4" s="13"/>
      <c r="Q4" s="14"/>
      <c r="R4" s="13"/>
      <c r="S4" s="13"/>
      <c r="T4" s="13"/>
      <c r="U4" s="13"/>
      <c r="V4" s="13"/>
      <c r="W4" s="13"/>
      <c r="X4" s="15"/>
      <c r="Y4" s="9" t="s">
        <v>42</v>
      </c>
      <c r="Z4" s="16" t="s">
        <v>56</v>
      </c>
      <c r="AA4" s="14" t="str">
        <f t="shared" si="1"/>
        <v>M4-NyO-46a-E-2</v>
      </c>
      <c r="AB4" s="14"/>
      <c r="AC4" s="14"/>
      <c r="AD4" s="17" t="s">
        <v>44</v>
      </c>
      <c r="AE4" s="7" t="s">
        <v>45</v>
      </c>
    </row>
    <row r="5" ht="75.0" customHeight="1">
      <c r="A5" s="9" t="s">
        <v>30</v>
      </c>
      <c r="B5" s="8" t="s">
        <v>31</v>
      </c>
      <c r="C5" s="9" t="s">
        <v>46</v>
      </c>
      <c r="D5" s="10" t="s">
        <v>33</v>
      </c>
      <c r="E5" s="9"/>
      <c r="F5" s="12" t="s">
        <v>47</v>
      </c>
      <c r="G5" s="11" t="s">
        <v>57</v>
      </c>
      <c r="H5" s="12"/>
      <c r="I5" s="9" t="s">
        <v>35</v>
      </c>
      <c r="J5" s="9" t="s">
        <v>49</v>
      </c>
      <c r="K5" s="11" t="s">
        <v>58</v>
      </c>
      <c r="L5" s="11" t="s">
        <v>59</v>
      </c>
      <c r="M5" s="9" t="s">
        <v>39</v>
      </c>
      <c r="N5" s="12" t="s">
        <v>40</v>
      </c>
      <c r="O5" s="11" t="s">
        <v>41</v>
      </c>
      <c r="P5" s="13"/>
      <c r="Q5" s="14"/>
      <c r="R5" s="13"/>
      <c r="S5" s="13"/>
      <c r="T5" s="13"/>
      <c r="U5" s="13"/>
      <c r="V5" s="13"/>
      <c r="W5" s="13"/>
      <c r="X5" s="15"/>
      <c r="Y5" s="9" t="s">
        <v>42</v>
      </c>
      <c r="Z5" s="16" t="s">
        <v>60</v>
      </c>
      <c r="AA5" s="14" t="str">
        <f t="shared" si="1"/>
        <v>M4-NyO-46a-E-3</v>
      </c>
      <c r="AB5" s="14"/>
      <c r="AC5" s="14"/>
      <c r="AD5" s="17" t="s">
        <v>44</v>
      </c>
      <c r="AE5" s="7" t="s">
        <v>45</v>
      </c>
    </row>
    <row r="6" ht="75.0" customHeight="1">
      <c r="A6" s="9" t="s">
        <v>30</v>
      </c>
      <c r="B6" s="8" t="s">
        <v>31</v>
      </c>
      <c r="C6" s="9" t="s">
        <v>46</v>
      </c>
      <c r="D6" s="10" t="s">
        <v>33</v>
      </c>
      <c r="E6" s="9"/>
      <c r="F6" s="12" t="s">
        <v>47</v>
      </c>
      <c r="G6" s="11" t="s">
        <v>61</v>
      </c>
      <c r="H6" s="12"/>
      <c r="I6" s="9" t="s">
        <v>35</v>
      </c>
      <c r="J6" s="9" t="s">
        <v>49</v>
      </c>
      <c r="K6" s="11" t="s">
        <v>62</v>
      </c>
      <c r="L6" s="11" t="s">
        <v>63</v>
      </c>
      <c r="M6" s="9" t="s">
        <v>39</v>
      </c>
      <c r="N6" s="12" t="s">
        <v>40</v>
      </c>
      <c r="O6" s="11" t="s">
        <v>41</v>
      </c>
      <c r="P6" s="13"/>
      <c r="Q6" s="14"/>
      <c r="R6" s="13"/>
      <c r="S6" s="13"/>
      <c r="T6" s="13"/>
      <c r="U6" s="13"/>
      <c r="V6" s="13"/>
      <c r="W6" s="13"/>
      <c r="X6" s="15"/>
      <c r="Y6" s="9" t="s">
        <v>42</v>
      </c>
      <c r="Z6" s="16" t="s">
        <v>64</v>
      </c>
      <c r="AA6" s="14" t="str">
        <f t="shared" si="1"/>
        <v>M4-NyO-46a-E-4</v>
      </c>
      <c r="AB6" s="14"/>
      <c r="AC6" s="14"/>
      <c r="AD6" s="17" t="s">
        <v>44</v>
      </c>
      <c r="AE6" s="7" t="s">
        <v>45</v>
      </c>
    </row>
    <row r="7" ht="75.0" customHeight="1">
      <c r="A7" s="9" t="s">
        <v>30</v>
      </c>
      <c r="B7" s="8" t="s">
        <v>31</v>
      </c>
      <c r="C7" s="9" t="s">
        <v>65</v>
      </c>
      <c r="D7" s="10" t="s">
        <v>33</v>
      </c>
      <c r="E7" s="9"/>
      <c r="F7" s="11" t="s">
        <v>66</v>
      </c>
      <c r="G7" s="11" t="s">
        <v>67</v>
      </c>
      <c r="H7" s="12"/>
      <c r="I7" s="9" t="s">
        <v>35</v>
      </c>
      <c r="J7" s="9" t="s">
        <v>49</v>
      </c>
      <c r="K7" s="11" t="s">
        <v>58</v>
      </c>
      <c r="L7" s="11" t="s">
        <v>68</v>
      </c>
      <c r="M7" s="9" t="s">
        <v>39</v>
      </c>
      <c r="N7" s="12" t="s">
        <v>40</v>
      </c>
      <c r="O7" s="11" t="s">
        <v>41</v>
      </c>
      <c r="P7" s="13"/>
      <c r="Q7" s="14"/>
      <c r="R7" s="13"/>
      <c r="S7" s="13"/>
      <c r="T7" s="13"/>
      <c r="U7" s="13"/>
      <c r="V7" s="13"/>
      <c r="W7" s="13"/>
      <c r="X7" s="15"/>
      <c r="Y7" s="9" t="s">
        <v>42</v>
      </c>
      <c r="Z7" s="16" t="s">
        <v>69</v>
      </c>
      <c r="AA7" s="14" t="str">
        <f t="shared" si="1"/>
        <v>M4-NyO-46a-A-1</v>
      </c>
      <c r="AB7" s="14"/>
      <c r="AC7" s="14"/>
      <c r="AD7" s="17" t="s">
        <v>44</v>
      </c>
      <c r="AE7" s="7" t="s">
        <v>45</v>
      </c>
    </row>
    <row r="8" ht="75.0" customHeight="1">
      <c r="A8" s="9" t="s">
        <v>30</v>
      </c>
      <c r="B8" s="8" t="s">
        <v>31</v>
      </c>
      <c r="C8" s="9" t="s">
        <v>65</v>
      </c>
      <c r="D8" s="10" t="s">
        <v>33</v>
      </c>
      <c r="E8" s="9"/>
      <c r="F8" s="11" t="s">
        <v>70</v>
      </c>
      <c r="G8" s="11" t="s">
        <v>71</v>
      </c>
      <c r="H8" s="12"/>
      <c r="I8" s="9" t="s">
        <v>35</v>
      </c>
      <c r="J8" s="9" t="s">
        <v>49</v>
      </c>
      <c r="K8" s="11" t="s">
        <v>72</v>
      </c>
      <c r="L8" s="11" t="s">
        <v>63</v>
      </c>
      <c r="M8" s="9" t="s">
        <v>39</v>
      </c>
      <c r="N8" s="12" t="s">
        <v>40</v>
      </c>
      <c r="O8" s="11" t="s">
        <v>41</v>
      </c>
      <c r="P8" s="13"/>
      <c r="Q8" s="14"/>
      <c r="R8" s="13"/>
      <c r="S8" s="13"/>
      <c r="T8" s="13"/>
      <c r="U8" s="13"/>
      <c r="V8" s="13"/>
      <c r="W8" s="13"/>
      <c r="X8" s="15"/>
      <c r="Y8" s="9" t="s">
        <v>42</v>
      </c>
      <c r="Z8" s="16" t="s">
        <v>73</v>
      </c>
      <c r="AA8" s="14" t="str">
        <f t="shared" si="1"/>
        <v>M4-NyO-46a-A-2</v>
      </c>
      <c r="AB8" s="14"/>
      <c r="AC8" s="14"/>
      <c r="AD8" s="17" t="s">
        <v>44</v>
      </c>
      <c r="AE8" s="7" t="s">
        <v>45</v>
      </c>
    </row>
    <row r="9" ht="75.0" customHeight="1">
      <c r="A9" s="9" t="s">
        <v>30</v>
      </c>
      <c r="B9" s="8" t="s">
        <v>31</v>
      </c>
      <c r="C9" s="9" t="s">
        <v>65</v>
      </c>
      <c r="D9" s="10" t="s">
        <v>33</v>
      </c>
      <c r="E9" s="9"/>
      <c r="F9" s="12" t="s">
        <v>74</v>
      </c>
      <c r="G9" s="19" t="s">
        <v>75</v>
      </c>
      <c r="H9" s="8"/>
      <c r="I9" s="20" t="s">
        <v>35</v>
      </c>
      <c r="J9" s="20" t="s">
        <v>49</v>
      </c>
      <c r="K9" s="11" t="s">
        <v>76</v>
      </c>
      <c r="L9" s="11" t="s">
        <v>55</v>
      </c>
      <c r="M9" s="20" t="s">
        <v>39</v>
      </c>
      <c r="N9" s="12" t="s">
        <v>40</v>
      </c>
      <c r="O9" s="12" t="s">
        <v>77</v>
      </c>
      <c r="P9" s="13"/>
      <c r="Q9" s="14"/>
      <c r="R9" s="13"/>
      <c r="S9" s="13"/>
      <c r="T9" s="13"/>
      <c r="U9" s="13"/>
      <c r="V9" s="13"/>
      <c r="W9" s="13"/>
      <c r="X9" s="15"/>
      <c r="Y9" s="9" t="s">
        <v>42</v>
      </c>
      <c r="Z9" s="16" t="s">
        <v>78</v>
      </c>
      <c r="AA9" s="14" t="str">
        <f t="shared" si="1"/>
        <v>M4-NyO-46a-A-3</v>
      </c>
      <c r="AB9" s="14"/>
      <c r="AC9" s="14"/>
      <c r="AD9" s="17" t="s">
        <v>44</v>
      </c>
      <c r="AE9" s="7" t="s">
        <v>45</v>
      </c>
    </row>
    <row r="10" ht="75.0" customHeight="1">
      <c r="A10" s="9" t="s">
        <v>79</v>
      </c>
      <c r="B10" s="8" t="s">
        <v>80</v>
      </c>
      <c r="C10" s="9" t="s">
        <v>32</v>
      </c>
      <c r="D10" s="10" t="s">
        <v>33</v>
      </c>
      <c r="E10" s="9"/>
      <c r="F10" s="11" t="s">
        <v>81</v>
      </c>
      <c r="G10" s="12"/>
      <c r="H10" s="12"/>
      <c r="I10" s="9" t="s">
        <v>82</v>
      </c>
      <c r="J10" s="7" t="s">
        <v>83</v>
      </c>
      <c r="K10" s="11" t="s">
        <v>37</v>
      </c>
      <c r="L10" s="11" t="s">
        <v>84</v>
      </c>
      <c r="M10" s="9" t="s">
        <v>39</v>
      </c>
      <c r="N10" s="11" t="s">
        <v>85</v>
      </c>
      <c r="O10" s="11" t="s">
        <v>86</v>
      </c>
      <c r="P10" s="11"/>
      <c r="Q10" s="14"/>
      <c r="R10" s="13"/>
      <c r="S10" s="13"/>
      <c r="T10" s="13"/>
      <c r="U10" s="13"/>
      <c r="V10" s="13"/>
      <c r="W10" s="13"/>
      <c r="X10" s="15"/>
      <c r="Y10" s="9" t="s">
        <v>42</v>
      </c>
      <c r="Z10" s="16" t="s">
        <v>87</v>
      </c>
      <c r="AA10" s="14" t="str">
        <f t="shared" si="1"/>
        <v>M4-NyO-46b-I-1</v>
      </c>
      <c r="AB10" s="14"/>
      <c r="AC10" s="14"/>
      <c r="AD10" s="17" t="s">
        <v>44</v>
      </c>
      <c r="AE10" s="7" t="s">
        <v>45</v>
      </c>
    </row>
    <row r="11" ht="75.0" customHeight="1">
      <c r="A11" s="9" t="s">
        <v>79</v>
      </c>
      <c r="B11" s="8" t="s">
        <v>80</v>
      </c>
      <c r="C11" s="9" t="s">
        <v>46</v>
      </c>
      <c r="D11" s="10" t="s">
        <v>33</v>
      </c>
      <c r="E11" s="9"/>
      <c r="F11" s="11" t="s">
        <v>88</v>
      </c>
      <c r="G11" s="11" t="s">
        <v>89</v>
      </c>
      <c r="H11" s="12"/>
      <c r="I11" s="9" t="s">
        <v>35</v>
      </c>
      <c r="J11" s="7" t="s">
        <v>90</v>
      </c>
      <c r="K11" s="11" t="s">
        <v>91</v>
      </c>
      <c r="L11" s="11" t="s">
        <v>92</v>
      </c>
      <c r="M11" s="9" t="s">
        <v>39</v>
      </c>
      <c r="N11" s="11" t="s">
        <v>85</v>
      </c>
      <c r="O11" s="11" t="s">
        <v>86</v>
      </c>
      <c r="P11" s="11"/>
      <c r="Q11" s="14"/>
      <c r="R11" s="13"/>
      <c r="S11" s="13"/>
      <c r="T11" s="13"/>
      <c r="U11" s="13"/>
      <c r="V11" s="13"/>
      <c r="W11" s="13"/>
      <c r="X11" s="15"/>
      <c r="Y11" s="9" t="s">
        <v>42</v>
      </c>
      <c r="Z11" s="16" t="s">
        <v>93</v>
      </c>
      <c r="AA11" s="14" t="str">
        <f t="shared" si="1"/>
        <v>M4-NyO-46b-E-1</v>
      </c>
      <c r="AB11" s="14"/>
      <c r="AC11" s="14"/>
      <c r="AD11" s="17" t="s">
        <v>44</v>
      </c>
      <c r="AE11" s="7" t="s">
        <v>45</v>
      </c>
    </row>
    <row r="12" ht="75.0" customHeight="1">
      <c r="A12" s="9" t="s">
        <v>79</v>
      </c>
      <c r="B12" s="8" t="s">
        <v>80</v>
      </c>
      <c r="C12" s="9" t="s">
        <v>65</v>
      </c>
      <c r="D12" s="10" t="s">
        <v>33</v>
      </c>
      <c r="E12" s="9"/>
      <c r="F12" s="11" t="s">
        <v>94</v>
      </c>
      <c r="G12" s="11" t="s">
        <v>95</v>
      </c>
      <c r="H12" s="12"/>
      <c r="I12" s="9" t="s">
        <v>35</v>
      </c>
      <c r="J12" s="7" t="s">
        <v>90</v>
      </c>
      <c r="K12" s="11" t="s">
        <v>91</v>
      </c>
      <c r="L12" s="11" t="s">
        <v>96</v>
      </c>
      <c r="M12" s="9" t="s">
        <v>39</v>
      </c>
      <c r="N12" s="11" t="s">
        <v>85</v>
      </c>
      <c r="O12" s="11" t="s">
        <v>86</v>
      </c>
      <c r="P12" s="12"/>
      <c r="Q12" s="14"/>
      <c r="R12" s="13"/>
      <c r="S12" s="13"/>
      <c r="T12" s="13"/>
      <c r="U12" s="13"/>
      <c r="V12" s="13"/>
      <c r="W12" s="13"/>
      <c r="X12" s="15"/>
      <c r="Y12" s="9" t="s">
        <v>42</v>
      </c>
      <c r="Z12" s="16" t="s">
        <v>97</v>
      </c>
      <c r="AA12" s="14" t="str">
        <f t="shared" si="1"/>
        <v>M4-NyO-46b-A-1</v>
      </c>
      <c r="AB12" s="14"/>
      <c r="AC12" s="14"/>
      <c r="AD12" s="17" t="s">
        <v>44</v>
      </c>
      <c r="AE12" s="7" t="s">
        <v>45</v>
      </c>
    </row>
    <row r="13" ht="75.0" customHeight="1">
      <c r="A13" s="9" t="s">
        <v>79</v>
      </c>
      <c r="B13" s="8" t="s">
        <v>80</v>
      </c>
      <c r="C13" s="9" t="s">
        <v>65</v>
      </c>
      <c r="D13" s="10" t="s">
        <v>33</v>
      </c>
      <c r="E13" s="9"/>
      <c r="F13" s="11" t="s">
        <v>98</v>
      </c>
      <c r="G13" s="11" t="s">
        <v>99</v>
      </c>
      <c r="H13" s="12"/>
      <c r="I13" s="9" t="s">
        <v>35</v>
      </c>
      <c r="J13" s="7" t="s">
        <v>90</v>
      </c>
      <c r="K13" s="11" t="s">
        <v>91</v>
      </c>
      <c r="L13" s="11" t="s">
        <v>96</v>
      </c>
      <c r="M13" s="9" t="s">
        <v>39</v>
      </c>
      <c r="N13" s="11" t="s">
        <v>85</v>
      </c>
      <c r="O13" s="11" t="s">
        <v>86</v>
      </c>
      <c r="P13" s="12"/>
      <c r="Q13" s="14"/>
      <c r="R13" s="13"/>
      <c r="S13" s="13"/>
      <c r="T13" s="13"/>
      <c r="U13" s="13"/>
      <c r="V13" s="13"/>
      <c r="W13" s="13"/>
      <c r="X13" s="15"/>
      <c r="Y13" s="9" t="s">
        <v>42</v>
      </c>
      <c r="Z13" s="16" t="s">
        <v>100</v>
      </c>
      <c r="AA13" s="14" t="str">
        <f t="shared" si="1"/>
        <v>M4-NyO-46b-A-2</v>
      </c>
      <c r="AB13" s="14"/>
      <c r="AC13" s="14"/>
      <c r="AD13" s="17" t="s">
        <v>44</v>
      </c>
      <c r="AE13" s="7" t="s">
        <v>45</v>
      </c>
    </row>
    <row r="14" ht="75.0" customHeight="1">
      <c r="A14" s="9" t="s">
        <v>79</v>
      </c>
      <c r="B14" s="8" t="s">
        <v>80</v>
      </c>
      <c r="C14" s="9" t="s">
        <v>65</v>
      </c>
      <c r="D14" s="10" t="s">
        <v>33</v>
      </c>
      <c r="E14" s="9"/>
      <c r="F14" s="11" t="s">
        <v>101</v>
      </c>
      <c r="G14" s="11" t="s">
        <v>102</v>
      </c>
      <c r="H14" s="12"/>
      <c r="I14" s="9" t="s">
        <v>35</v>
      </c>
      <c r="J14" s="7" t="s">
        <v>90</v>
      </c>
      <c r="K14" s="11" t="s">
        <v>91</v>
      </c>
      <c r="L14" s="11" t="s">
        <v>96</v>
      </c>
      <c r="M14" s="9" t="s">
        <v>39</v>
      </c>
      <c r="N14" s="11" t="s">
        <v>85</v>
      </c>
      <c r="O14" s="11" t="s">
        <v>86</v>
      </c>
      <c r="P14" s="12"/>
      <c r="Q14" s="14"/>
      <c r="R14" s="13"/>
      <c r="S14" s="13"/>
      <c r="T14" s="13"/>
      <c r="U14" s="13"/>
      <c r="V14" s="13"/>
      <c r="W14" s="13"/>
      <c r="X14" s="15"/>
      <c r="Y14" s="9" t="s">
        <v>42</v>
      </c>
      <c r="Z14" s="16" t="s">
        <v>103</v>
      </c>
      <c r="AA14" s="14" t="str">
        <f t="shared" si="1"/>
        <v>M4-NyO-46b-A-3</v>
      </c>
      <c r="AB14" s="14"/>
      <c r="AC14" s="14"/>
      <c r="AD14" s="17" t="s">
        <v>44</v>
      </c>
      <c r="AE14" s="7" t="s">
        <v>45</v>
      </c>
    </row>
    <row r="15" ht="75.0" customHeight="1">
      <c r="A15" s="9" t="s">
        <v>104</v>
      </c>
      <c r="B15" s="8" t="s">
        <v>105</v>
      </c>
      <c r="C15" s="9" t="s">
        <v>32</v>
      </c>
      <c r="D15" s="10" t="s">
        <v>33</v>
      </c>
      <c r="E15" s="9"/>
      <c r="F15" s="11" t="s">
        <v>106</v>
      </c>
      <c r="G15" s="12" t="s">
        <v>107</v>
      </c>
      <c r="H15" s="12"/>
      <c r="I15" s="9" t="s">
        <v>35</v>
      </c>
      <c r="J15" s="9" t="s">
        <v>108</v>
      </c>
      <c r="K15" s="12" t="s">
        <v>109</v>
      </c>
      <c r="L15" s="12" t="s">
        <v>110</v>
      </c>
      <c r="M15" s="9" t="s">
        <v>39</v>
      </c>
      <c r="N15" s="11" t="s">
        <v>111</v>
      </c>
      <c r="O15" s="11" t="s">
        <v>112</v>
      </c>
      <c r="P15" s="13"/>
      <c r="Q15" s="14"/>
      <c r="R15" s="13"/>
      <c r="S15" s="13"/>
      <c r="T15" s="13"/>
      <c r="U15" s="13"/>
      <c r="V15" s="13"/>
      <c r="W15" s="13"/>
      <c r="X15" s="15"/>
      <c r="Y15" s="9" t="s">
        <v>42</v>
      </c>
      <c r="Z15" s="16" t="s">
        <v>113</v>
      </c>
      <c r="AA15" s="14" t="str">
        <f t="shared" si="1"/>
        <v>M4-NyO-46c-I-1</v>
      </c>
      <c r="AB15" s="14"/>
      <c r="AC15" s="14"/>
      <c r="AD15" s="17" t="s">
        <v>44</v>
      </c>
      <c r="AE15" s="7" t="s">
        <v>45</v>
      </c>
    </row>
    <row r="16" ht="75.0" customHeight="1">
      <c r="A16" s="9" t="s">
        <v>104</v>
      </c>
      <c r="B16" s="8" t="s">
        <v>105</v>
      </c>
      <c r="C16" s="9" t="s">
        <v>46</v>
      </c>
      <c r="D16" s="10" t="s">
        <v>33</v>
      </c>
      <c r="E16" s="9"/>
      <c r="F16" s="11" t="s">
        <v>114</v>
      </c>
      <c r="G16" s="12" t="s">
        <v>107</v>
      </c>
      <c r="H16" s="12"/>
      <c r="I16" s="9" t="s">
        <v>35</v>
      </c>
      <c r="J16" s="9" t="s">
        <v>90</v>
      </c>
      <c r="K16" s="11" t="s">
        <v>115</v>
      </c>
      <c r="L16" s="16" t="s">
        <v>116</v>
      </c>
      <c r="M16" s="9" t="s">
        <v>39</v>
      </c>
      <c r="N16" s="11" t="s">
        <v>117</v>
      </c>
      <c r="O16" s="11" t="s">
        <v>117</v>
      </c>
      <c r="P16" s="13"/>
      <c r="Q16" s="14"/>
      <c r="R16" s="13"/>
      <c r="S16" s="13"/>
      <c r="T16" s="13"/>
      <c r="U16" s="13"/>
      <c r="V16" s="13"/>
      <c r="W16" s="13"/>
      <c r="X16" s="15"/>
      <c r="Y16" s="9" t="s">
        <v>42</v>
      </c>
      <c r="Z16" s="16" t="s">
        <v>118</v>
      </c>
      <c r="AA16" s="14" t="str">
        <f t="shared" si="1"/>
        <v>M4-NyO-46c-E-1</v>
      </c>
      <c r="AB16" s="14"/>
      <c r="AC16" s="14"/>
      <c r="AD16" s="17" t="s">
        <v>44</v>
      </c>
      <c r="AE16" s="7" t="s">
        <v>45</v>
      </c>
    </row>
    <row r="17" ht="75.0" customHeight="1">
      <c r="A17" s="9" t="s">
        <v>104</v>
      </c>
      <c r="B17" s="8" t="s">
        <v>105</v>
      </c>
      <c r="C17" s="9" t="s">
        <v>65</v>
      </c>
      <c r="D17" s="10" t="s">
        <v>33</v>
      </c>
      <c r="E17" s="9"/>
      <c r="F17" s="11" t="s">
        <v>119</v>
      </c>
      <c r="G17" s="12" t="s">
        <v>107</v>
      </c>
      <c r="H17" s="12"/>
      <c r="I17" s="9" t="s">
        <v>35</v>
      </c>
      <c r="J17" s="9" t="s">
        <v>90</v>
      </c>
      <c r="K17" s="11" t="s">
        <v>115</v>
      </c>
      <c r="L17" s="16" t="s">
        <v>116</v>
      </c>
      <c r="M17" s="9" t="s">
        <v>39</v>
      </c>
      <c r="N17" s="11" t="s">
        <v>117</v>
      </c>
      <c r="O17" s="11" t="s">
        <v>117</v>
      </c>
      <c r="P17" s="13"/>
      <c r="Q17" s="14"/>
      <c r="R17" s="13"/>
      <c r="S17" s="13"/>
      <c r="T17" s="13"/>
      <c r="U17" s="13"/>
      <c r="V17" s="13"/>
      <c r="W17" s="13"/>
      <c r="X17" s="15"/>
      <c r="Y17" s="9" t="s">
        <v>42</v>
      </c>
      <c r="Z17" s="16" t="s">
        <v>120</v>
      </c>
      <c r="AA17" s="14" t="str">
        <f t="shared" si="1"/>
        <v>M4-NyO-46c-A-1</v>
      </c>
      <c r="AB17" s="14"/>
      <c r="AC17" s="14"/>
      <c r="AD17" s="17" t="s">
        <v>44</v>
      </c>
      <c r="AE17" s="7" t="s">
        <v>45</v>
      </c>
    </row>
    <row r="18" ht="75.0" customHeight="1">
      <c r="A18" s="9" t="s">
        <v>104</v>
      </c>
      <c r="B18" s="8" t="s">
        <v>105</v>
      </c>
      <c r="C18" s="9" t="s">
        <v>65</v>
      </c>
      <c r="D18" s="10" t="s">
        <v>33</v>
      </c>
      <c r="E18" s="9"/>
      <c r="F18" s="11" t="s">
        <v>121</v>
      </c>
      <c r="G18" s="12" t="s">
        <v>107</v>
      </c>
      <c r="H18" s="12"/>
      <c r="I18" s="9" t="s">
        <v>35</v>
      </c>
      <c r="J18" s="9" t="s">
        <v>90</v>
      </c>
      <c r="K18" s="11" t="s">
        <v>115</v>
      </c>
      <c r="L18" s="16" t="s">
        <v>116</v>
      </c>
      <c r="M18" s="9" t="s">
        <v>39</v>
      </c>
      <c r="N18" s="11" t="s">
        <v>117</v>
      </c>
      <c r="O18" s="11" t="s">
        <v>117</v>
      </c>
      <c r="P18" s="13"/>
      <c r="Q18" s="14"/>
      <c r="R18" s="13"/>
      <c r="S18" s="13"/>
      <c r="T18" s="13"/>
      <c r="U18" s="13"/>
      <c r="V18" s="13"/>
      <c r="W18" s="13"/>
      <c r="X18" s="15"/>
      <c r="Y18" s="9" t="s">
        <v>42</v>
      </c>
      <c r="Z18" s="16" t="s">
        <v>122</v>
      </c>
      <c r="AA18" s="14" t="str">
        <f t="shared" si="1"/>
        <v>M4-NyO-46c-A-2</v>
      </c>
      <c r="AB18" s="14"/>
      <c r="AC18" s="14"/>
      <c r="AD18" s="17" t="s">
        <v>44</v>
      </c>
      <c r="AE18" s="7" t="s">
        <v>45</v>
      </c>
    </row>
    <row r="19" ht="75.0" customHeight="1">
      <c r="A19" s="9" t="s">
        <v>104</v>
      </c>
      <c r="B19" s="8" t="s">
        <v>105</v>
      </c>
      <c r="C19" s="9" t="s">
        <v>65</v>
      </c>
      <c r="D19" s="10" t="s">
        <v>33</v>
      </c>
      <c r="E19" s="9"/>
      <c r="F19" s="11" t="s">
        <v>123</v>
      </c>
      <c r="G19" s="12" t="s">
        <v>107</v>
      </c>
      <c r="H19" s="12"/>
      <c r="I19" s="9" t="s">
        <v>35</v>
      </c>
      <c r="J19" s="9" t="s">
        <v>90</v>
      </c>
      <c r="K19" s="11" t="s">
        <v>115</v>
      </c>
      <c r="L19" s="16" t="s">
        <v>116</v>
      </c>
      <c r="M19" s="9" t="s">
        <v>39</v>
      </c>
      <c r="N19" s="11" t="s">
        <v>117</v>
      </c>
      <c r="O19" s="11" t="s">
        <v>117</v>
      </c>
      <c r="P19" s="13"/>
      <c r="Q19" s="14"/>
      <c r="R19" s="13"/>
      <c r="S19" s="13"/>
      <c r="T19" s="13"/>
      <c r="U19" s="13"/>
      <c r="V19" s="13"/>
      <c r="W19" s="13"/>
      <c r="X19" s="15"/>
      <c r="Y19" s="9" t="s">
        <v>42</v>
      </c>
      <c r="Z19" s="16" t="s">
        <v>124</v>
      </c>
      <c r="AA19" s="14" t="str">
        <f t="shared" si="1"/>
        <v>M4-NyO-46c-A-3</v>
      </c>
      <c r="AB19" s="14"/>
      <c r="AC19" s="14"/>
      <c r="AD19" s="17" t="s">
        <v>44</v>
      </c>
      <c r="AE19" s="7" t="s">
        <v>45</v>
      </c>
    </row>
    <row r="20" ht="75.0" customHeight="1">
      <c r="A20" s="9" t="s">
        <v>125</v>
      </c>
      <c r="B20" s="8" t="s">
        <v>126</v>
      </c>
      <c r="C20" s="9" t="s">
        <v>32</v>
      </c>
      <c r="D20" s="10" t="s">
        <v>33</v>
      </c>
      <c r="E20" s="9"/>
      <c r="F20" s="11" t="s">
        <v>127</v>
      </c>
      <c r="G20" s="12"/>
      <c r="H20" s="12"/>
      <c r="I20" s="9" t="s">
        <v>35</v>
      </c>
      <c r="J20" s="9" t="s">
        <v>108</v>
      </c>
      <c r="K20" s="12" t="s">
        <v>128</v>
      </c>
      <c r="L20" s="12" t="s">
        <v>110</v>
      </c>
      <c r="M20" s="9" t="s">
        <v>39</v>
      </c>
      <c r="N20" s="12" t="s">
        <v>129</v>
      </c>
      <c r="O20" s="12" t="s">
        <v>130</v>
      </c>
      <c r="P20" s="13"/>
      <c r="Q20" s="14"/>
      <c r="R20" s="13"/>
      <c r="S20" s="13"/>
      <c r="T20" s="13"/>
      <c r="U20" s="13"/>
      <c r="V20" s="13"/>
      <c r="W20" s="13"/>
      <c r="X20" s="15"/>
      <c r="Y20" s="9" t="s">
        <v>42</v>
      </c>
      <c r="Z20" s="16" t="s">
        <v>131</v>
      </c>
      <c r="AA20" s="14" t="str">
        <f t="shared" si="1"/>
        <v>M4-NyO-47a-I-1</v>
      </c>
      <c r="AB20" s="14"/>
      <c r="AC20" s="14"/>
      <c r="AD20" s="17" t="s">
        <v>44</v>
      </c>
      <c r="AE20" s="7" t="s">
        <v>45</v>
      </c>
    </row>
    <row r="21" ht="75.0" customHeight="1">
      <c r="A21" s="9" t="s">
        <v>125</v>
      </c>
      <c r="B21" s="8" t="s">
        <v>126</v>
      </c>
      <c r="C21" s="9" t="s">
        <v>46</v>
      </c>
      <c r="D21" s="10" t="s">
        <v>33</v>
      </c>
      <c r="E21" s="9"/>
      <c r="F21" s="12" t="s">
        <v>132</v>
      </c>
      <c r="G21" s="12" t="s">
        <v>133</v>
      </c>
      <c r="H21" s="12"/>
      <c r="I21" s="9" t="s">
        <v>35</v>
      </c>
      <c r="J21" s="9" t="s">
        <v>90</v>
      </c>
      <c r="K21" s="11" t="s">
        <v>134</v>
      </c>
      <c r="L21" s="12" t="s">
        <v>135</v>
      </c>
      <c r="M21" s="9" t="s">
        <v>39</v>
      </c>
      <c r="N21" s="11" t="s">
        <v>129</v>
      </c>
      <c r="O21" s="11" t="s">
        <v>136</v>
      </c>
      <c r="P21" s="13"/>
      <c r="Q21" s="14"/>
      <c r="R21" s="13"/>
      <c r="S21" s="13"/>
      <c r="T21" s="13"/>
      <c r="U21" s="13"/>
      <c r="V21" s="13"/>
      <c r="W21" s="13"/>
      <c r="X21" s="15"/>
      <c r="Y21" s="9" t="s">
        <v>42</v>
      </c>
      <c r="Z21" s="16" t="s">
        <v>137</v>
      </c>
      <c r="AA21" s="14" t="str">
        <f t="shared" si="1"/>
        <v>M4-NyO-47a-E-1</v>
      </c>
      <c r="AB21" s="14"/>
      <c r="AC21" s="14"/>
      <c r="AD21" s="17" t="s">
        <v>44</v>
      </c>
      <c r="AE21" s="7" t="s">
        <v>45</v>
      </c>
    </row>
    <row r="22" ht="75.0" customHeight="1">
      <c r="A22" s="9" t="s">
        <v>125</v>
      </c>
      <c r="B22" s="8" t="s">
        <v>126</v>
      </c>
      <c r="C22" s="9" t="s">
        <v>65</v>
      </c>
      <c r="D22" s="10" t="s">
        <v>33</v>
      </c>
      <c r="E22" s="9"/>
      <c r="F22" s="11" t="s">
        <v>138</v>
      </c>
      <c r="G22" s="12" t="s">
        <v>133</v>
      </c>
      <c r="H22" s="12"/>
      <c r="I22" s="9" t="s">
        <v>35</v>
      </c>
      <c r="J22" s="9" t="s">
        <v>90</v>
      </c>
      <c r="K22" s="11" t="s">
        <v>134</v>
      </c>
      <c r="L22" s="12" t="s">
        <v>139</v>
      </c>
      <c r="M22" s="9" t="s">
        <v>39</v>
      </c>
      <c r="N22" s="11" t="s">
        <v>129</v>
      </c>
      <c r="O22" s="11" t="s">
        <v>136</v>
      </c>
      <c r="P22" s="13"/>
      <c r="Q22" s="14"/>
      <c r="R22" s="13"/>
      <c r="S22" s="13"/>
      <c r="T22" s="13"/>
      <c r="U22" s="13"/>
      <c r="V22" s="13"/>
      <c r="W22" s="13"/>
      <c r="X22" s="15"/>
      <c r="Y22" s="9" t="s">
        <v>42</v>
      </c>
      <c r="Z22" s="16" t="s">
        <v>140</v>
      </c>
      <c r="AA22" s="14" t="str">
        <f t="shared" si="1"/>
        <v>M4-NyO-47a-A-1</v>
      </c>
      <c r="AB22" s="14"/>
      <c r="AC22" s="14"/>
      <c r="AD22" s="17" t="s">
        <v>44</v>
      </c>
      <c r="AE22" s="7" t="s">
        <v>45</v>
      </c>
    </row>
    <row r="23" ht="75.0" customHeight="1">
      <c r="A23" s="9" t="s">
        <v>125</v>
      </c>
      <c r="B23" s="8" t="s">
        <v>126</v>
      </c>
      <c r="C23" s="9" t="s">
        <v>65</v>
      </c>
      <c r="D23" s="10" t="s">
        <v>33</v>
      </c>
      <c r="E23" s="9"/>
      <c r="F23" s="11" t="s">
        <v>141</v>
      </c>
      <c r="G23" s="12" t="s">
        <v>133</v>
      </c>
      <c r="H23" s="8"/>
      <c r="I23" s="20" t="s">
        <v>35</v>
      </c>
      <c r="J23" s="9" t="s">
        <v>90</v>
      </c>
      <c r="K23" s="11" t="s">
        <v>142</v>
      </c>
      <c r="L23" s="12" t="s">
        <v>139</v>
      </c>
      <c r="M23" s="20" t="s">
        <v>39</v>
      </c>
      <c r="N23" s="8" t="s">
        <v>129</v>
      </c>
      <c r="O23" s="8" t="s">
        <v>143</v>
      </c>
      <c r="P23" s="13"/>
      <c r="Q23" s="14"/>
      <c r="R23" s="13"/>
      <c r="S23" s="13"/>
      <c r="T23" s="13"/>
      <c r="U23" s="13"/>
      <c r="V23" s="13"/>
      <c r="W23" s="13"/>
      <c r="X23" s="15"/>
      <c r="Y23" s="9" t="s">
        <v>42</v>
      </c>
      <c r="Z23" s="16" t="s">
        <v>144</v>
      </c>
      <c r="AA23" s="14" t="str">
        <f t="shared" si="1"/>
        <v>M4-NyO-47a-A-2</v>
      </c>
      <c r="AB23" s="14"/>
      <c r="AC23" s="14"/>
      <c r="AD23" s="17" t="s">
        <v>44</v>
      </c>
      <c r="AE23" s="7" t="s">
        <v>45</v>
      </c>
    </row>
    <row r="24" ht="75.0" customHeight="1">
      <c r="A24" s="9" t="s">
        <v>125</v>
      </c>
      <c r="B24" s="8" t="s">
        <v>126</v>
      </c>
      <c r="C24" s="9" t="s">
        <v>65</v>
      </c>
      <c r="D24" s="10" t="s">
        <v>33</v>
      </c>
      <c r="E24" s="9"/>
      <c r="F24" s="11" t="s">
        <v>145</v>
      </c>
      <c r="G24" s="12" t="s">
        <v>146</v>
      </c>
      <c r="H24" s="12"/>
      <c r="I24" s="9"/>
      <c r="J24" s="9" t="s">
        <v>90</v>
      </c>
      <c r="K24" s="12" t="s">
        <v>147</v>
      </c>
      <c r="L24" s="12" t="s">
        <v>148</v>
      </c>
      <c r="M24" s="9" t="s">
        <v>39</v>
      </c>
      <c r="N24" s="12" t="s">
        <v>129</v>
      </c>
      <c r="O24" s="12" t="s">
        <v>143</v>
      </c>
      <c r="P24" s="13"/>
      <c r="Q24" s="14"/>
      <c r="R24" s="13"/>
      <c r="S24" s="13"/>
      <c r="T24" s="13"/>
      <c r="U24" s="13"/>
      <c r="V24" s="13"/>
      <c r="W24" s="13"/>
      <c r="X24" s="15"/>
      <c r="Y24" s="9" t="s">
        <v>42</v>
      </c>
      <c r="Z24" s="16" t="s">
        <v>149</v>
      </c>
      <c r="AA24" s="14" t="str">
        <f t="shared" si="1"/>
        <v>M4-NyO-47a-A-3</v>
      </c>
      <c r="AB24" s="14"/>
      <c r="AC24" s="14"/>
      <c r="AD24" s="17" t="s">
        <v>44</v>
      </c>
      <c r="AE24" s="7" t="s">
        <v>45</v>
      </c>
    </row>
    <row r="25" ht="75.0" customHeight="1">
      <c r="A25" s="9" t="s">
        <v>150</v>
      </c>
      <c r="B25" s="12" t="s">
        <v>151</v>
      </c>
      <c r="C25" s="9" t="s">
        <v>32</v>
      </c>
      <c r="D25" s="10" t="s">
        <v>33</v>
      </c>
      <c r="E25" s="9"/>
      <c r="F25" s="11" t="s">
        <v>152</v>
      </c>
      <c r="G25" s="12"/>
      <c r="H25" s="12"/>
      <c r="I25" s="9" t="s">
        <v>82</v>
      </c>
      <c r="J25" s="9" t="s">
        <v>153</v>
      </c>
      <c r="K25" s="12" t="s">
        <v>154</v>
      </c>
      <c r="L25" s="12" t="s">
        <v>155</v>
      </c>
      <c r="M25" s="9" t="s">
        <v>39</v>
      </c>
      <c r="N25" s="8" t="s">
        <v>40</v>
      </c>
      <c r="O25" s="19" t="s">
        <v>41</v>
      </c>
      <c r="P25" s="13"/>
      <c r="Q25" s="14"/>
      <c r="R25" s="13"/>
      <c r="S25" s="13"/>
      <c r="T25" s="13"/>
      <c r="U25" s="13"/>
      <c r="V25" s="13"/>
      <c r="W25" s="13"/>
      <c r="X25" s="15"/>
      <c r="Y25" s="9" t="s">
        <v>42</v>
      </c>
      <c r="Z25" s="16" t="s">
        <v>156</v>
      </c>
      <c r="AA25" s="14" t="str">
        <f t="shared" si="1"/>
        <v>M4-NyO-37a-I-1</v>
      </c>
      <c r="AB25" s="14"/>
      <c r="AC25" s="14"/>
      <c r="AD25" s="17" t="s">
        <v>44</v>
      </c>
      <c r="AE25" s="7" t="s">
        <v>45</v>
      </c>
    </row>
    <row r="26" ht="75.0" customHeight="1">
      <c r="A26" s="9" t="s">
        <v>150</v>
      </c>
      <c r="B26" s="12" t="s">
        <v>151</v>
      </c>
      <c r="C26" s="9" t="s">
        <v>46</v>
      </c>
      <c r="D26" s="10" t="s">
        <v>33</v>
      </c>
      <c r="E26" s="7"/>
      <c r="F26" s="11" t="s">
        <v>47</v>
      </c>
      <c r="G26" s="12" t="s">
        <v>57</v>
      </c>
      <c r="H26" s="12"/>
      <c r="I26" s="9"/>
      <c r="J26" s="9" t="s">
        <v>49</v>
      </c>
      <c r="K26" s="12" t="s">
        <v>157</v>
      </c>
      <c r="L26" s="12" t="s">
        <v>158</v>
      </c>
      <c r="M26" s="9" t="s">
        <v>39</v>
      </c>
      <c r="N26" s="12" t="s">
        <v>40</v>
      </c>
      <c r="O26" s="12" t="s">
        <v>40</v>
      </c>
      <c r="P26" s="13"/>
      <c r="Q26" s="14"/>
      <c r="R26" s="13"/>
      <c r="S26" s="13"/>
      <c r="T26" s="13"/>
      <c r="U26" s="13"/>
      <c r="V26" s="13"/>
      <c r="W26" s="13"/>
      <c r="X26" s="15"/>
      <c r="Y26" s="9" t="s">
        <v>42</v>
      </c>
      <c r="Z26" s="16" t="s">
        <v>159</v>
      </c>
      <c r="AA26" s="14" t="str">
        <f t="shared" si="1"/>
        <v>M4-NyO-37a-E-1</v>
      </c>
      <c r="AB26" s="14"/>
      <c r="AC26" s="14"/>
      <c r="AD26" s="17" t="s">
        <v>44</v>
      </c>
      <c r="AE26" s="7" t="s">
        <v>45</v>
      </c>
    </row>
    <row r="27" ht="75.0" customHeight="1">
      <c r="A27" s="9" t="s">
        <v>150</v>
      </c>
      <c r="B27" s="12" t="s">
        <v>151</v>
      </c>
      <c r="C27" s="9" t="s">
        <v>46</v>
      </c>
      <c r="D27" s="10" t="s">
        <v>33</v>
      </c>
      <c r="E27" s="7"/>
      <c r="F27" s="11" t="s">
        <v>47</v>
      </c>
      <c r="G27" s="12" t="s">
        <v>160</v>
      </c>
      <c r="H27" s="12"/>
      <c r="I27" s="9"/>
      <c r="J27" s="9" t="s">
        <v>49</v>
      </c>
      <c r="K27" s="12" t="s">
        <v>161</v>
      </c>
      <c r="L27" s="12" t="s">
        <v>162</v>
      </c>
      <c r="M27" s="9" t="s">
        <v>39</v>
      </c>
      <c r="N27" s="12" t="s">
        <v>40</v>
      </c>
      <c r="O27" s="12" t="s">
        <v>40</v>
      </c>
      <c r="P27" s="13"/>
      <c r="Q27" s="14"/>
      <c r="R27" s="13"/>
      <c r="S27" s="13"/>
      <c r="T27" s="13"/>
      <c r="U27" s="13"/>
      <c r="V27" s="13"/>
      <c r="W27" s="13"/>
      <c r="X27" s="15"/>
      <c r="Y27" s="9" t="s">
        <v>42</v>
      </c>
      <c r="Z27" s="16" t="s">
        <v>163</v>
      </c>
      <c r="AA27" s="14" t="str">
        <f t="shared" si="1"/>
        <v>M4-NyO-37a-E-2</v>
      </c>
      <c r="AB27" s="14"/>
      <c r="AC27" s="14"/>
      <c r="AD27" s="17" t="s">
        <v>44</v>
      </c>
      <c r="AE27" s="7" t="s">
        <v>45</v>
      </c>
    </row>
    <row r="28" ht="75.0" customHeight="1">
      <c r="A28" s="9" t="s">
        <v>150</v>
      </c>
      <c r="B28" s="12" t="s">
        <v>151</v>
      </c>
      <c r="C28" s="9" t="s">
        <v>46</v>
      </c>
      <c r="D28" s="10" t="s">
        <v>33</v>
      </c>
      <c r="E28" s="7"/>
      <c r="F28" s="11" t="s">
        <v>47</v>
      </c>
      <c r="G28" s="12" t="s">
        <v>164</v>
      </c>
      <c r="H28" s="12"/>
      <c r="I28" s="9"/>
      <c r="J28" s="9" t="s">
        <v>49</v>
      </c>
      <c r="K28" s="12" t="s">
        <v>165</v>
      </c>
      <c r="L28" s="12" t="s">
        <v>166</v>
      </c>
      <c r="M28" s="9" t="s">
        <v>39</v>
      </c>
      <c r="N28" s="12" t="s">
        <v>40</v>
      </c>
      <c r="O28" s="12" t="s">
        <v>40</v>
      </c>
      <c r="P28" s="13"/>
      <c r="Q28" s="14"/>
      <c r="R28" s="13"/>
      <c r="S28" s="13"/>
      <c r="T28" s="13"/>
      <c r="U28" s="13"/>
      <c r="V28" s="13"/>
      <c r="W28" s="13"/>
      <c r="X28" s="15"/>
      <c r="Y28" s="9" t="s">
        <v>42</v>
      </c>
      <c r="Z28" s="16" t="s">
        <v>167</v>
      </c>
      <c r="AA28" s="14" t="str">
        <f t="shared" si="1"/>
        <v>M4-NyO-37a-E-3</v>
      </c>
      <c r="AB28" s="14"/>
      <c r="AC28" s="14"/>
      <c r="AD28" s="17" t="s">
        <v>44</v>
      </c>
      <c r="AE28" s="7" t="s">
        <v>45</v>
      </c>
    </row>
    <row r="29" ht="75.0" customHeight="1">
      <c r="A29" s="9" t="s">
        <v>150</v>
      </c>
      <c r="B29" s="12" t="s">
        <v>151</v>
      </c>
      <c r="C29" s="9" t="s">
        <v>46</v>
      </c>
      <c r="D29" s="10" t="s">
        <v>33</v>
      </c>
      <c r="E29" s="7"/>
      <c r="F29" s="11" t="s">
        <v>47</v>
      </c>
      <c r="G29" s="11" t="s">
        <v>168</v>
      </c>
      <c r="H29" s="12"/>
      <c r="I29" s="9"/>
      <c r="J29" s="9" t="s">
        <v>49</v>
      </c>
      <c r="K29" s="11" t="s">
        <v>169</v>
      </c>
      <c r="L29" s="11" t="s">
        <v>170</v>
      </c>
      <c r="M29" s="9" t="s">
        <v>39</v>
      </c>
      <c r="N29" s="12" t="s">
        <v>40</v>
      </c>
      <c r="O29" s="12" t="s">
        <v>40</v>
      </c>
      <c r="P29" s="13"/>
      <c r="Q29" s="14"/>
      <c r="R29" s="13"/>
      <c r="S29" s="13"/>
      <c r="T29" s="13"/>
      <c r="U29" s="13"/>
      <c r="V29" s="13"/>
      <c r="W29" s="13"/>
      <c r="X29" s="15"/>
      <c r="Y29" s="9" t="s">
        <v>42</v>
      </c>
      <c r="Z29" s="16" t="s">
        <v>171</v>
      </c>
      <c r="AA29" s="14" t="str">
        <f t="shared" si="1"/>
        <v>M4-NyO-37a-E-4</v>
      </c>
      <c r="AB29" s="14"/>
      <c r="AC29" s="14"/>
      <c r="AD29" s="17" t="s">
        <v>44</v>
      </c>
      <c r="AE29" s="7" t="s">
        <v>45</v>
      </c>
    </row>
    <row r="30" ht="75.0" customHeight="1">
      <c r="A30" s="9" t="s">
        <v>150</v>
      </c>
      <c r="B30" s="12" t="s">
        <v>151</v>
      </c>
      <c r="C30" s="9" t="s">
        <v>65</v>
      </c>
      <c r="D30" s="10" t="s">
        <v>33</v>
      </c>
      <c r="E30" s="9"/>
      <c r="F30" s="11" t="s">
        <v>172</v>
      </c>
      <c r="G30" s="11" t="s">
        <v>173</v>
      </c>
      <c r="H30" s="12"/>
      <c r="I30" s="9" t="s">
        <v>82</v>
      </c>
      <c r="J30" s="9" t="s">
        <v>49</v>
      </c>
      <c r="K30" s="11" t="s">
        <v>174</v>
      </c>
      <c r="L30" s="11" t="s">
        <v>175</v>
      </c>
      <c r="M30" s="9" t="s">
        <v>39</v>
      </c>
      <c r="N30" s="8" t="s">
        <v>40</v>
      </c>
      <c r="O30" s="19" t="s">
        <v>41</v>
      </c>
      <c r="P30" s="21"/>
      <c r="Q30" s="17"/>
      <c r="R30" s="22"/>
      <c r="S30" s="22"/>
      <c r="T30" s="22"/>
      <c r="U30" s="22"/>
      <c r="V30" s="22"/>
      <c r="W30" s="23"/>
      <c r="X30" s="24"/>
      <c r="Y30" s="9" t="s">
        <v>42</v>
      </c>
      <c r="Z30" s="16" t="s">
        <v>176</v>
      </c>
      <c r="AA30" s="14" t="str">
        <f t="shared" si="1"/>
        <v>M4-NyO-37a-A-1</v>
      </c>
      <c r="AB30" s="17"/>
      <c r="AC30" s="17"/>
      <c r="AD30" s="17" t="s">
        <v>44</v>
      </c>
      <c r="AE30" s="7" t="s">
        <v>45</v>
      </c>
    </row>
    <row r="31" ht="75.0" customHeight="1">
      <c r="A31" s="9" t="s">
        <v>150</v>
      </c>
      <c r="B31" s="12" t="s">
        <v>151</v>
      </c>
      <c r="C31" s="9" t="s">
        <v>65</v>
      </c>
      <c r="D31" s="10" t="s">
        <v>33</v>
      </c>
      <c r="E31" s="9"/>
      <c r="F31" s="11" t="s">
        <v>177</v>
      </c>
      <c r="G31" s="11" t="s">
        <v>178</v>
      </c>
      <c r="H31" s="12"/>
      <c r="I31" s="9" t="s">
        <v>82</v>
      </c>
      <c r="J31" s="9" t="s">
        <v>49</v>
      </c>
      <c r="K31" s="11" t="s">
        <v>179</v>
      </c>
      <c r="L31" s="11" t="s">
        <v>170</v>
      </c>
      <c r="M31" s="9" t="s">
        <v>39</v>
      </c>
      <c r="N31" s="8" t="s">
        <v>40</v>
      </c>
      <c r="O31" s="19" t="s">
        <v>41</v>
      </c>
      <c r="P31" s="21"/>
      <c r="Q31" s="17"/>
      <c r="R31" s="22"/>
      <c r="S31" s="22"/>
      <c r="T31" s="22"/>
      <c r="U31" s="22"/>
      <c r="V31" s="22"/>
      <c r="W31" s="23"/>
      <c r="X31" s="24"/>
      <c r="Y31" s="9" t="s">
        <v>42</v>
      </c>
      <c r="Z31" s="16" t="s">
        <v>180</v>
      </c>
      <c r="AA31" s="14" t="str">
        <f t="shared" si="1"/>
        <v>M4-NyO-37a-A-2</v>
      </c>
      <c r="AB31" s="17"/>
      <c r="AC31" s="17"/>
      <c r="AD31" s="17" t="s">
        <v>44</v>
      </c>
      <c r="AE31" s="7" t="s">
        <v>45</v>
      </c>
    </row>
    <row r="32" ht="75.0" customHeight="1">
      <c r="A32" s="9" t="s">
        <v>150</v>
      </c>
      <c r="B32" s="12" t="s">
        <v>151</v>
      </c>
      <c r="C32" s="9" t="s">
        <v>65</v>
      </c>
      <c r="D32" s="10" t="s">
        <v>33</v>
      </c>
      <c r="E32" s="9"/>
      <c r="F32" s="11" t="s">
        <v>181</v>
      </c>
      <c r="G32" s="11" t="s">
        <v>182</v>
      </c>
      <c r="H32" s="12"/>
      <c r="I32" s="9" t="s">
        <v>82</v>
      </c>
      <c r="J32" s="9" t="s">
        <v>49</v>
      </c>
      <c r="K32" s="11" t="s">
        <v>183</v>
      </c>
      <c r="L32" s="11" t="s">
        <v>184</v>
      </c>
      <c r="M32" s="9" t="s">
        <v>39</v>
      </c>
      <c r="N32" s="8" t="s">
        <v>40</v>
      </c>
      <c r="O32" s="19" t="s">
        <v>41</v>
      </c>
      <c r="P32" s="23"/>
      <c r="Q32" s="17"/>
      <c r="R32" s="21"/>
      <c r="S32" s="21"/>
      <c r="T32" s="21"/>
      <c r="U32" s="21"/>
      <c r="V32" s="21"/>
      <c r="W32" s="23"/>
      <c r="X32" s="17"/>
      <c r="Y32" s="9" t="s">
        <v>42</v>
      </c>
      <c r="Z32" s="16" t="s">
        <v>185</v>
      </c>
      <c r="AA32" s="14" t="str">
        <f t="shared" si="1"/>
        <v>M4-NyO-37a-A-3</v>
      </c>
      <c r="AB32" s="17"/>
      <c r="AC32" s="17"/>
      <c r="AD32" s="17" t="s">
        <v>44</v>
      </c>
      <c r="AE32" s="7" t="s">
        <v>45</v>
      </c>
    </row>
    <row r="33" ht="75.0" customHeight="1">
      <c r="A33" s="9" t="s">
        <v>150</v>
      </c>
      <c r="B33" s="12" t="s">
        <v>151</v>
      </c>
      <c r="C33" s="9" t="s">
        <v>65</v>
      </c>
      <c r="D33" s="10" t="s">
        <v>33</v>
      </c>
      <c r="E33" s="9"/>
      <c r="F33" s="11" t="s">
        <v>186</v>
      </c>
      <c r="G33" s="11" t="s">
        <v>187</v>
      </c>
      <c r="H33" s="12"/>
      <c r="I33" s="9" t="s">
        <v>82</v>
      </c>
      <c r="J33" s="9" t="s">
        <v>49</v>
      </c>
      <c r="K33" s="11" t="s">
        <v>188</v>
      </c>
      <c r="L33" s="11" t="s">
        <v>189</v>
      </c>
      <c r="M33" s="9" t="s">
        <v>39</v>
      </c>
      <c r="N33" s="8" t="s">
        <v>40</v>
      </c>
      <c r="O33" s="19" t="s">
        <v>41</v>
      </c>
      <c r="P33" s="23"/>
      <c r="Q33" s="17"/>
      <c r="R33" s="21"/>
      <c r="S33" s="21"/>
      <c r="T33" s="21"/>
      <c r="U33" s="21"/>
      <c r="V33" s="21"/>
      <c r="W33" s="23"/>
      <c r="X33" s="17"/>
      <c r="Y33" s="9" t="s">
        <v>42</v>
      </c>
      <c r="Z33" s="16" t="s">
        <v>190</v>
      </c>
      <c r="AA33" s="14" t="str">
        <f t="shared" si="1"/>
        <v>M4-NyO-37a-A-4</v>
      </c>
      <c r="AB33" s="17"/>
      <c r="AC33" s="17"/>
      <c r="AD33" s="17" t="s">
        <v>44</v>
      </c>
      <c r="AE33" s="7" t="s">
        <v>45</v>
      </c>
    </row>
    <row r="34" ht="75.0" customHeight="1">
      <c r="A34" s="9" t="s">
        <v>150</v>
      </c>
      <c r="B34" s="12" t="s">
        <v>151</v>
      </c>
      <c r="C34" s="9" t="s">
        <v>65</v>
      </c>
      <c r="D34" s="10" t="s">
        <v>33</v>
      </c>
      <c r="E34" s="9"/>
      <c r="F34" s="11" t="s">
        <v>191</v>
      </c>
      <c r="G34" s="11" t="s">
        <v>192</v>
      </c>
      <c r="H34" s="12"/>
      <c r="I34" s="9" t="s">
        <v>82</v>
      </c>
      <c r="J34" s="9" t="s">
        <v>49</v>
      </c>
      <c r="K34" s="11" t="s">
        <v>174</v>
      </c>
      <c r="L34" s="11" t="s">
        <v>175</v>
      </c>
      <c r="M34" s="9" t="s">
        <v>39</v>
      </c>
      <c r="N34" s="8" t="s">
        <v>40</v>
      </c>
      <c r="O34" s="19" t="s">
        <v>41</v>
      </c>
      <c r="P34" s="23"/>
      <c r="Q34" s="17"/>
      <c r="R34" s="21"/>
      <c r="S34" s="21"/>
      <c r="T34" s="21"/>
      <c r="U34" s="21"/>
      <c r="V34" s="21"/>
      <c r="W34" s="23"/>
      <c r="X34" s="17"/>
      <c r="Y34" s="9" t="s">
        <v>42</v>
      </c>
      <c r="Z34" s="16" t="s">
        <v>193</v>
      </c>
      <c r="AA34" s="14" t="str">
        <f t="shared" si="1"/>
        <v>M4-NyO-37a-A-5</v>
      </c>
      <c r="AB34" s="17"/>
      <c r="AC34" s="17"/>
      <c r="AD34" s="17" t="s">
        <v>44</v>
      </c>
      <c r="AE34" s="7" t="s">
        <v>45</v>
      </c>
    </row>
    <row r="35" ht="75.0" customHeight="1">
      <c r="A35" s="9" t="s">
        <v>150</v>
      </c>
      <c r="B35" s="12" t="s">
        <v>151</v>
      </c>
      <c r="C35" s="9" t="s">
        <v>65</v>
      </c>
      <c r="D35" s="10" t="s">
        <v>33</v>
      </c>
      <c r="E35" s="9"/>
      <c r="F35" s="11" t="s">
        <v>194</v>
      </c>
      <c r="G35" s="11" t="s">
        <v>195</v>
      </c>
      <c r="H35" s="12"/>
      <c r="I35" s="9" t="s">
        <v>82</v>
      </c>
      <c r="J35" s="9" t="s">
        <v>49</v>
      </c>
      <c r="K35" s="11" t="s">
        <v>179</v>
      </c>
      <c r="L35" s="11" t="s">
        <v>170</v>
      </c>
      <c r="M35" s="9" t="s">
        <v>39</v>
      </c>
      <c r="N35" s="8" t="s">
        <v>40</v>
      </c>
      <c r="O35" s="12" t="s">
        <v>40</v>
      </c>
      <c r="P35" s="23"/>
      <c r="Q35" s="17"/>
      <c r="R35" s="21"/>
      <c r="S35" s="21"/>
      <c r="T35" s="21"/>
      <c r="U35" s="21"/>
      <c r="V35" s="21"/>
      <c r="W35" s="23"/>
      <c r="X35" s="17"/>
      <c r="Y35" s="9" t="s">
        <v>42</v>
      </c>
      <c r="Z35" s="16" t="s">
        <v>196</v>
      </c>
      <c r="AA35" s="14" t="str">
        <f t="shared" si="1"/>
        <v>M4-NyO-37a-A-6</v>
      </c>
      <c r="AB35" s="17"/>
      <c r="AC35" s="17"/>
      <c r="AD35" s="17" t="s">
        <v>44</v>
      </c>
      <c r="AE35" s="7" t="s">
        <v>45</v>
      </c>
    </row>
    <row r="36" ht="75.0" customHeight="1">
      <c r="A36" s="9" t="s">
        <v>197</v>
      </c>
      <c r="B36" s="12" t="s">
        <v>198</v>
      </c>
      <c r="C36" s="9" t="s">
        <v>32</v>
      </c>
      <c r="D36" s="10" t="s">
        <v>33</v>
      </c>
      <c r="E36" s="9"/>
      <c r="F36" s="25" t="s">
        <v>199</v>
      </c>
      <c r="G36" s="25"/>
      <c r="H36" s="25"/>
      <c r="I36" s="9" t="s">
        <v>82</v>
      </c>
      <c r="J36" s="9" t="s">
        <v>153</v>
      </c>
      <c r="K36" s="11" t="s">
        <v>154</v>
      </c>
      <c r="L36" s="12" t="s">
        <v>200</v>
      </c>
      <c r="M36" s="9" t="s">
        <v>39</v>
      </c>
      <c r="N36" s="8" t="s">
        <v>40</v>
      </c>
      <c r="O36" s="19" t="s">
        <v>41</v>
      </c>
      <c r="P36" s="21"/>
      <c r="Q36" s="7"/>
      <c r="R36" s="21"/>
      <c r="S36" s="21"/>
      <c r="T36" s="21"/>
      <c r="U36" s="21"/>
      <c r="V36" s="21"/>
      <c r="W36" s="21"/>
      <c r="X36" s="7"/>
      <c r="Y36" s="9" t="s">
        <v>42</v>
      </c>
      <c r="Z36" s="16" t="s">
        <v>201</v>
      </c>
      <c r="AA36" s="14" t="str">
        <f t="shared" si="1"/>
        <v>M4-NyO-37b-I-1</v>
      </c>
      <c r="AB36" s="17"/>
      <c r="AC36" s="17"/>
      <c r="AD36" s="17" t="s">
        <v>44</v>
      </c>
      <c r="AE36" s="7" t="s">
        <v>45</v>
      </c>
    </row>
    <row r="37" ht="75.0" customHeight="1">
      <c r="A37" s="9" t="s">
        <v>197</v>
      </c>
      <c r="B37" s="12" t="s">
        <v>198</v>
      </c>
      <c r="C37" s="9" t="s">
        <v>46</v>
      </c>
      <c r="D37" s="10" t="s">
        <v>33</v>
      </c>
      <c r="E37" s="9"/>
      <c r="F37" s="12" t="s">
        <v>88</v>
      </c>
      <c r="G37" s="11" t="s">
        <v>202</v>
      </c>
      <c r="H37" s="12"/>
      <c r="I37" s="9" t="s">
        <v>82</v>
      </c>
      <c r="J37" s="9" t="s">
        <v>90</v>
      </c>
      <c r="K37" s="12" t="s">
        <v>203</v>
      </c>
      <c r="L37" s="12" t="s">
        <v>204</v>
      </c>
      <c r="M37" s="9" t="s">
        <v>39</v>
      </c>
      <c r="N37" s="8" t="s">
        <v>40</v>
      </c>
      <c r="O37" s="19" t="s">
        <v>41</v>
      </c>
      <c r="P37" s="21"/>
      <c r="Q37" s="7"/>
      <c r="R37" s="21"/>
      <c r="S37" s="21"/>
      <c r="T37" s="21"/>
      <c r="U37" s="21"/>
      <c r="V37" s="21"/>
      <c r="W37" s="21"/>
      <c r="X37" s="7"/>
      <c r="Y37" s="9" t="s">
        <v>42</v>
      </c>
      <c r="Z37" s="16" t="s">
        <v>205</v>
      </c>
      <c r="AA37" s="14" t="str">
        <f t="shared" si="1"/>
        <v>M4-NyO-37b-E-1</v>
      </c>
      <c r="AB37" s="17"/>
      <c r="AC37" s="17"/>
      <c r="AD37" s="17" t="s">
        <v>44</v>
      </c>
      <c r="AE37" s="7" t="s">
        <v>45</v>
      </c>
    </row>
    <row r="38" ht="75.0" customHeight="1">
      <c r="A38" s="9" t="s">
        <v>197</v>
      </c>
      <c r="B38" s="12" t="s">
        <v>198</v>
      </c>
      <c r="C38" s="9" t="s">
        <v>65</v>
      </c>
      <c r="D38" s="10" t="s">
        <v>33</v>
      </c>
      <c r="E38" s="9"/>
      <c r="F38" s="11" t="s">
        <v>206</v>
      </c>
      <c r="G38" s="11" t="s">
        <v>207</v>
      </c>
      <c r="H38" s="12"/>
      <c r="I38" s="9" t="s">
        <v>82</v>
      </c>
      <c r="J38" s="9" t="s">
        <v>90</v>
      </c>
      <c r="K38" s="12" t="s">
        <v>203</v>
      </c>
      <c r="L38" s="12" t="s">
        <v>208</v>
      </c>
      <c r="M38" s="9" t="s">
        <v>39</v>
      </c>
      <c r="N38" s="8" t="s">
        <v>40</v>
      </c>
      <c r="O38" s="19" t="s">
        <v>41</v>
      </c>
      <c r="P38" s="21"/>
      <c r="Q38" s="7"/>
      <c r="R38" s="21"/>
      <c r="S38" s="21"/>
      <c r="T38" s="21"/>
      <c r="U38" s="21"/>
      <c r="V38" s="21"/>
      <c r="W38" s="21"/>
      <c r="X38" s="7"/>
      <c r="Y38" s="9" t="s">
        <v>42</v>
      </c>
      <c r="Z38" s="16" t="s">
        <v>209</v>
      </c>
      <c r="AA38" s="14" t="str">
        <f t="shared" si="1"/>
        <v>M4-NyO-37b-A-1</v>
      </c>
      <c r="AB38" s="17"/>
      <c r="AC38" s="17"/>
      <c r="AD38" s="17" t="s">
        <v>44</v>
      </c>
      <c r="AE38" s="7" t="s">
        <v>45</v>
      </c>
    </row>
    <row r="39" ht="75.0" customHeight="1">
      <c r="A39" s="9" t="s">
        <v>197</v>
      </c>
      <c r="B39" s="12" t="s">
        <v>198</v>
      </c>
      <c r="C39" s="9" t="s">
        <v>65</v>
      </c>
      <c r="D39" s="10" t="s">
        <v>33</v>
      </c>
      <c r="E39" s="9"/>
      <c r="F39" s="11" t="s">
        <v>210</v>
      </c>
      <c r="G39" s="11" t="s">
        <v>211</v>
      </c>
      <c r="H39" s="12"/>
      <c r="I39" s="9" t="s">
        <v>82</v>
      </c>
      <c r="J39" s="9" t="s">
        <v>90</v>
      </c>
      <c r="K39" s="12" t="s">
        <v>212</v>
      </c>
      <c r="L39" s="12" t="s">
        <v>208</v>
      </c>
      <c r="M39" s="9" t="s">
        <v>39</v>
      </c>
      <c r="N39" s="8" t="s">
        <v>40</v>
      </c>
      <c r="O39" s="19" t="s">
        <v>41</v>
      </c>
      <c r="P39" s="21"/>
      <c r="Q39" s="7"/>
      <c r="R39" s="21"/>
      <c r="S39" s="21"/>
      <c r="T39" s="21"/>
      <c r="U39" s="21"/>
      <c r="V39" s="21"/>
      <c r="W39" s="21"/>
      <c r="X39" s="7"/>
      <c r="Y39" s="9" t="s">
        <v>42</v>
      </c>
      <c r="Z39" s="16" t="s">
        <v>213</v>
      </c>
      <c r="AA39" s="14" t="str">
        <f t="shared" si="1"/>
        <v>M4-NyO-37b-A-2</v>
      </c>
      <c r="AB39" s="17"/>
      <c r="AC39" s="17"/>
      <c r="AD39" s="17" t="s">
        <v>44</v>
      </c>
      <c r="AE39" s="7" t="s">
        <v>45</v>
      </c>
    </row>
    <row r="40" ht="75.0" customHeight="1">
      <c r="A40" s="9" t="s">
        <v>197</v>
      </c>
      <c r="B40" s="12" t="s">
        <v>198</v>
      </c>
      <c r="C40" s="9" t="s">
        <v>65</v>
      </c>
      <c r="D40" s="10" t="s">
        <v>33</v>
      </c>
      <c r="E40" s="9"/>
      <c r="F40" s="11" t="s">
        <v>214</v>
      </c>
      <c r="G40" s="11" t="s">
        <v>215</v>
      </c>
      <c r="H40" s="12"/>
      <c r="I40" s="9" t="s">
        <v>82</v>
      </c>
      <c r="J40" s="9" t="s">
        <v>90</v>
      </c>
      <c r="K40" s="12" t="s">
        <v>216</v>
      </c>
      <c r="L40" s="12" t="s">
        <v>208</v>
      </c>
      <c r="M40" s="9" t="s">
        <v>39</v>
      </c>
      <c r="N40" s="8" t="s">
        <v>40</v>
      </c>
      <c r="O40" s="19" t="s">
        <v>41</v>
      </c>
      <c r="P40" s="21"/>
      <c r="Q40" s="7"/>
      <c r="R40" s="21"/>
      <c r="S40" s="21"/>
      <c r="T40" s="21"/>
      <c r="U40" s="21"/>
      <c r="V40" s="21"/>
      <c r="W40" s="21"/>
      <c r="X40" s="7"/>
      <c r="Y40" s="9" t="s">
        <v>42</v>
      </c>
      <c r="Z40" s="16" t="s">
        <v>217</v>
      </c>
      <c r="AA40" s="14" t="str">
        <f t="shared" si="1"/>
        <v>M4-NyO-37b-A-3</v>
      </c>
      <c r="AB40" s="17"/>
      <c r="AC40" s="17"/>
      <c r="AD40" s="17" t="s">
        <v>44</v>
      </c>
      <c r="AE40" s="7" t="s">
        <v>45</v>
      </c>
    </row>
    <row r="41" ht="75.0" customHeight="1">
      <c r="A41" s="9" t="s">
        <v>197</v>
      </c>
      <c r="B41" s="12" t="s">
        <v>198</v>
      </c>
      <c r="C41" s="9" t="s">
        <v>65</v>
      </c>
      <c r="D41" s="10" t="s">
        <v>33</v>
      </c>
      <c r="E41" s="9"/>
      <c r="F41" s="11" t="s">
        <v>218</v>
      </c>
      <c r="G41" s="11" t="s">
        <v>219</v>
      </c>
      <c r="H41" s="12"/>
      <c r="I41" s="9" t="s">
        <v>82</v>
      </c>
      <c r="J41" s="9" t="s">
        <v>90</v>
      </c>
      <c r="K41" s="12" t="s">
        <v>220</v>
      </c>
      <c r="L41" s="12" t="s">
        <v>208</v>
      </c>
      <c r="M41" s="9" t="s">
        <v>39</v>
      </c>
      <c r="N41" s="8" t="s">
        <v>40</v>
      </c>
      <c r="O41" s="19" t="s">
        <v>41</v>
      </c>
      <c r="P41" s="21"/>
      <c r="Q41" s="7"/>
      <c r="R41" s="21"/>
      <c r="S41" s="21"/>
      <c r="T41" s="21"/>
      <c r="U41" s="21"/>
      <c r="V41" s="21"/>
      <c r="W41" s="21"/>
      <c r="X41" s="7"/>
      <c r="Y41" s="9" t="s">
        <v>42</v>
      </c>
      <c r="Z41" s="16" t="s">
        <v>221</v>
      </c>
      <c r="AA41" s="14" t="str">
        <f t="shared" si="1"/>
        <v>M4-NyO-37b-A-4</v>
      </c>
      <c r="AB41" s="17"/>
      <c r="AC41" s="17"/>
      <c r="AD41" s="17" t="s">
        <v>44</v>
      </c>
      <c r="AE41" s="7" t="s">
        <v>45</v>
      </c>
    </row>
    <row r="42" ht="75.0" customHeight="1">
      <c r="A42" s="9" t="s">
        <v>197</v>
      </c>
      <c r="B42" s="26" t="s">
        <v>198</v>
      </c>
      <c r="C42" s="9" t="s">
        <v>65</v>
      </c>
      <c r="D42" s="10" t="s">
        <v>33</v>
      </c>
      <c r="E42" s="9"/>
      <c r="F42" s="12" t="s">
        <v>222</v>
      </c>
      <c r="G42" s="11" t="s">
        <v>223</v>
      </c>
      <c r="H42" s="12"/>
      <c r="I42" s="9" t="s">
        <v>82</v>
      </c>
      <c r="J42" s="9" t="s">
        <v>90</v>
      </c>
      <c r="K42" s="12" t="s">
        <v>203</v>
      </c>
      <c r="L42" s="12" t="s">
        <v>208</v>
      </c>
      <c r="M42" s="9" t="s">
        <v>39</v>
      </c>
      <c r="N42" s="8" t="s">
        <v>40</v>
      </c>
      <c r="O42" s="19" t="s">
        <v>41</v>
      </c>
      <c r="P42" s="23"/>
      <c r="Q42" s="17"/>
      <c r="R42" s="23"/>
      <c r="S42" s="23"/>
      <c r="T42" s="23"/>
      <c r="U42" s="23"/>
      <c r="V42" s="23"/>
      <c r="W42" s="23"/>
      <c r="X42" s="17"/>
      <c r="Y42" s="9" t="s">
        <v>42</v>
      </c>
      <c r="Z42" s="16" t="s">
        <v>224</v>
      </c>
      <c r="AA42" s="14" t="str">
        <f t="shared" si="1"/>
        <v>M4-NyO-37b-A-5</v>
      </c>
      <c r="AB42" s="17"/>
      <c r="AC42" s="17"/>
      <c r="AD42" s="17" t="s">
        <v>44</v>
      </c>
      <c r="AE42" s="7" t="s">
        <v>45</v>
      </c>
    </row>
    <row r="43" ht="75.0" customHeight="1">
      <c r="A43" s="9" t="s">
        <v>225</v>
      </c>
      <c r="B43" s="19" t="s">
        <v>226</v>
      </c>
      <c r="C43" s="9" t="s">
        <v>32</v>
      </c>
      <c r="D43" s="10" t="s">
        <v>33</v>
      </c>
      <c r="E43" s="9"/>
      <c r="F43" s="12" t="s">
        <v>227</v>
      </c>
      <c r="G43" s="8"/>
      <c r="H43" s="9" t="s">
        <v>82</v>
      </c>
      <c r="I43" s="9" t="s">
        <v>82</v>
      </c>
      <c r="J43" s="9" t="s">
        <v>108</v>
      </c>
      <c r="K43" s="12" t="s">
        <v>228</v>
      </c>
      <c r="L43" s="12"/>
      <c r="M43" s="9" t="s">
        <v>39</v>
      </c>
      <c r="N43" s="11" t="s">
        <v>229</v>
      </c>
      <c r="O43" s="11" t="s">
        <v>230</v>
      </c>
      <c r="P43" s="23"/>
      <c r="Q43" s="17"/>
      <c r="R43" s="23"/>
      <c r="S43" s="23"/>
      <c r="T43" s="23"/>
      <c r="U43" s="23"/>
      <c r="V43" s="23"/>
      <c r="W43" s="23"/>
      <c r="X43" s="17"/>
      <c r="Y43" s="9" t="s">
        <v>42</v>
      </c>
      <c r="Z43" s="16" t="s">
        <v>231</v>
      </c>
      <c r="AA43" s="14" t="str">
        <f t="shared" si="1"/>
        <v>M4-NyO-37c-I-1</v>
      </c>
      <c r="AB43" s="17"/>
      <c r="AC43" s="17"/>
      <c r="AD43" s="17" t="s">
        <v>44</v>
      </c>
      <c r="AE43" s="7" t="s">
        <v>45</v>
      </c>
    </row>
    <row r="44" ht="75.0" customHeight="1">
      <c r="A44" s="9" t="s">
        <v>225</v>
      </c>
      <c r="B44" s="19" t="s">
        <v>226</v>
      </c>
      <c r="C44" s="9" t="s">
        <v>46</v>
      </c>
      <c r="D44" s="10" t="s">
        <v>33</v>
      </c>
      <c r="E44" s="9"/>
      <c r="F44" s="12" t="s">
        <v>232</v>
      </c>
      <c r="G44" s="8" t="s">
        <v>233</v>
      </c>
      <c r="H44" s="9" t="s">
        <v>82</v>
      </c>
      <c r="I44" s="9" t="s">
        <v>82</v>
      </c>
      <c r="J44" s="9" t="s">
        <v>90</v>
      </c>
      <c r="K44" s="12" t="s">
        <v>234</v>
      </c>
      <c r="L44" s="12" t="s">
        <v>235</v>
      </c>
      <c r="M44" s="9" t="s">
        <v>39</v>
      </c>
      <c r="N44" s="12" t="s">
        <v>236</v>
      </c>
      <c r="O44" s="12" t="s">
        <v>236</v>
      </c>
      <c r="P44" s="23"/>
      <c r="Q44" s="17"/>
      <c r="R44" s="23"/>
      <c r="S44" s="23"/>
      <c r="T44" s="23"/>
      <c r="U44" s="23"/>
      <c r="V44" s="23"/>
      <c r="W44" s="23"/>
      <c r="X44" s="17"/>
      <c r="Y44" s="9" t="s">
        <v>42</v>
      </c>
      <c r="Z44" s="16" t="s">
        <v>237</v>
      </c>
      <c r="AA44" s="14" t="str">
        <f t="shared" si="1"/>
        <v>M4-NyO-37c-E-1</v>
      </c>
      <c r="AB44" s="17"/>
      <c r="AC44" s="17"/>
      <c r="AD44" s="17" t="s">
        <v>44</v>
      </c>
      <c r="AE44" s="7" t="s">
        <v>45</v>
      </c>
    </row>
    <row r="45" ht="75.0" customHeight="1">
      <c r="A45" s="9" t="s">
        <v>225</v>
      </c>
      <c r="B45" s="19" t="s">
        <v>226</v>
      </c>
      <c r="C45" s="9" t="s">
        <v>65</v>
      </c>
      <c r="D45" s="10" t="s">
        <v>33</v>
      </c>
      <c r="E45" s="9"/>
      <c r="F45" s="12" t="s">
        <v>238</v>
      </c>
      <c r="G45" s="12" t="s">
        <v>107</v>
      </c>
      <c r="H45" s="9" t="s">
        <v>82</v>
      </c>
      <c r="I45" s="9" t="s">
        <v>82</v>
      </c>
      <c r="J45" s="9" t="s">
        <v>90</v>
      </c>
      <c r="K45" s="12" t="s">
        <v>239</v>
      </c>
      <c r="L45" s="16" t="s">
        <v>240</v>
      </c>
      <c r="M45" s="9" t="s">
        <v>39</v>
      </c>
      <c r="N45" s="12" t="s">
        <v>241</v>
      </c>
      <c r="O45" s="11" t="s">
        <v>242</v>
      </c>
      <c r="P45" s="23"/>
      <c r="Q45" s="17"/>
      <c r="R45" s="23"/>
      <c r="S45" s="23"/>
      <c r="T45" s="23"/>
      <c r="U45" s="23"/>
      <c r="V45" s="23"/>
      <c r="W45" s="23"/>
      <c r="X45" s="17"/>
      <c r="Y45" s="9" t="s">
        <v>42</v>
      </c>
      <c r="Z45" s="16" t="s">
        <v>243</v>
      </c>
      <c r="AA45" s="14" t="str">
        <f t="shared" si="1"/>
        <v>M4-NyO-37c-A-1</v>
      </c>
      <c r="AB45" s="17"/>
      <c r="AC45" s="17"/>
      <c r="AD45" s="17" t="s">
        <v>44</v>
      </c>
      <c r="AE45" s="7" t="s">
        <v>45</v>
      </c>
    </row>
    <row r="46" ht="75.0" customHeight="1">
      <c r="A46" s="9" t="s">
        <v>225</v>
      </c>
      <c r="B46" s="19" t="s">
        <v>226</v>
      </c>
      <c r="C46" s="9" t="s">
        <v>65</v>
      </c>
      <c r="D46" s="10" t="s">
        <v>33</v>
      </c>
      <c r="E46" s="9"/>
      <c r="F46" s="11" t="s">
        <v>244</v>
      </c>
      <c r="G46" s="12" t="s">
        <v>107</v>
      </c>
      <c r="H46" s="12"/>
      <c r="I46" s="9" t="s">
        <v>82</v>
      </c>
      <c r="J46" s="9" t="s">
        <v>90</v>
      </c>
      <c r="K46" s="12" t="s">
        <v>239</v>
      </c>
      <c r="L46" s="11" t="s">
        <v>245</v>
      </c>
      <c r="M46" s="9" t="s">
        <v>39</v>
      </c>
      <c r="N46" s="12" t="s">
        <v>241</v>
      </c>
      <c r="O46" s="11" t="s">
        <v>242</v>
      </c>
      <c r="P46" s="23"/>
      <c r="Q46" s="17"/>
      <c r="R46" s="23"/>
      <c r="S46" s="23"/>
      <c r="T46" s="23"/>
      <c r="U46" s="23"/>
      <c r="V46" s="23"/>
      <c r="W46" s="23"/>
      <c r="X46" s="17"/>
      <c r="Y46" s="9" t="s">
        <v>42</v>
      </c>
      <c r="Z46" s="16" t="s">
        <v>246</v>
      </c>
      <c r="AA46" s="14" t="str">
        <f t="shared" si="1"/>
        <v>M4-NyO-37c-A-2</v>
      </c>
      <c r="AB46" s="17"/>
      <c r="AC46" s="17"/>
      <c r="AD46" s="17" t="s">
        <v>44</v>
      </c>
      <c r="AE46" s="7" t="s">
        <v>45</v>
      </c>
    </row>
    <row r="47" ht="75.0" customHeight="1">
      <c r="A47" s="9" t="s">
        <v>225</v>
      </c>
      <c r="B47" s="19" t="s">
        <v>226</v>
      </c>
      <c r="C47" s="9" t="s">
        <v>65</v>
      </c>
      <c r="D47" s="10" t="s">
        <v>33</v>
      </c>
      <c r="E47" s="9"/>
      <c r="F47" s="11" t="s">
        <v>247</v>
      </c>
      <c r="G47" s="12" t="s">
        <v>107</v>
      </c>
      <c r="H47" s="12"/>
      <c r="I47" s="9" t="s">
        <v>82</v>
      </c>
      <c r="J47" s="9" t="s">
        <v>90</v>
      </c>
      <c r="K47" s="12" t="s">
        <v>239</v>
      </c>
      <c r="L47" s="11" t="s">
        <v>245</v>
      </c>
      <c r="M47" s="9" t="s">
        <v>39</v>
      </c>
      <c r="N47" s="12" t="s">
        <v>241</v>
      </c>
      <c r="O47" s="11" t="s">
        <v>242</v>
      </c>
      <c r="P47" s="23"/>
      <c r="Q47" s="17"/>
      <c r="R47" s="23"/>
      <c r="S47" s="23"/>
      <c r="T47" s="23"/>
      <c r="U47" s="23"/>
      <c r="V47" s="23"/>
      <c r="W47" s="23"/>
      <c r="X47" s="17"/>
      <c r="Y47" s="9" t="s">
        <v>42</v>
      </c>
      <c r="Z47" s="16" t="s">
        <v>248</v>
      </c>
      <c r="AA47" s="14" t="str">
        <f t="shared" si="1"/>
        <v>M4-NyO-37c-A-3</v>
      </c>
      <c r="AB47" s="17"/>
      <c r="AC47" s="17"/>
      <c r="AD47" s="17" t="s">
        <v>44</v>
      </c>
      <c r="AE47" s="7" t="s">
        <v>45</v>
      </c>
    </row>
    <row r="48" ht="75.0" customHeight="1">
      <c r="A48" s="9" t="s">
        <v>225</v>
      </c>
      <c r="B48" s="19" t="s">
        <v>226</v>
      </c>
      <c r="C48" s="9" t="s">
        <v>65</v>
      </c>
      <c r="D48" s="10" t="s">
        <v>33</v>
      </c>
      <c r="E48" s="9"/>
      <c r="F48" s="12" t="s">
        <v>249</v>
      </c>
      <c r="G48" s="12" t="s">
        <v>107</v>
      </c>
      <c r="H48" s="12"/>
      <c r="I48" s="9" t="s">
        <v>82</v>
      </c>
      <c r="J48" s="9" t="s">
        <v>90</v>
      </c>
      <c r="K48" s="12" t="s">
        <v>239</v>
      </c>
      <c r="L48" s="11" t="s">
        <v>245</v>
      </c>
      <c r="M48" s="9" t="s">
        <v>39</v>
      </c>
      <c r="N48" s="12" t="s">
        <v>241</v>
      </c>
      <c r="O48" s="11" t="s">
        <v>242</v>
      </c>
      <c r="P48" s="23"/>
      <c r="Q48" s="17"/>
      <c r="R48" s="23"/>
      <c r="S48" s="23"/>
      <c r="T48" s="23"/>
      <c r="U48" s="23"/>
      <c r="V48" s="23"/>
      <c r="W48" s="23"/>
      <c r="X48" s="17"/>
      <c r="Y48" s="9" t="s">
        <v>42</v>
      </c>
      <c r="Z48" s="16" t="s">
        <v>250</v>
      </c>
      <c r="AA48" s="14" t="str">
        <f t="shared" si="1"/>
        <v>M4-NyO-37c-A-4</v>
      </c>
      <c r="AB48" s="17"/>
      <c r="AC48" s="17"/>
      <c r="AD48" s="17" t="s">
        <v>44</v>
      </c>
      <c r="AE48" s="7" t="s">
        <v>45</v>
      </c>
    </row>
    <row r="49" ht="75.0" customHeight="1">
      <c r="A49" s="9" t="s">
        <v>225</v>
      </c>
      <c r="B49" s="19" t="s">
        <v>226</v>
      </c>
      <c r="C49" s="9" t="s">
        <v>65</v>
      </c>
      <c r="D49" s="10" t="s">
        <v>33</v>
      </c>
      <c r="E49" s="9"/>
      <c r="F49" s="12" t="s">
        <v>251</v>
      </c>
      <c r="G49" s="12" t="s">
        <v>107</v>
      </c>
      <c r="H49" s="12"/>
      <c r="I49" s="9" t="s">
        <v>82</v>
      </c>
      <c r="J49" s="9" t="s">
        <v>90</v>
      </c>
      <c r="K49" s="12" t="s">
        <v>239</v>
      </c>
      <c r="L49" s="11" t="s">
        <v>245</v>
      </c>
      <c r="M49" s="9" t="s">
        <v>39</v>
      </c>
      <c r="N49" s="12" t="s">
        <v>241</v>
      </c>
      <c r="O49" s="11" t="s">
        <v>242</v>
      </c>
      <c r="P49" s="23"/>
      <c r="Q49" s="17"/>
      <c r="R49" s="23"/>
      <c r="S49" s="23"/>
      <c r="T49" s="23"/>
      <c r="U49" s="23"/>
      <c r="V49" s="23"/>
      <c r="W49" s="23"/>
      <c r="X49" s="17"/>
      <c r="Y49" s="9" t="s">
        <v>42</v>
      </c>
      <c r="Z49" s="16" t="s">
        <v>252</v>
      </c>
      <c r="AA49" s="14" t="str">
        <f t="shared" si="1"/>
        <v>M4-NyO-37c-A-5</v>
      </c>
      <c r="AB49" s="17"/>
      <c r="AC49" s="17"/>
      <c r="AD49" s="17" t="s">
        <v>44</v>
      </c>
      <c r="AE49" s="7" t="s">
        <v>45</v>
      </c>
    </row>
    <row r="50" ht="75.0" customHeight="1">
      <c r="A50" s="9" t="s">
        <v>253</v>
      </c>
      <c r="B50" s="26" t="s">
        <v>254</v>
      </c>
      <c r="C50" s="9" t="s">
        <v>32</v>
      </c>
      <c r="D50" s="10" t="s">
        <v>33</v>
      </c>
      <c r="E50" s="9"/>
      <c r="F50" s="11" t="s">
        <v>255</v>
      </c>
      <c r="G50" s="12"/>
      <c r="H50" s="12"/>
      <c r="I50" s="9" t="s">
        <v>82</v>
      </c>
      <c r="J50" s="9" t="s">
        <v>153</v>
      </c>
      <c r="K50" s="12" t="s">
        <v>256</v>
      </c>
      <c r="L50" s="12" t="s">
        <v>155</v>
      </c>
      <c r="M50" s="9" t="s">
        <v>39</v>
      </c>
      <c r="N50" s="8" t="s">
        <v>40</v>
      </c>
      <c r="O50" s="19" t="s">
        <v>41</v>
      </c>
      <c r="P50" s="23"/>
      <c r="Q50" s="17"/>
      <c r="R50" s="23"/>
      <c r="S50" s="23"/>
      <c r="T50" s="23"/>
      <c r="U50" s="23"/>
      <c r="V50" s="23"/>
      <c r="W50" s="23"/>
      <c r="X50" s="17"/>
      <c r="Y50" s="9" t="s">
        <v>42</v>
      </c>
      <c r="Z50" s="12" t="s">
        <v>257</v>
      </c>
      <c r="AA50" s="14" t="str">
        <f t="shared" si="1"/>
        <v>M4-NyO-1a-I-1</v>
      </c>
      <c r="AB50" s="7" t="s">
        <v>258</v>
      </c>
      <c r="AC50" s="17"/>
      <c r="AD50" s="27"/>
      <c r="AE50" s="7" t="s">
        <v>45</v>
      </c>
    </row>
    <row r="51" ht="75.0" customHeight="1">
      <c r="A51" s="9" t="s">
        <v>253</v>
      </c>
      <c r="B51" s="26" t="s">
        <v>254</v>
      </c>
      <c r="C51" s="9" t="s">
        <v>32</v>
      </c>
      <c r="D51" s="10" t="s">
        <v>33</v>
      </c>
      <c r="E51" s="9"/>
      <c r="F51" s="11" t="s">
        <v>255</v>
      </c>
      <c r="G51" s="12"/>
      <c r="H51" s="12"/>
      <c r="I51" s="9" t="s">
        <v>82</v>
      </c>
      <c r="J51" s="9" t="s">
        <v>153</v>
      </c>
      <c r="K51" s="12" t="s">
        <v>259</v>
      </c>
      <c r="L51" s="12" t="s">
        <v>155</v>
      </c>
      <c r="M51" s="9" t="s">
        <v>39</v>
      </c>
      <c r="N51" s="8" t="s">
        <v>40</v>
      </c>
      <c r="O51" s="19" t="s">
        <v>41</v>
      </c>
      <c r="P51" s="21"/>
      <c r="Q51" s="17"/>
      <c r="R51" s="21"/>
      <c r="S51" s="21"/>
      <c r="T51" s="21"/>
      <c r="U51" s="21"/>
      <c r="V51" s="21"/>
      <c r="W51" s="21"/>
      <c r="X51" s="11"/>
      <c r="Y51" s="9" t="s">
        <v>42</v>
      </c>
      <c r="Z51" s="12" t="s">
        <v>260</v>
      </c>
      <c r="AA51" s="14" t="str">
        <f t="shared" si="1"/>
        <v>M4-NyO-1a-I-2</v>
      </c>
      <c r="AB51" s="7" t="s">
        <v>258</v>
      </c>
      <c r="AC51" s="17"/>
      <c r="AD51" s="27"/>
      <c r="AE51" s="7" t="s">
        <v>45</v>
      </c>
    </row>
    <row r="52" ht="75.0" customHeight="1">
      <c r="A52" s="9" t="s">
        <v>253</v>
      </c>
      <c r="B52" s="26" t="s">
        <v>254</v>
      </c>
      <c r="C52" s="9" t="s">
        <v>46</v>
      </c>
      <c r="D52" s="10" t="s">
        <v>33</v>
      </c>
      <c r="E52" s="9"/>
      <c r="F52" s="11" t="s">
        <v>47</v>
      </c>
      <c r="G52" s="11" t="s">
        <v>61</v>
      </c>
      <c r="H52" s="12"/>
      <c r="I52" s="9" t="s">
        <v>82</v>
      </c>
      <c r="J52" s="9" t="s">
        <v>49</v>
      </c>
      <c r="K52" s="11" t="s">
        <v>261</v>
      </c>
      <c r="L52" s="11" t="s">
        <v>262</v>
      </c>
      <c r="M52" s="9" t="s">
        <v>39</v>
      </c>
      <c r="N52" s="8" t="s">
        <v>40</v>
      </c>
      <c r="O52" s="19" t="s">
        <v>41</v>
      </c>
      <c r="P52" s="21"/>
      <c r="Q52" s="17"/>
      <c r="R52" s="21"/>
      <c r="S52" s="21"/>
      <c r="T52" s="21"/>
      <c r="U52" s="21"/>
      <c r="V52" s="21"/>
      <c r="W52" s="23"/>
      <c r="X52" s="17"/>
      <c r="Y52" s="9" t="s">
        <v>42</v>
      </c>
      <c r="Z52" s="12" t="s">
        <v>263</v>
      </c>
      <c r="AA52" s="14" t="str">
        <f t="shared" si="1"/>
        <v>M4-NyO-1a-E-1</v>
      </c>
      <c r="AB52" s="7" t="s">
        <v>258</v>
      </c>
      <c r="AC52" s="17"/>
      <c r="AD52" s="27"/>
      <c r="AE52" s="7" t="s">
        <v>45</v>
      </c>
    </row>
    <row r="53" ht="75.0" customHeight="1">
      <c r="A53" s="9" t="s">
        <v>253</v>
      </c>
      <c r="B53" s="26" t="s">
        <v>254</v>
      </c>
      <c r="C53" s="9" t="s">
        <v>46</v>
      </c>
      <c r="D53" s="10" t="s">
        <v>33</v>
      </c>
      <c r="E53" s="9"/>
      <c r="F53" s="11" t="s">
        <v>47</v>
      </c>
      <c r="G53" s="11" t="s">
        <v>57</v>
      </c>
      <c r="H53" s="12"/>
      <c r="I53" s="9" t="s">
        <v>82</v>
      </c>
      <c r="J53" s="9" t="s">
        <v>49</v>
      </c>
      <c r="K53" s="11" t="s">
        <v>264</v>
      </c>
      <c r="L53" s="11" t="s">
        <v>265</v>
      </c>
      <c r="M53" s="9" t="s">
        <v>39</v>
      </c>
      <c r="N53" s="8" t="s">
        <v>40</v>
      </c>
      <c r="O53" s="19" t="s">
        <v>41</v>
      </c>
      <c r="P53" s="21"/>
      <c r="Q53" s="17"/>
      <c r="R53" s="21"/>
      <c r="S53" s="21"/>
      <c r="T53" s="21"/>
      <c r="U53" s="21"/>
      <c r="V53" s="21"/>
      <c r="W53" s="23"/>
      <c r="X53" s="17"/>
      <c r="Y53" s="9" t="s">
        <v>42</v>
      </c>
      <c r="Z53" s="12" t="s">
        <v>266</v>
      </c>
      <c r="AA53" s="14" t="str">
        <f t="shared" si="1"/>
        <v>M4-NyO-1a-E-2</v>
      </c>
      <c r="AB53" s="7" t="s">
        <v>258</v>
      </c>
      <c r="AC53" s="17"/>
      <c r="AD53" s="27"/>
      <c r="AE53" s="7" t="s">
        <v>45</v>
      </c>
    </row>
    <row r="54" ht="75.0" customHeight="1">
      <c r="A54" s="9" t="s">
        <v>253</v>
      </c>
      <c r="B54" s="26" t="s">
        <v>254</v>
      </c>
      <c r="C54" s="9" t="s">
        <v>46</v>
      </c>
      <c r="D54" s="10" t="s">
        <v>33</v>
      </c>
      <c r="E54" s="9"/>
      <c r="F54" s="11" t="s">
        <v>47</v>
      </c>
      <c r="G54" s="11" t="s">
        <v>267</v>
      </c>
      <c r="H54" s="12"/>
      <c r="I54" s="9" t="s">
        <v>82</v>
      </c>
      <c r="J54" s="9" t="s">
        <v>49</v>
      </c>
      <c r="K54" s="11" t="s">
        <v>268</v>
      </c>
      <c r="L54" s="11" t="s">
        <v>269</v>
      </c>
      <c r="M54" s="9" t="s">
        <v>39</v>
      </c>
      <c r="N54" s="8" t="s">
        <v>40</v>
      </c>
      <c r="O54" s="19" t="s">
        <v>41</v>
      </c>
      <c r="P54" s="21"/>
      <c r="Q54" s="17"/>
      <c r="R54" s="21"/>
      <c r="S54" s="21"/>
      <c r="T54" s="21"/>
      <c r="U54" s="21"/>
      <c r="V54" s="21"/>
      <c r="W54" s="23"/>
      <c r="X54" s="17"/>
      <c r="Y54" s="9" t="s">
        <v>42</v>
      </c>
      <c r="Z54" s="12" t="s">
        <v>270</v>
      </c>
      <c r="AA54" s="14" t="str">
        <f t="shared" si="1"/>
        <v>M4-NyO-1a-E-3</v>
      </c>
      <c r="AB54" s="7" t="s">
        <v>258</v>
      </c>
      <c r="AC54" s="17"/>
      <c r="AD54" s="27"/>
      <c r="AE54" s="7" t="s">
        <v>45</v>
      </c>
    </row>
    <row r="55" ht="75.0" customHeight="1">
      <c r="A55" s="9" t="s">
        <v>253</v>
      </c>
      <c r="B55" s="26" t="s">
        <v>254</v>
      </c>
      <c r="C55" s="9" t="s">
        <v>65</v>
      </c>
      <c r="D55" s="10" t="s">
        <v>33</v>
      </c>
      <c r="E55" s="7"/>
      <c r="F55" s="11" t="s">
        <v>271</v>
      </c>
      <c r="G55" s="11" t="s">
        <v>272</v>
      </c>
      <c r="H55" s="12"/>
      <c r="I55" s="9" t="s">
        <v>82</v>
      </c>
      <c r="J55" s="9" t="s">
        <v>49</v>
      </c>
      <c r="K55" s="11" t="s">
        <v>261</v>
      </c>
      <c r="L55" s="11" t="s">
        <v>262</v>
      </c>
      <c r="M55" s="9" t="s">
        <v>39</v>
      </c>
      <c r="N55" s="8" t="s">
        <v>40</v>
      </c>
      <c r="O55" s="19" t="s">
        <v>41</v>
      </c>
      <c r="P55" s="21"/>
      <c r="Q55" s="17"/>
      <c r="R55" s="21"/>
      <c r="S55" s="21"/>
      <c r="T55" s="21"/>
      <c r="U55" s="21"/>
      <c r="V55" s="21"/>
      <c r="W55" s="21"/>
      <c r="X55" s="17"/>
      <c r="Y55" s="9" t="s">
        <v>42</v>
      </c>
      <c r="Z55" s="12" t="s">
        <v>273</v>
      </c>
      <c r="AA55" s="14" t="str">
        <f t="shared" si="1"/>
        <v>M4-NyO-1a-A-1</v>
      </c>
      <c r="AB55" s="7" t="s">
        <v>258</v>
      </c>
      <c r="AC55" s="17"/>
      <c r="AD55" s="27"/>
      <c r="AE55" s="7" t="s">
        <v>45</v>
      </c>
    </row>
    <row r="56" ht="75.0" customHeight="1">
      <c r="A56" s="9" t="s">
        <v>253</v>
      </c>
      <c r="B56" s="26" t="s">
        <v>254</v>
      </c>
      <c r="C56" s="9" t="s">
        <v>65</v>
      </c>
      <c r="D56" s="10" t="s">
        <v>33</v>
      </c>
      <c r="E56" s="7"/>
      <c r="F56" s="11" t="s">
        <v>274</v>
      </c>
      <c r="G56" s="11" t="s">
        <v>275</v>
      </c>
      <c r="H56" s="12"/>
      <c r="I56" s="9" t="s">
        <v>82</v>
      </c>
      <c r="J56" s="9" t="s">
        <v>49</v>
      </c>
      <c r="K56" s="11" t="s">
        <v>264</v>
      </c>
      <c r="L56" s="11" t="s">
        <v>265</v>
      </c>
      <c r="M56" s="9" t="s">
        <v>39</v>
      </c>
      <c r="N56" s="8" t="s">
        <v>40</v>
      </c>
      <c r="O56" s="19" t="s">
        <v>41</v>
      </c>
      <c r="P56" s="21"/>
      <c r="Q56" s="17"/>
      <c r="R56" s="21"/>
      <c r="S56" s="21"/>
      <c r="T56" s="21"/>
      <c r="U56" s="21"/>
      <c r="V56" s="21"/>
      <c r="W56" s="23"/>
      <c r="X56" s="17"/>
      <c r="Y56" s="9" t="s">
        <v>42</v>
      </c>
      <c r="Z56" s="12" t="s">
        <v>276</v>
      </c>
      <c r="AA56" s="14" t="str">
        <f t="shared" si="1"/>
        <v>M4-NyO-1a-A-2</v>
      </c>
      <c r="AB56" s="7" t="s">
        <v>258</v>
      </c>
      <c r="AC56" s="17"/>
      <c r="AD56" s="27"/>
      <c r="AE56" s="7" t="s">
        <v>45</v>
      </c>
    </row>
    <row r="57" ht="75.0" customHeight="1">
      <c r="A57" s="9" t="s">
        <v>253</v>
      </c>
      <c r="B57" s="26" t="s">
        <v>254</v>
      </c>
      <c r="C57" s="9" t="s">
        <v>65</v>
      </c>
      <c r="D57" s="10" t="s">
        <v>33</v>
      </c>
      <c r="E57" s="7"/>
      <c r="F57" s="11" t="s">
        <v>277</v>
      </c>
      <c r="G57" s="11" t="s">
        <v>278</v>
      </c>
      <c r="H57" s="12"/>
      <c r="I57" s="9" t="s">
        <v>82</v>
      </c>
      <c r="J57" s="9" t="s">
        <v>49</v>
      </c>
      <c r="K57" s="11" t="s">
        <v>268</v>
      </c>
      <c r="L57" s="11" t="s">
        <v>269</v>
      </c>
      <c r="M57" s="9" t="s">
        <v>39</v>
      </c>
      <c r="N57" s="8" t="s">
        <v>40</v>
      </c>
      <c r="O57" s="19" t="s">
        <v>41</v>
      </c>
      <c r="P57" s="21"/>
      <c r="Q57" s="17"/>
      <c r="R57" s="21"/>
      <c r="S57" s="21"/>
      <c r="T57" s="21"/>
      <c r="U57" s="21"/>
      <c r="V57" s="21"/>
      <c r="W57" s="23"/>
      <c r="X57" s="17"/>
      <c r="Y57" s="9" t="s">
        <v>42</v>
      </c>
      <c r="Z57" s="12" t="s">
        <v>279</v>
      </c>
      <c r="AA57" s="14" t="str">
        <f t="shared" si="1"/>
        <v>M4-NyO-1a-A-3</v>
      </c>
      <c r="AB57" s="7" t="s">
        <v>258</v>
      </c>
      <c r="AC57" s="17"/>
      <c r="AD57" s="27"/>
      <c r="AE57" s="7" t="s">
        <v>45</v>
      </c>
    </row>
    <row r="58" ht="75.0" customHeight="1">
      <c r="A58" s="9" t="s">
        <v>253</v>
      </c>
      <c r="B58" s="12" t="s">
        <v>254</v>
      </c>
      <c r="C58" s="9" t="s">
        <v>65</v>
      </c>
      <c r="D58" s="10" t="s">
        <v>33</v>
      </c>
      <c r="E58" s="7"/>
      <c r="F58" s="21" t="s">
        <v>280</v>
      </c>
      <c r="G58" s="11" t="s">
        <v>281</v>
      </c>
      <c r="H58" s="12"/>
      <c r="I58" s="9" t="s">
        <v>82</v>
      </c>
      <c r="J58" s="9" t="s">
        <v>49</v>
      </c>
      <c r="K58" s="11" t="s">
        <v>261</v>
      </c>
      <c r="L58" s="11" t="s">
        <v>262</v>
      </c>
      <c r="M58" s="9" t="s">
        <v>39</v>
      </c>
      <c r="N58" s="8" t="s">
        <v>40</v>
      </c>
      <c r="O58" s="19" t="s">
        <v>41</v>
      </c>
      <c r="P58" s="21"/>
      <c r="Q58" s="17"/>
      <c r="R58" s="23"/>
      <c r="S58" s="23"/>
      <c r="T58" s="23"/>
      <c r="U58" s="23"/>
      <c r="V58" s="23"/>
      <c r="W58" s="23"/>
      <c r="X58" s="17"/>
      <c r="Y58" s="9" t="s">
        <v>42</v>
      </c>
      <c r="Z58" s="12" t="s">
        <v>282</v>
      </c>
      <c r="AA58" s="14" t="str">
        <f t="shared" si="1"/>
        <v>M4-NyO-1a-A-4</v>
      </c>
      <c r="AB58" s="7" t="s">
        <v>258</v>
      </c>
      <c r="AC58" s="17"/>
      <c r="AD58" s="27"/>
      <c r="AE58" s="7" t="s">
        <v>45</v>
      </c>
    </row>
    <row r="59" ht="75.0" customHeight="1">
      <c r="A59" s="9" t="s">
        <v>253</v>
      </c>
      <c r="B59" s="12" t="s">
        <v>254</v>
      </c>
      <c r="C59" s="9" t="s">
        <v>65</v>
      </c>
      <c r="D59" s="10" t="s">
        <v>33</v>
      </c>
      <c r="E59" s="7"/>
      <c r="F59" s="11" t="s">
        <v>283</v>
      </c>
      <c r="G59" s="11" t="s">
        <v>284</v>
      </c>
      <c r="H59" s="12"/>
      <c r="I59" s="9" t="s">
        <v>82</v>
      </c>
      <c r="J59" s="9" t="s">
        <v>49</v>
      </c>
      <c r="K59" s="11" t="s">
        <v>264</v>
      </c>
      <c r="L59" s="11" t="s">
        <v>265</v>
      </c>
      <c r="M59" s="9" t="s">
        <v>39</v>
      </c>
      <c r="N59" s="8" t="s">
        <v>40</v>
      </c>
      <c r="O59" s="19" t="s">
        <v>41</v>
      </c>
      <c r="P59" s="21"/>
      <c r="Q59" s="17"/>
      <c r="R59" s="21"/>
      <c r="S59" s="21"/>
      <c r="T59" s="23"/>
      <c r="U59" s="23"/>
      <c r="V59" s="21"/>
      <c r="W59" s="21"/>
      <c r="X59" s="11"/>
      <c r="Y59" s="9" t="s">
        <v>42</v>
      </c>
      <c r="Z59" s="12" t="s">
        <v>285</v>
      </c>
      <c r="AA59" s="14" t="str">
        <f t="shared" si="1"/>
        <v>M4-NyO-1a-A-5</v>
      </c>
      <c r="AB59" s="7" t="s">
        <v>258</v>
      </c>
      <c r="AC59" s="17"/>
      <c r="AD59" s="27"/>
      <c r="AE59" s="7" t="s">
        <v>45</v>
      </c>
    </row>
    <row r="60" ht="75.0" customHeight="1">
      <c r="A60" s="9" t="s">
        <v>286</v>
      </c>
      <c r="B60" s="12" t="s">
        <v>287</v>
      </c>
      <c r="C60" s="9" t="s">
        <v>32</v>
      </c>
      <c r="D60" s="10" t="s">
        <v>33</v>
      </c>
      <c r="E60" s="7"/>
      <c r="F60" s="25" t="s">
        <v>288</v>
      </c>
      <c r="G60" s="25"/>
      <c r="H60" s="25"/>
      <c r="I60" s="9" t="s">
        <v>82</v>
      </c>
      <c r="J60" s="9" t="s">
        <v>153</v>
      </c>
      <c r="K60" s="12" t="s">
        <v>289</v>
      </c>
      <c r="L60" s="12" t="s">
        <v>290</v>
      </c>
      <c r="M60" s="9" t="s">
        <v>39</v>
      </c>
      <c r="N60" s="8" t="s">
        <v>40</v>
      </c>
      <c r="O60" s="19" t="s">
        <v>41</v>
      </c>
      <c r="P60" s="12"/>
      <c r="Q60" s="17"/>
      <c r="R60" s="21"/>
      <c r="S60" s="21"/>
      <c r="T60" s="23"/>
      <c r="U60" s="23"/>
      <c r="V60" s="21"/>
      <c r="W60" s="21"/>
      <c r="X60" s="11"/>
      <c r="Y60" s="9" t="s">
        <v>42</v>
      </c>
      <c r="Z60" s="12" t="s">
        <v>291</v>
      </c>
      <c r="AA60" s="14" t="str">
        <f t="shared" si="1"/>
        <v>M4-NyO-1b-I-1</v>
      </c>
      <c r="AB60" s="7" t="s">
        <v>258</v>
      </c>
      <c r="AC60" s="17"/>
      <c r="AD60" s="27"/>
      <c r="AE60" s="7" t="s">
        <v>45</v>
      </c>
    </row>
    <row r="61" ht="75.0" customHeight="1">
      <c r="A61" s="9" t="s">
        <v>286</v>
      </c>
      <c r="B61" s="12" t="s">
        <v>287</v>
      </c>
      <c r="C61" s="9" t="s">
        <v>46</v>
      </c>
      <c r="D61" s="10" t="s">
        <v>33</v>
      </c>
      <c r="E61" s="7"/>
      <c r="F61" s="12" t="s">
        <v>88</v>
      </c>
      <c r="G61" s="11" t="s">
        <v>202</v>
      </c>
      <c r="H61" s="12"/>
      <c r="I61" s="9" t="s">
        <v>82</v>
      </c>
      <c r="J61" s="9" t="s">
        <v>90</v>
      </c>
      <c r="K61" s="12" t="s">
        <v>292</v>
      </c>
      <c r="L61" s="12" t="s">
        <v>204</v>
      </c>
      <c r="M61" s="9" t="s">
        <v>39</v>
      </c>
      <c r="N61" s="8" t="s">
        <v>40</v>
      </c>
      <c r="O61" s="19" t="s">
        <v>41</v>
      </c>
      <c r="P61" s="28"/>
      <c r="Q61" s="17"/>
      <c r="R61" s="21"/>
      <c r="S61" s="21"/>
      <c r="T61" s="23"/>
      <c r="U61" s="23"/>
      <c r="V61" s="21"/>
      <c r="W61" s="21"/>
      <c r="X61" s="11"/>
      <c r="Y61" s="9" t="s">
        <v>42</v>
      </c>
      <c r="Z61" s="11" t="s">
        <v>293</v>
      </c>
      <c r="AA61" s="14" t="str">
        <f t="shared" si="1"/>
        <v>M4-NyO-1b-E-1</v>
      </c>
      <c r="AB61" s="7" t="s">
        <v>258</v>
      </c>
      <c r="AC61" s="17"/>
      <c r="AD61" s="27"/>
      <c r="AE61" s="7" t="s">
        <v>45</v>
      </c>
    </row>
    <row r="62" ht="75.0" customHeight="1">
      <c r="A62" s="9" t="s">
        <v>286</v>
      </c>
      <c r="B62" s="12" t="s">
        <v>287</v>
      </c>
      <c r="C62" s="9" t="s">
        <v>46</v>
      </c>
      <c r="D62" s="10" t="s">
        <v>33</v>
      </c>
      <c r="E62" s="9"/>
      <c r="F62" s="12" t="s">
        <v>88</v>
      </c>
      <c r="G62" s="11" t="s">
        <v>202</v>
      </c>
      <c r="H62" s="12"/>
      <c r="I62" s="9" t="s">
        <v>82</v>
      </c>
      <c r="J62" s="9" t="s">
        <v>90</v>
      </c>
      <c r="K62" s="12" t="s">
        <v>294</v>
      </c>
      <c r="L62" s="12" t="s">
        <v>295</v>
      </c>
      <c r="M62" s="9" t="s">
        <v>39</v>
      </c>
      <c r="N62" s="8" t="s">
        <v>85</v>
      </c>
      <c r="O62" s="19" t="s">
        <v>41</v>
      </c>
      <c r="P62" s="21"/>
      <c r="Q62" s="17"/>
      <c r="R62" s="21"/>
      <c r="S62" s="21"/>
      <c r="T62" s="23"/>
      <c r="U62" s="23"/>
      <c r="V62" s="21"/>
      <c r="W62" s="21"/>
      <c r="X62" s="11"/>
      <c r="Y62" s="9" t="s">
        <v>42</v>
      </c>
      <c r="Z62" s="11" t="s">
        <v>296</v>
      </c>
      <c r="AA62" s="14" t="str">
        <f t="shared" si="1"/>
        <v>M4-NyO-1b-E-2</v>
      </c>
      <c r="AB62" s="7" t="s">
        <v>258</v>
      </c>
      <c r="AC62" s="17"/>
      <c r="AD62" s="27"/>
      <c r="AE62" s="7" t="s">
        <v>45</v>
      </c>
    </row>
    <row r="63" ht="75.0" customHeight="1">
      <c r="A63" s="9" t="s">
        <v>286</v>
      </c>
      <c r="B63" s="12" t="s">
        <v>287</v>
      </c>
      <c r="C63" s="9" t="s">
        <v>65</v>
      </c>
      <c r="D63" s="10" t="s">
        <v>33</v>
      </c>
      <c r="E63" s="9"/>
      <c r="F63" s="11" t="s">
        <v>297</v>
      </c>
      <c r="G63" s="11" t="s">
        <v>298</v>
      </c>
      <c r="H63" s="12"/>
      <c r="I63" s="9" t="s">
        <v>82</v>
      </c>
      <c r="J63" s="9" t="s">
        <v>90</v>
      </c>
      <c r="K63" s="12" t="s">
        <v>299</v>
      </c>
      <c r="L63" s="12" t="s">
        <v>295</v>
      </c>
      <c r="M63" s="9" t="s">
        <v>39</v>
      </c>
      <c r="N63" s="8" t="s">
        <v>85</v>
      </c>
      <c r="O63" s="19" t="s">
        <v>41</v>
      </c>
      <c r="P63" s="21"/>
      <c r="Q63" s="17"/>
      <c r="R63" s="21"/>
      <c r="S63" s="21"/>
      <c r="T63" s="23"/>
      <c r="U63" s="23"/>
      <c r="V63" s="21"/>
      <c r="W63" s="21"/>
      <c r="X63" s="11"/>
      <c r="Y63" s="9" t="s">
        <v>42</v>
      </c>
      <c r="Z63" s="11" t="s">
        <v>300</v>
      </c>
      <c r="AA63" s="14" t="str">
        <f t="shared" si="1"/>
        <v>M4-NyO-1b-A-1</v>
      </c>
      <c r="AB63" s="7" t="s">
        <v>258</v>
      </c>
      <c r="AC63" s="17"/>
      <c r="AD63" s="27"/>
      <c r="AE63" s="7" t="s">
        <v>45</v>
      </c>
    </row>
    <row r="64" ht="75.0" customHeight="1">
      <c r="A64" s="9" t="s">
        <v>286</v>
      </c>
      <c r="B64" s="12" t="s">
        <v>287</v>
      </c>
      <c r="C64" s="9" t="s">
        <v>65</v>
      </c>
      <c r="D64" s="10" t="s">
        <v>33</v>
      </c>
      <c r="E64" s="9"/>
      <c r="F64" s="11" t="s">
        <v>301</v>
      </c>
      <c r="G64" s="11" t="s">
        <v>302</v>
      </c>
      <c r="H64" s="12"/>
      <c r="I64" s="9" t="s">
        <v>82</v>
      </c>
      <c r="J64" s="9" t="s">
        <v>90</v>
      </c>
      <c r="K64" s="12" t="s">
        <v>303</v>
      </c>
      <c r="L64" s="12" t="s">
        <v>295</v>
      </c>
      <c r="M64" s="9" t="s">
        <v>39</v>
      </c>
      <c r="N64" s="8" t="s">
        <v>85</v>
      </c>
      <c r="O64" s="19" t="s">
        <v>41</v>
      </c>
      <c r="P64" s="23"/>
      <c r="Q64" s="17"/>
      <c r="R64" s="23"/>
      <c r="S64" s="23"/>
      <c r="T64" s="23"/>
      <c r="U64" s="23"/>
      <c r="V64" s="23"/>
      <c r="W64" s="23"/>
      <c r="X64" s="17"/>
      <c r="Y64" s="9" t="s">
        <v>42</v>
      </c>
      <c r="Z64" s="11" t="s">
        <v>304</v>
      </c>
      <c r="AA64" s="14" t="str">
        <f t="shared" si="1"/>
        <v>M4-NyO-1b-A-2</v>
      </c>
      <c r="AB64" s="7" t="s">
        <v>258</v>
      </c>
      <c r="AC64" s="17"/>
      <c r="AD64" s="27"/>
      <c r="AE64" s="7" t="s">
        <v>45</v>
      </c>
    </row>
    <row r="65" ht="75.0" customHeight="1">
      <c r="A65" s="9" t="s">
        <v>286</v>
      </c>
      <c r="B65" s="12" t="s">
        <v>287</v>
      </c>
      <c r="C65" s="9" t="s">
        <v>65</v>
      </c>
      <c r="D65" s="10" t="s">
        <v>33</v>
      </c>
      <c r="E65" s="9"/>
      <c r="F65" s="11" t="s">
        <v>305</v>
      </c>
      <c r="G65" s="11" t="s">
        <v>306</v>
      </c>
      <c r="H65" s="12"/>
      <c r="I65" s="9" t="s">
        <v>82</v>
      </c>
      <c r="J65" s="9" t="s">
        <v>90</v>
      </c>
      <c r="K65" s="12" t="s">
        <v>307</v>
      </c>
      <c r="L65" s="12" t="s">
        <v>204</v>
      </c>
      <c r="M65" s="9" t="s">
        <v>39</v>
      </c>
      <c r="N65" s="8" t="s">
        <v>85</v>
      </c>
      <c r="O65" s="19" t="s">
        <v>41</v>
      </c>
      <c r="P65" s="23"/>
      <c r="Q65" s="17"/>
      <c r="R65" s="21"/>
      <c r="S65" s="21"/>
      <c r="T65" s="23"/>
      <c r="U65" s="23"/>
      <c r="V65" s="21"/>
      <c r="W65" s="21"/>
      <c r="X65" s="17"/>
      <c r="Y65" s="9" t="s">
        <v>42</v>
      </c>
      <c r="Z65" s="11" t="s">
        <v>308</v>
      </c>
      <c r="AA65" s="14" t="str">
        <f t="shared" si="1"/>
        <v>M4-NyO-1b-A-3</v>
      </c>
      <c r="AB65" s="7" t="s">
        <v>258</v>
      </c>
      <c r="AC65" s="17"/>
      <c r="AD65" s="27"/>
      <c r="AE65" s="7" t="s">
        <v>45</v>
      </c>
    </row>
    <row r="66" ht="75.0" customHeight="1">
      <c r="A66" s="9" t="s">
        <v>286</v>
      </c>
      <c r="B66" s="12" t="s">
        <v>287</v>
      </c>
      <c r="C66" s="9" t="s">
        <v>65</v>
      </c>
      <c r="D66" s="10" t="s">
        <v>33</v>
      </c>
      <c r="E66" s="9"/>
      <c r="F66" s="11" t="s">
        <v>309</v>
      </c>
      <c r="G66" s="11" t="s">
        <v>310</v>
      </c>
      <c r="H66" s="12"/>
      <c r="I66" s="9" t="s">
        <v>82</v>
      </c>
      <c r="J66" s="9" t="s">
        <v>90</v>
      </c>
      <c r="K66" s="12" t="s">
        <v>307</v>
      </c>
      <c r="L66" s="12" t="s">
        <v>204</v>
      </c>
      <c r="M66" s="9" t="s">
        <v>39</v>
      </c>
      <c r="N66" s="8" t="s">
        <v>85</v>
      </c>
      <c r="O66" s="19" t="s">
        <v>41</v>
      </c>
      <c r="P66" s="21"/>
      <c r="Q66" s="17"/>
      <c r="R66" s="21"/>
      <c r="S66" s="21"/>
      <c r="T66" s="23"/>
      <c r="U66" s="21"/>
      <c r="V66" s="21"/>
      <c r="W66" s="21"/>
      <c r="X66" s="17"/>
      <c r="Y66" s="9" t="s">
        <v>42</v>
      </c>
      <c r="Z66" s="11" t="s">
        <v>311</v>
      </c>
      <c r="AA66" s="14" t="str">
        <f t="shared" si="1"/>
        <v>M4-NyO-1b-A-4</v>
      </c>
      <c r="AB66" s="7" t="s">
        <v>258</v>
      </c>
      <c r="AC66" s="17"/>
      <c r="AD66" s="27"/>
      <c r="AE66" s="7" t="s">
        <v>45</v>
      </c>
    </row>
    <row r="67" ht="75.0" customHeight="1">
      <c r="A67" s="9" t="s">
        <v>286</v>
      </c>
      <c r="B67" s="12" t="s">
        <v>287</v>
      </c>
      <c r="C67" s="9" t="s">
        <v>65</v>
      </c>
      <c r="D67" s="10" t="s">
        <v>33</v>
      </c>
      <c r="E67" s="9"/>
      <c r="F67" s="11" t="s">
        <v>312</v>
      </c>
      <c r="G67" s="11" t="s">
        <v>313</v>
      </c>
      <c r="H67" s="12"/>
      <c r="I67" s="9" t="s">
        <v>82</v>
      </c>
      <c r="J67" s="9" t="s">
        <v>90</v>
      </c>
      <c r="K67" s="12" t="s">
        <v>314</v>
      </c>
      <c r="L67" s="12" t="s">
        <v>295</v>
      </c>
      <c r="M67" s="9" t="s">
        <v>39</v>
      </c>
      <c r="N67" s="8" t="s">
        <v>85</v>
      </c>
      <c r="O67" s="19" t="s">
        <v>41</v>
      </c>
      <c r="P67" s="21"/>
      <c r="Q67" s="17"/>
      <c r="R67" s="21"/>
      <c r="S67" s="21"/>
      <c r="T67" s="23"/>
      <c r="U67" s="21"/>
      <c r="V67" s="21"/>
      <c r="W67" s="21"/>
      <c r="X67" s="17"/>
      <c r="Y67" s="9" t="s">
        <v>42</v>
      </c>
      <c r="Z67" s="11" t="s">
        <v>315</v>
      </c>
      <c r="AA67" s="14" t="str">
        <f t="shared" si="1"/>
        <v>M4-NyO-1b-A-5</v>
      </c>
      <c r="AB67" s="7" t="s">
        <v>258</v>
      </c>
      <c r="AC67" s="17"/>
      <c r="AD67" s="27"/>
      <c r="AE67" s="7" t="s">
        <v>45</v>
      </c>
    </row>
    <row r="68" ht="75.0" customHeight="1">
      <c r="A68" s="9" t="s">
        <v>316</v>
      </c>
      <c r="B68" s="12" t="s">
        <v>317</v>
      </c>
      <c r="C68" s="9" t="s">
        <v>32</v>
      </c>
      <c r="D68" s="10" t="s">
        <v>33</v>
      </c>
      <c r="E68" s="9"/>
      <c r="F68" s="12" t="s">
        <v>318</v>
      </c>
      <c r="G68" s="8"/>
      <c r="H68" s="9" t="s">
        <v>82</v>
      </c>
      <c r="I68" s="9" t="s">
        <v>82</v>
      </c>
      <c r="J68" s="9" t="s">
        <v>108</v>
      </c>
      <c r="K68" s="12" t="s">
        <v>319</v>
      </c>
      <c r="L68" s="12"/>
      <c r="M68" s="9" t="s">
        <v>39</v>
      </c>
      <c r="N68" s="12" t="s">
        <v>236</v>
      </c>
      <c r="O68" s="11" t="s">
        <v>320</v>
      </c>
      <c r="P68" s="21"/>
      <c r="Q68" s="17"/>
      <c r="R68" s="21"/>
      <c r="S68" s="21"/>
      <c r="T68" s="21"/>
      <c r="U68" s="21"/>
      <c r="V68" s="21"/>
      <c r="W68" s="21"/>
      <c r="X68" s="17"/>
      <c r="Y68" s="9" t="s">
        <v>42</v>
      </c>
      <c r="Z68" s="11" t="s">
        <v>321</v>
      </c>
      <c r="AA68" s="14" t="str">
        <f t="shared" si="1"/>
        <v>M4-NyO-1c-I-1</v>
      </c>
      <c r="AB68" s="7" t="s">
        <v>258</v>
      </c>
      <c r="AC68" s="17"/>
      <c r="AD68" s="27"/>
      <c r="AE68" s="7" t="s">
        <v>45</v>
      </c>
    </row>
    <row r="69" ht="75.0" customHeight="1">
      <c r="A69" s="9" t="s">
        <v>316</v>
      </c>
      <c r="B69" s="12" t="s">
        <v>317</v>
      </c>
      <c r="C69" s="9" t="s">
        <v>46</v>
      </c>
      <c r="D69" s="10" t="s">
        <v>33</v>
      </c>
      <c r="E69" s="9"/>
      <c r="F69" s="12" t="s">
        <v>322</v>
      </c>
      <c r="G69" s="8" t="s">
        <v>323</v>
      </c>
      <c r="H69" s="9" t="s">
        <v>82</v>
      </c>
      <c r="I69" s="9" t="s">
        <v>82</v>
      </c>
      <c r="J69" s="9" t="s">
        <v>90</v>
      </c>
      <c r="K69" s="12" t="s">
        <v>234</v>
      </c>
      <c r="L69" s="12" t="s">
        <v>324</v>
      </c>
      <c r="M69" s="9" t="s">
        <v>39</v>
      </c>
      <c r="N69" s="12" t="s">
        <v>236</v>
      </c>
      <c r="O69" s="12" t="s">
        <v>236</v>
      </c>
      <c r="P69" s="21"/>
      <c r="Q69" s="17"/>
      <c r="R69" s="23"/>
      <c r="S69" s="23"/>
      <c r="T69" s="23"/>
      <c r="U69" s="23"/>
      <c r="V69" s="23"/>
      <c r="W69" s="23"/>
      <c r="X69" s="17"/>
      <c r="Y69" s="9" t="s">
        <v>42</v>
      </c>
      <c r="Z69" s="11" t="s">
        <v>325</v>
      </c>
      <c r="AA69" s="14" t="str">
        <f t="shared" si="1"/>
        <v>M4-NyO-1c-E-1</v>
      </c>
      <c r="AB69" s="7" t="s">
        <v>258</v>
      </c>
      <c r="AC69" s="17"/>
      <c r="AD69" s="27"/>
      <c r="AE69" s="7" t="s">
        <v>45</v>
      </c>
    </row>
    <row r="70" ht="75.0" customHeight="1">
      <c r="A70" s="9" t="s">
        <v>316</v>
      </c>
      <c r="B70" s="12" t="s">
        <v>317</v>
      </c>
      <c r="C70" s="9" t="s">
        <v>46</v>
      </c>
      <c r="D70" s="10" t="s">
        <v>33</v>
      </c>
      <c r="E70" s="7"/>
      <c r="F70" s="12" t="s">
        <v>322</v>
      </c>
      <c r="G70" s="8" t="s">
        <v>326</v>
      </c>
      <c r="H70" s="9" t="s">
        <v>82</v>
      </c>
      <c r="I70" s="9" t="s">
        <v>82</v>
      </c>
      <c r="J70" s="9" t="s">
        <v>90</v>
      </c>
      <c r="K70" s="12" t="s">
        <v>234</v>
      </c>
      <c r="L70" s="12" t="s">
        <v>327</v>
      </c>
      <c r="M70" s="9" t="s">
        <v>39</v>
      </c>
      <c r="N70" s="12" t="s">
        <v>236</v>
      </c>
      <c r="O70" s="12" t="s">
        <v>236</v>
      </c>
      <c r="P70" s="21"/>
      <c r="Q70" s="17"/>
      <c r="R70" s="23"/>
      <c r="S70" s="23"/>
      <c r="T70" s="23"/>
      <c r="U70" s="23"/>
      <c r="V70" s="23"/>
      <c r="W70" s="23"/>
      <c r="X70" s="17"/>
      <c r="Y70" s="9" t="s">
        <v>42</v>
      </c>
      <c r="Z70" s="11" t="s">
        <v>328</v>
      </c>
      <c r="AA70" s="14" t="str">
        <f t="shared" si="1"/>
        <v>M4-NyO-1c-E-2</v>
      </c>
      <c r="AB70" s="7" t="s">
        <v>258</v>
      </c>
      <c r="AC70" s="17"/>
      <c r="AD70" s="27"/>
      <c r="AE70" s="7" t="s">
        <v>45</v>
      </c>
    </row>
    <row r="71" ht="75.0" customHeight="1">
      <c r="A71" s="9" t="s">
        <v>316</v>
      </c>
      <c r="B71" s="12" t="s">
        <v>317</v>
      </c>
      <c r="C71" s="9" t="s">
        <v>65</v>
      </c>
      <c r="D71" s="10" t="s">
        <v>33</v>
      </c>
      <c r="E71" s="9"/>
      <c r="F71" s="11" t="s">
        <v>329</v>
      </c>
      <c r="G71" s="12" t="s">
        <v>107</v>
      </c>
      <c r="H71" s="9" t="s">
        <v>82</v>
      </c>
      <c r="I71" s="9" t="s">
        <v>82</v>
      </c>
      <c r="J71" s="9" t="s">
        <v>90</v>
      </c>
      <c r="K71" s="12" t="s">
        <v>330</v>
      </c>
      <c r="L71" s="11" t="s">
        <v>331</v>
      </c>
      <c r="M71" s="9" t="s">
        <v>39</v>
      </c>
      <c r="N71" s="12" t="s">
        <v>229</v>
      </c>
      <c r="O71" s="11" t="s">
        <v>332</v>
      </c>
      <c r="P71" s="21"/>
      <c r="Q71" s="17"/>
      <c r="R71" s="23"/>
      <c r="S71" s="23"/>
      <c r="T71" s="23"/>
      <c r="U71" s="23"/>
      <c r="V71" s="23"/>
      <c r="W71" s="23"/>
      <c r="X71" s="17"/>
      <c r="Y71" s="9" t="s">
        <v>42</v>
      </c>
      <c r="Z71" s="11" t="s">
        <v>333</v>
      </c>
      <c r="AA71" s="14" t="str">
        <f t="shared" si="1"/>
        <v>M4-NyO-1c-A-1</v>
      </c>
      <c r="AB71" s="7" t="s">
        <v>258</v>
      </c>
      <c r="AC71" s="17"/>
      <c r="AD71" s="27"/>
      <c r="AE71" s="7" t="s">
        <v>45</v>
      </c>
    </row>
    <row r="72" ht="75.0" customHeight="1">
      <c r="A72" s="9" t="s">
        <v>316</v>
      </c>
      <c r="B72" s="12" t="s">
        <v>317</v>
      </c>
      <c r="C72" s="9" t="s">
        <v>65</v>
      </c>
      <c r="D72" s="10" t="s">
        <v>33</v>
      </c>
      <c r="E72" s="9"/>
      <c r="F72" s="11" t="s">
        <v>334</v>
      </c>
      <c r="G72" s="12" t="s">
        <v>107</v>
      </c>
      <c r="H72" s="12"/>
      <c r="I72" s="9" t="s">
        <v>82</v>
      </c>
      <c r="J72" s="9" t="s">
        <v>90</v>
      </c>
      <c r="K72" s="12" t="s">
        <v>330</v>
      </c>
      <c r="L72" s="11" t="s">
        <v>331</v>
      </c>
      <c r="M72" s="9" t="s">
        <v>39</v>
      </c>
      <c r="N72" s="12" t="s">
        <v>229</v>
      </c>
      <c r="O72" s="11" t="s">
        <v>332</v>
      </c>
      <c r="P72" s="21"/>
      <c r="Q72" s="17"/>
      <c r="R72" s="23"/>
      <c r="S72" s="23"/>
      <c r="T72" s="23"/>
      <c r="U72" s="23"/>
      <c r="V72" s="23"/>
      <c r="W72" s="23"/>
      <c r="X72" s="17"/>
      <c r="Y72" s="9" t="s">
        <v>42</v>
      </c>
      <c r="Z72" s="11" t="s">
        <v>335</v>
      </c>
      <c r="AA72" s="14" t="str">
        <f t="shared" si="1"/>
        <v>M4-NyO-1c-A-2</v>
      </c>
      <c r="AB72" s="7" t="s">
        <v>258</v>
      </c>
      <c r="AC72" s="17"/>
      <c r="AD72" s="27"/>
      <c r="AE72" s="7" t="s">
        <v>45</v>
      </c>
    </row>
    <row r="73" ht="75.0" customHeight="1">
      <c r="A73" s="9" t="s">
        <v>316</v>
      </c>
      <c r="B73" s="12" t="s">
        <v>317</v>
      </c>
      <c r="C73" s="9" t="s">
        <v>65</v>
      </c>
      <c r="D73" s="10" t="s">
        <v>33</v>
      </c>
      <c r="E73" s="9"/>
      <c r="F73" s="12" t="s">
        <v>336</v>
      </c>
      <c r="G73" s="12" t="s">
        <v>107</v>
      </c>
      <c r="H73" s="12"/>
      <c r="I73" s="9" t="s">
        <v>82</v>
      </c>
      <c r="J73" s="9" t="s">
        <v>90</v>
      </c>
      <c r="K73" s="12" t="s">
        <v>337</v>
      </c>
      <c r="L73" s="11" t="s">
        <v>338</v>
      </c>
      <c r="M73" s="9" t="s">
        <v>39</v>
      </c>
      <c r="N73" s="12" t="s">
        <v>229</v>
      </c>
      <c r="O73" s="11" t="s">
        <v>332</v>
      </c>
      <c r="P73" s="21"/>
      <c r="Q73" s="17"/>
      <c r="R73" s="23"/>
      <c r="S73" s="23"/>
      <c r="T73" s="23"/>
      <c r="U73" s="23"/>
      <c r="V73" s="23"/>
      <c r="W73" s="23"/>
      <c r="X73" s="17"/>
      <c r="Y73" s="9" t="s">
        <v>42</v>
      </c>
      <c r="Z73" s="11" t="s">
        <v>339</v>
      </c>
      <c r="AA73" s="14" t="str">
        <f t="shared" si="1"/>
        <v>M4-NyO-1c-A-3</v>
      </c>
      <c r="AB73" s="7" t="s">
        <v>258</v>
      </c>
      <c r="AC73" s="17"/>
      <c r="AD73" s="27"/>
      <c r="AE73" s="7" t="s">
        <v>45</v>
      </c>
    </row>
    <row r="74" ht="75.0" customHeight="1">
      <c r="A74" s="9" t="s">
        <v>316</v>
      </c>
      <c r="B74" s="12" t="s">
        <v>317</v>
      </c>
      <c r="C74" s="9" t="s">
        <v>65</v>
      </c>
      <c r="D74" s="10" t="s">
        <v>33</v>
      </c>
      <c r="E74" s="9"/>
      <c r="F74" s="12" t="s">
        <v>340</v>
      </c>
      <c r="G74" s="12" t="s">
        <v>107</v>
      </c>
      <c r="H74" s="12"/>
      <c r="I74" s="9" t="s">
        <v>82</v>
      </c>
      <c r="J74" s="9" t="s">
        <v>90</v>
      </c>
      <c r="K74" s="12" t="s">
        <v>337</v>
      </c>
      <c r="L74" s="11" t="s">
        <v>338</v>
      </c>
      <c r="M74" s="9" t="s">
        <v>39</v>
      </c>
      <c r="N74" s="12" t="s">
        <v>229</v>
      </c>
      <c r="O74" s="11" t="s">
        <v>332</v>
      </c>
      <c r="P74" s="21"/>
      <c r="Q74" s="17"/>
      <c r="R74" s="23"/>
      <c r="S74" s="23"/>
      <c r="T74" s="23"/>
      <c r="U74" s="23"/>
      <c r="V74" s="23"/>
      <c r="W74" s="23"/>
      <c r="X74" s="17"/>
      <c r="Y74" s="9" t="s">
        <v>42</v>
      </c>
      <c r="Z74" s="11" t="s">
        <v>341</v>
      </c>
      <c r="AA74" s="14" t="str">
        <f t="shared" si="1"/>
        <v>M4-NyO-1c-A-4</v>
      </c>
      <c r="AB74" s="7" t="s">
        <v>258</v>
      </c>
      <c r="AC74" s="17"/>
      <c r="AD74" s="27"/>
      <c r="AE74" s="7" t="s">
        <v>45</v>
      </c>
    </row>
    <row r="75" ht="75.0" customHeight="1">
      <c r="A75" s="9" t="s">
        <v>316</v>
      </c>
      <c r="B75" s="12" t="s">
        <v>317</v>
      </c>
      <c r="C75" s="9" t="s">
        <v>65</v>
      </c>
      <c r="D75" s="10" t="s">
        <v>33</v>
      </c>
      <c r="E75" s="9"/>
      <c r="F75" s="12" t="s">
        <v>342</v>
      </c>
      <c r="G75" s="12" t="s">
        <v>107</v>
      </c>
      <c r="H75" s="12"/>
      <c r="I75" s="9" t="s">
        <v>82</v>
      </c>
      <c r="J75" s="9" t="s">
        <v>90</v>
      </c>
      <c r="K75" s="12" t="s">
        <v>337</v>
      </c>
      <c r="L75" s="11" t="s">
        <v>338</v>
      </c>
      <c r="M75" s="9" t="s">
        <v>39</v>
      </c>
      <c r="N75" s="12" t="s">
        <v>229</v>
      </c>
      <c r="O75" s="11" t="s">
        <v>332</v>
      </c>
      <c r="P75" s="29"/>
      <c r="Q75" s="17"/>
      <c r="R75" s="23"/>
      <c r="S75" s="23"/>
      <c r="T75" s="23"/>
      <c r="U75" s="23"/>
      <c r="V75" s="23"/>
      <c r="W75" s="23"/>
      <c r="X75" s="17"/>
      <c r="Y75" s="9" t="s">
        <v>42</v>
      </c>
      <c r="Z75" s="11" t="s">
        <v>343</v>
      </c>
      <c r="AA75" s="14" t="str">
        <f t="shared" si="1"/>
        <v>M4-NyO-1c-A-5</v>
      </c>
      <c r="AB75" s="7" t="s">
        <v>258</v>
      </c>
      <c r="AC75" s="17"/>
      <c r="AD75" s="27"/>
      <c r="AE75" s="7" t="s">
        <v>45</v>
      </c>
    </row>
    <row r="76" ht="75.0" customHeight="1">
      <c r="A76" s="9" t="s">
        <v>344</v>
      </c>
      <c r="B76" s="12" t="s">
        <v>345</v>
      </c>
      <c r="C76" s="9" t="s">
        <v>32</v>
      </c>
      <c r="D76" s="10" t="s">
        <v>33</v>
      </c>
      <c r="E76" s="9"/>
      <c r="F76" s="11" t="s">
        <v>346</v>
      </c>
      <c r="G76" s="12"/>
      <c r="H76" s="12"/>
      <c r="I76" s="9" t="s">
        <v>35</v>
      </c>
      <c r="J76" s="7" t="s">
        <v>347</v>
      </c>
      <c r="K76" s="11" t="s">
        <v>348</v>
      </c>
      <c r="L76" s="11" t="s">
        <v>349</v>
      </c>
      <c r="M76" s="9" t="s">
        <v>39</v>
      </c>
      <c r="N76" s="12" t="s">
        <v>129</v>
      </c>
      <c r="O76" s="11" t="s">
        <v>350</v>
      </c>
      <c r="P76" s="9"/>
      <c r="Q76" s="24"/>
      <c r="R76" s="23"/>
      <c r="S76" s="23"/>
      <c r="T76" s="23"/>
      <c r="U76" s="23"/>
      <c r="V76" s="23"/>
      <c r="W76" s="23"/>
      <c r="X76" s="17"/>
      <c r="Y76" s="9" t="s">
        <v>42</v>
      </c>
      <c r="Z76" s="12" t="s">
        <v>351</v>
      </c>
      <c r="AA76" s="14" t="str">
        <f t="shared" si="1"/>
        <v>M4-NyO-2a-I-1</v>
      </c>
      <c r="AB76" s="7" t="s">
        <v>258</v>
      </c>
      <c r="AC76" s="17"/>
      <c r="AD76" s="27"/>
      <c r="AE76" s="7" t="s">
        <v>45</v>
      </c>
    </row>
    <row r="77" ht="75.0" customHeight="1">
      <c r="A77" s="7" t="s">
        <v>344</v>
      </c>
      <c r="B77" s="12" t="s">
        <v>345</v>
      </c>
      <c r="C77" s="9" t="s">
        <v>46</v>
      </c>
      <c r="D77" s="10" t="s">
        <v>33</v>
      </c>
      <c r="E77" s="9"/>
      <c r="F77" s="11" t="s">
        <v>132</v>
      </c>
      <c r="G77" s="11" t="s">
        <v>133</v>
      </c>
      <c r="H77" s="12"/>
      <c r="I77" s="9" t="s">
        <v>35</v>
      </c>
      <c r="J77" s="17" t="s">
        <v>90</v>
      </c>
      <c r="K77" s="11" t="s">
        <v>352</v>
      </c>
      <c r="L77" s="11" t="s">
        <v>135</v>
      </c>
      <c r="M77" s="9" t="s">
        <v>39</v>
      </c>
      <c r="N77" s="30" t="s">
        <v>353</v>
      </c>
      <c r="O77" s="30" t="s">
        <v>353</v>
      </c>
      <c r="P77" s="9"/>
      <c r="Q77" s="24"/>
      <c r="R77" s="21"/>
      <c r="S77" s="21"/>
      <c r="T77" s="23"/>
      <c r="U77" s="23"/>
      <c r="V77" s="21"/>
      <c r="W77" s="21"/>
      <c r="X77" s="17"/>
      <c r="Y77" s="9" t="s">
        <v>42</v>
      </c>
      <c r="Z77" s="11" t="s">
        <v>354</v>
      </c>
      <c r="AA77" s="14" t="str">
        <f t="shared" si="1"/>
        <v>M4-NyO-2a-E-1</v>
      </c>
      <c r="AB77" s="7" t="s">
        <v>258</v>
      </c>
      <c r="AC77" s="17"/>
      <c r="AD77" s="27"/>
      <c r="AE77" s="7" t="s">
        <v>45</v>
      </c>
    </row>
    <row r="78" ht="75.0" customHeight="1">
      <c r="A78" s="9" t="s">
        <v>344</v>
      </c>
      <c r="B78" s="12" t="s">
        <v>345</v>
      </c>
      <c r="C78" s="9" t="s">
        <v>65</v>
      </c>
      <c r="D78" s="10" t="s">
        <v>33</v>
      </c>
      <c r="E78" s="9"/>
      <c r="F78" s="11" t="s">
        <v>355</v>
      </c>
      <c r="G78" s="11" t="s">
        <v>133</v>
      </c>
      <c r="H78" s="12"/>
      <c r="I78" s="9" t="s">
        <v>35</v>
      </c>
      <c r="J78" s="17" t="s">
        <v>90</v>
      </c>
      <c r="K78" s="11" t="s">
        <v>352</v>
      </c>
      <c r="L78" s="11" t="s">
        <v>135</v>
      </c>
      <c r="M78" s="9" t="s">
        <v>39</v>
      </c>
      <c r="N78" s="30" t="s">
        <v>353</v>
      </c>
      <c r="O78" s="30" t="s">
        <v>353</v>
      </c>
      <c r="P78" s="9"/>
      <c r="Q78" s="24"/>
      <c r="R78" s="21"/>
      <c r="S78" s="21"/>
      <c r="T78" s="21"/>
      <c r="U78" s="23"/>
      <c r="V78" s="21"/>
      <c r="W78" s="21"/>
      <c r="X78" s="17"/>
      <c r="Y78" s="9" t="s">
        <v>42</v>
      </c>
      <c r="Z78" s="11" t="s">
        <v>356</v>
      </c>
      <c r="AA78" s="14" t="str">
        <f t="shared" si="1"/>
        <v>M4-NyO-2a-A-1</v>
      </c>
      <c r="AB78" s="7" t="s">
        <v>258</v>
      </c>
      <c r="AC78" s="17"/>
      <c r="AD78" s="27"/>
      <c r="AE78" s="7" t="s">
        <v>45</v>
      </c>
    </row>
    <row r="79" ht="75.0" customHeight="1">
      <c r="A79" s="9" t="s">
        <v>344</v>
      </c>
      <c r="B79" s="12" t="s">
        <v>345</v>
      </c>
      <c r="C79" s="9" t="s">
        <v>65</v>
      </c>
      <c r="D79" s="10" t="s">
        <v>33</v>
      </c>
      <c r="E79" s="9"/>
      <c r="F79" s="11" t="s">
        <v>357</v>
      </c>
      <c r="G79" s="11" t="s">
        <v>133</v>
      </c>
      <c r="H79" s="12"/>
      <c r="I79" s="9" t="s">
        <v>35</v>
      </c>
      <c r="J79" s="17" t="s">
        <v>90</v>
      </c>
      <c r="K79" s="11" t="s">
        <v>358</v>
      </c>
      <c r="L79" s="12" t="s">
        <v>139</v>
      </c>
      <c r="M79" s="9" t="s">
        <v>39</v>
      </c>
      <c r="N79" s="11" t="s">
        <v>353</v>
      </c>
      <c r="O79" s="30" t="s">
        <v>353</v>
      </c>
      <c r="P79" s="9"/>
      <c r="Q79" s="24"/>
      <c r="R79" s="21"/>
      <c r="S79" s="21"/>
      <c r="T79" s="23"/>
      <c r="U79" s="23"/>
      <c r="V79" s="21"/>
      <c r="W79" s="21"/>
      <c r="X79" s="17"/>
      <c r="Y79" s="9" t="s">
        <v>42</v>
      </c>
      <c r="Z79" s="11" t="s">
        <v>359</v>
      </c>
      <c r="AA79" s="14" t="str">
        <f t="shared" si="1"/>
        <v>M4-NyO-2a-A-2</v>
      </c>
      <c r="AB79" s="7" t="s">
        <v>258</v>
      </c>
      <c r="AC79" s="17"/>
      <c r="AD79" s="27"/>
      <c r="AE79" s="7" t="s">
        <v>45</v>
      </c>
    </row>
    <row r="80" ht="75.0" customHeight="1">
      <c r="A80" s="9" t="s">
        <v>344</v>
      </c>
      <c r="B80" s="12" t="s">
        <v>345</v>
      </c>
      <c r="C80" s="9" t="s">
        <v>65</v>
      </c>
      <c r="D80" s="10" t="s">
        <v>33</v>
      </c>
      <c r="E80" s="9"/>
      <c r="F80" s="11" t="s">
        <v>360</v>
      </c>
      <c r="G80" s="11" t="s">
        <v>133</v>
      </c>
      <c r="H80" s="12"/>
      <c r="I80" s="9" t="s">
        <v>82</v>
      </c>
      <c r="J80" s="9" t="s">
        <v>90</v>
      </c>
      <c r="K80" s="11" t="s">
        <v>358</v>
      </c>
      <c r="L80" s="12" t="s">
        <v>139</v>
      </c>
      <c r="M80" s="9" t="s">
        <v>39</v>
      </c>
      <c r="N80" s="30" t="s">
        <v>353</v>
      </c>
      <c r="O80" s="30" t="s">
        <v>353</v>
      </c>
      <c r="P80" s="9"/>
      <c r="Q80" s="24"/>
      <c r="R80" s="23"/>
      <c r="S80" s="23"/>
      <c r="T80" s="23"/>
      <c r="U80" s="23"/>
      <c r="V80" s="23"/>
      <c r="W80" s="23"/>
      <c r="X80" s="17"/>
      <c r="Y80" s="9" t="s">
        <v>42</v>
      </c>
      <c r="Z80" s="11" t="s">
        <v>361</v>
      </c>
      <c r="AA80" s="14" t="str">
        <f t="shared" si="1"/>
        <v>M4-NyO-2a-A-3</v>
      </c>
      <c r="AB80" s="7" t="s">
        <v>258</v>
      </c>
      <c r="AC80" s="17"/>
      <c r="AD80" s="27"/>
      <c r="AE80" s="7" t="s">
        <v>45</v>
      </c>
    </row>
    <row r="81" ht="75.0" customHeight="1">
      <c r="A81" s="9" t="s">
        <v>362</v>
      </c>
      <c r="B81" s="12" t="s">
        <v>363</v>
      </c>
      <c r="C81" s="31" t="s">
        <v>32</v>
      </c>
      <c r="D81" s="10" t="s">
        <v>33</v>
      </c>
      <c r="E81" s="9"/>
      <c r="F81" s="11" t="s">
        <v>364</v>
      </c>
      <c r="G81" s="11" t="s">
        <v>365</v>
      </c>
      <c r="H81" s="12"/>
      <c r="I81" s="9" t="s">
        <v>35</v>
      </c>
      <c r="J81" s="9" t="s">
        <v>366</v>
      </c>
      <c r="K81" s="11" t="s">
        <v>367</v>
      </c>
      <c r="L81" s="11" t="s">
        <v>368</v>
      </c>
      <c r="M81" s="9" t="s">
        <v>39</v>
      </c>
      <c r="N81" s="11" t="s">
        <v>369</v>
      </c>
      <c r="O81" s="11" t="s">
        <v>370</v>
      </c>
      <c r="P81" s="9"/>
      <c r="Q81" s="24"/>
      <c r="R81" s="23"/>
      <c r="S81" s="23"/>
      <c r="T81" s="23"/>
      <c r="U81" s="23"/>
      <c r="V81" s="23"/>
      <c r="W81" s="23"/>
      <c r="X81" s="17"/>
      <c r="Y81" s="9" t="s">
        <v>42</v>
      </c>
      <c r="Z81" s="16" t="s">
        <v>371</v>
      </c>
      <c r="AA81" s="14" t="str">
        <f t="shared" si="1"/>
        <v>M4-NyO-40a-I-1</v>
      </c>
      <c r="AB81" s="17"/>
      <c r="AC81" s="17"/>
      <c r="AD81" s="27"/>
      <c r="AE81" s="7" t="s">
        <v>45</v>
      </c>
    </row>
    <row r="82" ht="75.0" customHeight="1">
      <c r="A82" s="9" t="s">
        <v>362</v>
      </c>
      <c r="B82" s="12" t="s">
        <v>363</v>
      </c>
      <c r="C82" s="7" t="s">
        <v>46</v>
      </c>
      <c r="D82" s="10" t="s">
        <v>33</v>
      </c>
      <c r="E82" s="9"/>
      <c r="F82" s="11" t="s">
        <v>372</v>
      </c>
      <c r="G82" s="21" t="s">
        <v>373</v>
      </c>
      <c r="H82" s="12"/>
      <c r="I82" s="9" t="s">
        <v>82</v>
      </c>
      <c r="J82" s="9" t="s">
        <v>90</v>
      </c>
      <c r="K82" s="12" t="s">
        <v>374</v>
      </c>
      <c r="L82" s="11" t="s">
        <v>375</v>
      </c>
      <c r="M82" s="9" t="s">
        <v>39</v>
      </c>
      <c r="N82" s="11" t="s">
        <v>376</v>
      </c>
      <c r="O82" s="11" t="s">
        <v>377</v>
      </c>
      <c r="P82" s="9"/>
      <c r="Q82" s="24"/>
      <c r="R82" s="23"/>
      <c r="S82" s="23"/>
      <c r="T82" s="23"/>
      <c r="U82" s="23"/>
      <c r="V82" s="23"/>
      <c r="W82" s="23"/>
      <c r="X82" s="17"/>
      <c r="Y82" s="9" t="s">
        <v>42</v>
      </c>
      <c r="Z82" s="16" t="s">
        <v>378</v>
      </c>
      <c r="AA82" s="14" t="str">
        <f t="shared" si="1"/>
        <v>M4-NyO-40a-E-1</v>
      </c>
      <c r="AB82" s="17"/>
      <c r="AC82" s="17"/>
      <c r="AD82" s="27"/>
      <c r="AE82" s="7" t="s">
        <v>45</v>
      </c>
    </row>
    <row r="83" ht="75.0" customHeight="1">
      <c r="A83" s="9" t="s">
        <v>362</v>
      </c>
      <c r="B83" s="12" t="s">
        <v>363</v>
      </c>
      <c r="C83" s="7" t="s">
        <v>46</v>
      </c>
      <c r="D83" s="10" t="s">
        <v>33</v>
      </c>
      <c r="E83" s="9"/>
      <c r="F83" s="11" t="s">
        <v>379</v>
      </c>
      <c r="G83" s="11" t="s">
        <v>380</v>
      </c>
      <c r="H83" s="12"/>
      <c r="I83" s="9" t="s">
        <v>82</v>
      </c>
      <c r="J83" s="9" t="s">
        <v>90</v>
      </c>
      <c r="K83" s="12" t="s">
        <v>374</v>
      </c>
      <c r="L83" s="12" t="s">
        <v>381</v>
      </c>
      <c r="M83" s="9" t="s">
        <v>39</v>
      </c>
      <c r="N83" s="11" t="s">
        <v>382</v>
      </c>
      <c r="O83" s="11" t="s">
        <v>383</v>
      </c>
      <c r="P83" s="9"/>
      <c r="Q83" s="24"/>
      <c r="R83" s="23"/>
      <c r="S83" s="23"/>
      <c r="T83" s="23"/>
      <c r="U83" s="23"/>
      <c r="V83" s="23"/>
      <c r="W83" s="23"/>
      <c r="X83" s="17"/>
      <c r="Y83" s="9" t="s">
        <v>42</v>
      </c>
      <c r="Z83" s="16" t="s">
        <v>384</v>
      </c>
      <c r="AA83" s="14" t="str">
        <f t="shared" si="1"/>
        <v>M4-NyO-40a-E-2</v>
      </c>
      <c r="AB83" s="17"/>
      <c r="AC83" s="17"/>
      <c r="AD83" s="27"/>
      <c r="AE83" s="7" t="s">
        <v>45</v>
      </c>
    </row>
    <row r="84" ht="75.0" customHeight="1">
      <c r="A84" s="9" t="s">
        <v>362</v>
      </c>
      <c r="B84" s="12" t="s">
        <v>363</v>
      </c>
      <c r="C84" s="7" t="s">
        <v>65</v>
      </c>
      <c r="D84" s="10" t="s">
        <v>33</v>
      </c>
      <c r="E84" s="9"/>
      <c r="F84" s="11" t="s">
        <v>385</v>
      </c>
      <c r="G84" s="11" t="s">
        <v>386</v>
      </c>
      <c r="H84" s="12"/>
      <c r="I84" s="9" t="s">
        <v>82</v>
      </c>
      <c r="J84" s="9" t="s">
        <v>90</v>
      </c>
      <c r="K84" s="12" t="s">
        <v>374</v>
      </c>
      <c r="L84" s="11" t="s">
        <v>375</v>
      </c>
      <c r="M84" s="9" t="s">
        <v>39</v>
      </c>
      <c r="N84" s="11" t="s">
        <v>387</v>
      </c>
      <c r="O84" s="11" t="s">
        <v>377</v>
      </c>
      <c r="P84" s="9"/>
      <c r="Q84" s="24"/>
      <c r="R84" s="23"/>
      <c r="S84" s="23"/>
      <c r="T84" s="23"/>
      <c r="U84" s="23"/>
      <c r="V84" s="23"/>
      <c r="W84" s="23"/>
      <c r="X84" s="17"/>
      <c r="Y84" s="9" t="s">
        <v>42</v>
      </c>
      <c r="Z84" s="16" t="s">
        <v>388</v>
      </c>
      <c r="AA84" s="14" t="str">
        <f t="shared" si="1"/>
        <v>M4-NyO-40a-A-1</v>
      </c>
      <c r="AB84" s="17"/>
      <c r="AC84" s="17"/>
      <c r="AD84" s="27"/>
      <c r="AE84" s="7" t="s">
        <v>45</v>
      </c>
    </row>
    <row r="85" ht="75.0" customHeight="1">
      <c r="A85" s="9" t="s">
        <v>362</v>
      </c>
      <c r="B85" s="12" t="s">
        <v>363</v>
      </c>
      <c r="C85" s="7" t="s">
        <v>65</v>
      </c>
      <c r="D85" s="10" t="s">
        <v>33</v>
      </c>
      <c r="E85" s="9"/>
      <c r="F85" s="11" t="s">
        <v>389</v>
      </c>
      <c r="G85" s="11" t="s">
        <v>390</v>
      </c>
      <c r="H85" s="12"/>
      <c r="I85" s="9" t="s">
        <v>82</v>
      </c>
      <c r="J85" s="9" t="s">
        <v>90</v>
      </c>
      <c r="K85" s="11" t="s">
        <v>391</v>
      </c>
      <c r="L85" s="12" t="s">
        <v>381</v>
      </c>
      <c r="M85" s="9" t="s">
        <v>39</v>
      </c>
      <c r="N85" s="11" t="s">
        <v>392</v>
      </c>
      <c r="O85" s="11" t="s">
        <v>383</v>
      </c>
      <c r="P85" s="9"/>
      <c r="Q85" s="24"/>
      <c r="R85" s="23"/>
      <c r="S85" s="23"/>
      <c r="T85" s="23"/>
      <c r="U85" s="23"/>
      <c r="V85" s="23"/>
      <c r="W85" s="23"/>
      <c r="X85" s="17"/>
      <c r="Y85" s="9" t="s">
        <v>42</v>
      </c>
      <c r="Z85" s="16" t="s">
        <v>393</v>
      </c>
      <c r="AA85" s="14" t="str">
        <f t="shared" si="1"/>
        <v>M4-NyO-40a-A-2</v>
      </c>
      <c r="AB85" s="17"/>
      <c r="AC85" s="17"/>
      <c r="AD85" s="27"/>
      <c r="AE85" s="7" t="s">
        <v>45</v>
      </c>
    </row>
    <row r="86" ht="75.0" customHeight="1">
      <c r="A86" s="9" t="s">
        <v>362</v>
      </c>
      <c r="B86" s="12" t="s">
        <v>363</v>
      </c>
      <c r="C86" s="7" t="s">
        <v>65</v>
      </c>
      <c r="D86" s="10" t="s">
        <v>33</v>
      </c>
      <c r="E86" s="9"/>
      <c r="F86" s="11" t="s">
        <v>394</v>
      </c>
      <c r="G86" s="11" t="s">
        <v>395</v>
      </c>
      <c r="H86" s="12"/>
      <c r="I86" s="9" t="s">
        <v>82</v>
      </c>
      <c r="J86" s="9" t="s">
        <v>90</v>
      </c>
      <c r="K86" s="12" t="s">
        <v>374</v>
      </c>
      <c r="L86" s="11" t="s">
        <v>375</v>
      </c>
      <c r="M86" s="9" t="s">
        <v>39</v>
      </c>
      <c r="N86" s="11" t="s">
        <v>387</v>
      </c>
      <c r="O86" s="11" t="s">
        <v>377</v>
      </c>
      <c r="P86" s="9"/>
      <c r="Q86" s="24"/>
      <c r="R86" s="23"/>
      <c r="S86" s="23"/>
      <c r="T86" s="23"/>
      <c r="U86" s="23"/>
      <c r="V86" s="23"/>
      <c r="W86" s="23"/>
      <c r="X86" s="17"/>
      <c r="Y86" s="9" t="s">
        <v>42</v>
      </c>
      <c r="Z86" s="16" t="s">
        <v>396</v>
      </c>
      <c r="AA86" s="14" t="str">
        <f t="shared" si="1"/>
        <v>M4-NyO-40a-A-3</v>
      </c>
      <c r="AB86" s="17"/>
      <c r="AC86" s="17"/>
      <c r="AD86" s="27"/>
      <c r="AE86" s="7" t="s">
        <v>45</v>
      </c>
    </row>
    <row r="87" ht="75.0" customHeight="1">
      <c r="A87" s="9" t="s">
        <v>397</v>
      </c>
      <c r="B87" s="12" t="s">
        <v>398</v>
      </c>
      <c r="C87" s="31" t="s">
        <v>32</v>
      </c>
      <c r="D87" s="10" t="s">
        <v>33</v>
      </c>
      <c r="E87" s="9"/>
      <c r="F87" s="11" t="s">
        <v>399</v>
      </c>
      <c r="G87" s="12"/>
      <c r="H87" s="12"/>
      <c r="I87" s="9" t="s">
        <v>82</v>
      </c>
      <c r="J87" s="7" t="s">
        <v>400</v>
      </c>
      <c r="K87" s="12" t="s">
        <v>401</v>
      </c>
      <c r="L87" s="11" t="s">
        <v>402</v>
      </c>
      <c r="M87" s="9" t="s">
        <v>39</v>
      </c>
      <c r="N87" s="11" t="s">
        <v>403</v>
      </c>
      <c r="O87" s="12" t="s">
        <v>404</v>
      </c>
      <c r="P87" s="9"/>
      <c r="Q87" s="24"/>
      <c r="R87" s="23"/>
      <c r="S87" s="23"/>
      <c r="T87" s="23"/>
      <c r="U87" s="23"/>
      <c r="V87" s="23"/>
      <c r="W87" s="23"/>
      <c r="X87" s="17"/>
      <c r="Y87" s="9" t="s">
        <v>42</v>
      </c>
      <c r="Z87" s="16" t="s">
        <v>405</v>
      </c>
      <c r="AA87" s="14" t="str">
        <f t="shared" si="1"/>
        <v>M4-NyO-40b-I-1</v>
      </c>
      <c r="AB87" s="17"/>
      <c r="AC87" s="17"/>
      <c r="AD87" s="27"/>
      <c r="AE87" s="7" t="s">
        <v>45</v>
      </c>
    </row>
    <row r="88" ht="75.0" customHeight="1">
      <c r="A88" s="9" t="s">
        <v>397</v>
      </c>
      <c r="B88" s="12" t="s">
        <v>398</v>
      </c>
      <c r="C88" s="18" t="s">
        <v>46</v>
      </c>
      <c r="D88" s="10" t="s">
        <v>33</v>
      </c>
      <c r="E88" s="9"/>
      <c r="F88" s="11" t="s">
        <v>406</v>
      </c>
      <c r="G88" s="11" t="s">
        <v>407</v>
      </c>
      <c r="H88" s="12"/>
      <c r="I88" s="9" t="s">
        <v>82</v>
      </c>
      <c r="J88" s="9" t="s">
        <v>408</v>
      </c>
      <c r="K88" s="12" t="s">
        <v>409</v>
      </c>
      <c r="L88" s="11" t="s">
        <v>410</v>
      </c>
      <c r="M88" s="9" t="s">
        <v>39</v>
      </c>
      <c r="N88" s="11" t="s">
        <v>403</v>
      </c>
      <c r="O88" s="12" t="s">
        <v>404</v>
      </c>
      <c r="P88" s="9"/>
      <c r="Q88" s="24"/>
      <c r="R88" s="23"/>
      <c r="S88" s="23"/>
      <c r="T88" s="23"/>
      <c r="U88" s="23"/>
      <c r="V88" s="23"/>
      <c r="W88" s="23"/>
      <c r="X88" s="17"/>
      <c r="Y88" s="9" t="s">
        <v>42</v>
      </c>
      <c r="Z88" s="16" t="s">
        <v>411</v>
      </c>
      <c r="AA88" s="14" t="str">
        <f t="shared" si="1"/>
        <v>M4-NyO-40b-E-1</v>
      </c>
      <c r="AB88" s="17"/>
      <c r="AC88" s="17"/>
      <c r="AD88" s="27"/>
      <c r="AE88" s="7" t="s">
        <v>45</v>
      </c>
    </row>
    <row r="89" ht="75.0" customHeight="1">
      <c r="A89" s="9" t="s">
        <v>412</v>
      </c>
      <c r="B89" s="12" t="s">
        <v>413</v>
      </c>
      <c r="C89" s="31" t="s">
        <v>32</v>
      </c>
      <c r="D89" s="10" t="s">
        <v>33</v>
      </c>
      <c r="E89" s="7"/>
      <c r="F89" s="11" t="s">
        <v>414</v>
      </c>
      <c r="G89" s="12"/>
      <c r="H89" s="24"/>
      <c r="I89" s="9" t="s">
        <v>415</v>
      </c>
      <c r="J89" s="9" t="s">
        <v>416</v>
      </c>
      <c r="K89" s="11"/>
      <c r="L89" s="12" t="s">
        <v>417</v>
      </c>
      <c r="M89" s="9" t="s">
        <v>39</v>
      </c>
      <c r="N89" s="24" t="s">
        <v>418</v>
      </c>
      <c r="O89" s="11" t="s">
        <v>419</v>
      </c>
      <c r="P89" s="32"/>
      <c r="Q89" s="33"/>
      <c r="R89" s="34"/>
      <c r="S89" s="34"/>
      <c r="T89" s="34"/>
      <c r="U89" s="34"/>
      <c r="V89" s="32"/>
      <c r="W89" s="32"/>
      <c r="X89" s="33"/>
      <c r="Y89" s="9" t="s">
        <v>42</v>
      </c>
      <c r="Z89" s="16" t="s">
        <v>420</v>
      </c>
      <c r="AA89" s="14" t="str">
        <f t="shared" si="1"/>
        <v>M4-NyO-3a-I-1</v>
      </c>
      <c r="AB89" s="33"/>
      <c r="AC89" s="7" t="s">
        <v>421</v>
      </c>
      <c r="AD89" s="17" t="s">
        <v>44</v>
      </c>
      <c r="AE89" s="7" t="s">
        <v>45</v>
      </c>
    </row>
    <row r="90" ht="75.0" customHeight="1">
      <c r="A90" s="9" t="s">
        <v>412</v>
      </c>
      <c r="B90" s="12" t="s">
        <v>413</v>
      </c>
      <c r="C90" s="9" t="s">
        <v>32</v>
      </c>
      <c r="D90" s="10" t="s">
        <v>33</v>
      </c>
      <c r="E90" s="7"/>
      <c r="F90" s="11" t="s">
        <v>414</v>
      </c>
      <c r="G90" s="12"/>
      <c r="H90" s="12"/>
      <c r="I90" s="7" t="s">
        <v>82</v>
      </c>
      <c r="J90" s="9" t="s">
        <v>416</v>
      </c>
      <c r="K90" s="11"/>
      <c r="L90" s="12" t="s">
        <v>417</v>
      </c>
      <c r="M90" s="9" t="s">
        <v>39</v>
      </c>
      <c r="N90" s="24" t="s">
        <v>418</v>
      </c>
      <c r="O90" s="11" t="s">
        <v>419</v>
      </c>
      <c r="P90" s="22"/>
      <c r="Q90" s="17"/>
      <c r="R90" s="23"/>
      <c r="S90" s="23"/>
      <c r="T90" s="23"/>
      <c r="U90" s="23"/>
      <c r="V90" s="22"/>
      <c r="W90" s="22"/>
      <c r="X90" s="17"/>
      <c r="Y90" s="9" t="s">
        <v>42</v>
      </c>
      <c r="Z90" s="16" t="s">
        <v>422</v>
      </c>
      <c r="AA90" s="14" t="str">
        <f t="shared" si="1"/>
        <v>M4-NyO-3a-I-2</v>
      </c>
      <c r="AB90" s="17"/>
      <c r="AC90" s="7" t="s">
        <v>421</v>
      </c>
      <c r="AD90" s="17" t="s">
        <v>44</v>
      </c>
      <c r="AE90" s="7" t="s">
        <v>45</v>
      </c>
    </row>
    <row r="91" ht="75.0" customHeight="1">
      <c r="A91" s="9" t="s">
        <v>412</v>
      </c>
      <c r="B91" s="12" t="s">
        <v>413</v>
      </c>
      <c r="C91" s="9" t="s">
        <v>32</v>
      </c>
      <c r="D91" s="10" t="s">
        <v>33</v>
      </c>
      <c r="E91" s="7"/>
      <c r="F91" s="11" t="s">
        <v>414</v>
      </c>
      <c r="G91" s="12"/>
      <c r="H91" s="12"/>
      <c r="I91" s="7" t="s">
        <v>82</v>
      </c>
      <c r="J91" s="9" t="s">
        <v>416</v>
      </c>
      <c r="K91" s="12"/>
      <c r="L91" s="12" t="s">
        <v>417</v>
      </c>
      <c r="M91" s="9" t="s">
        <v>39</v>
      </c>
      <c r="N91" s="24" t="s">
        <v>418</v>
      </c>
      <c r="O91" s="11" t="s">
        <v>419</v>
      </c>
      <c r="P91" s="21"/>
      <c r="Q91" s="17"/>
      <c r="R91" s="23"/>
      <c r="S91" s="23"/>
      <c r="T91" s="23"/>
      <c r="U91" s="23"/>
      <c r="V91" s="23"/>
      <c r="W91" s="23"/>
      <c r="X91" s="17"/>
      <c r="Y91" s="9" t="s">
        <v>42</v>
      </c>
      <c r="Z91" s="16" t="s">
        <v>423</v>
      </c>
      <c r="AA91" s="14" t="str">
        <f t="shared" si="1"/>
        <v>M4-NyO-3a-I-3</v>
      </c>
      <c r="AB91" s="17"/>
      <c r="AC91" s="7" t="s">
        <v>421</v>
      </c>
      <c r="AD91" s="17" t="s">
        <v>44</v>
      </c>
      <c r="AE91" s="7" t="s">
        <v>45</v>
      </c>
    </row>
    <row r="92" ht="75.0" customHeight="1">
      <c r="A92" s="9" t="s">
        <v>412</v>
      </c>
      <c r="B92" s="12" t="s">
        <v>413</v>
      </c>
      <c r="C92" s="9" t="s">
        <v>32</v>
      </c>
      <c r="D92" s="10" t="s">
        <v>33</v>
      </c>
      <c r="E92" s="7"/>
      <c r="F92" s="11" t="s">
        <v>414</v>
      </c>
      <c r="G92" s="12"/>
      <c r="H92" s="12"/>
      <c r="I92" s="7" t="s">
        <v>82</v>
      </c>
      <c r="J92" s="9" t="s">
        <v>416</v>
      </c>
      <c r="K92" s="11"/>
      <c r="L92" s="12" t="s">
        <v>417</v>
      </c>
      <c r="M92" s="9" t="s">
        <v>39</v>
      </c>
      <c r="N92" s="24" t="s">
        <v>418</v>
      </c>
      <c r="O92" s="11" t="s">
        <v>419</v>
      </c>
      <c r="P92" s="22"/>
      <c r="Q92" s="17"/>
      <c r="R92" s="23"/>
      <c r="S92" s="23"/>
      <c r="T92" s="23"/>
      <c r="U92" s="23"/>
      <c r="V92" s="22"/>
      <c r="W92" s="22"/>
      <c r="X92" s="17"/>
      <c r="Y92" s="9" t="s">
        <v>42</v>
      </c>
      <c r="Z92" s="16" t="s">
        <v>424</v>
      </c>
      <c r="AA92" s="14" t="str">
        <f t="shared" si="1"/>
        <v>M4-NyO-3a-I-4</v>
      </c>
      <c r="AB92" s="17"/>
      <c r="AC92" s="7" t="s">
        <v>421</v>
      </c>
      <c r="AD92" s="17" t="s">
        <v>44</v>
      </c>
      <c r="AE92" s="7" t="s">
        <v>45</v>
      </c>
    </row>
    <row r="93" ht="75.0" customHeight="1">
      <c r="A93" s="9" t="s">
        <v>425</v>
      </c>
      <c r="B93" s="12" t="s">
        <v>426</v>
      </c>
      <c r="C93" s="31" t="s">
        <v>32</v>
      </c>
      <c r="D93" s="10" t="s">
        <v>33</v>
      </c>
      <c r="E93" s="7"/>
      <c r="F93" s="11" t="s">
        <v>414</v>
      </c>
      <c r="G93" s="12"/>
      <c r="H93" s="24"/>
      <c r="I93" s="9" t="s">
        <v>415</v>
      </c>
      <c r="J93" s="9" t="s">
        <v>416</v>
      </c>
      <c r="K93" s="11" t="s">
        <v>427</v>
      </c>
      <c r="L93" s="12" t="s">
        <v>417</v>
      </c>
      <c r="M93" s="9" t="s">
        <v>39</v>
      </c>
      <c r="N93" s="24" t="s">
        <v>418</v>
      </c>
      <c r="O93" s="11" t="s">
        <v>419</v>
      </c>
      <c r="P93" s="32"/>
      <c r="Q93" s="33"/>
      <c r="R93" s="34"/>
      <c r="S93" s="34"/>
      <c r="T93" s="34"/>
      <c r="U93" s="34"/>
      <c r="V93" s="32"/>
      <c r="W93" s="32"/>
      <c r="X93" s="33"/>
      <c r="Y93" s="9" t="s">
        <v>42</v>
      </c>
      <c r="Z93" s="12" t="s">
        <v>428</v>
      </c>
      <c r="AA93" s="14" t="str">
        <f t="shared" si="1"/>
        <v>M4-NyO-48a-I-1</v>
      </c>
      <c r="AB93" s="7" t="s">
        <v>258</v>
      </c>
      <c r="AC93" s="33"/>
      <c r="AD93" s="17"/>
      <c r="AE93" s="7" t="s">
        <v>45</v>
      </c>
    </row>
    <row r="94" ht="75.0" customHeight="1">
      <c r="A94" s="9" t="s">
        <v>425</v>
      </c>
      <c r="B94" s="12" t="s">
        <v>426</v>
      </c>
      <c r="C94" s="31" t="s">
        <v>32</v>
      </c>
      <c r="D94" s="10" t="s">
        <v>33</v>
      </c>
      <c r="E94" s="7"/>
      <c r="F94" s="11" t="s">
        <v>414</v>
      </c>
      <c r="G94" s="12"/>
      <c r="H94" s="12"/>
      <c r="I94" s="9" t="s">
        <v>415</v>
      </c>
      <c r="J94" s="9" t="s">
        <v>416</v>
      </c>
      <c r="K94" s="11" t="s">
        <v>429</v>
      </c>
      <c r="L94" s="12" t="s">
        <v>417</v>
      </c>
      <c r="M94" s="9" t="s">
        <v>39</v>
      </c>
      <c r="N94" s="24" t="s">
        <v>418</v>
      </c>
      <c r="O94" s="11" t="s">
        <v>419</v>
      </c>
      <c r="P94" s="22"/>
      <c r="Q94" s="17"/>
      <c r="R94" s="23"/>
      <c r="S94" s="23"/>
      <c r="T94" s="23"/>
      <c r="U94" s="23"/>
      <c r="V94" s="22"/>
      <c r="W94" s="22"/>
      <c r="X94" s="17"/>
      <c r="Y94" s="9" t="s">
        <v>42</v>
      </c>
      <c r="Z94" s="12" t="s">
        <v>430</v>
      </c>
      <c r="AA94" s="14" t="str">
        <f t="shared" si="1"/>
        <v>M4-NyO-48a-I-2</v>
      </c>
      <c r="AB94" s="7" t="s">
        <v>258</v>
      </c>
      <c r="AC94" s="33"/>
      <c r="AD94" s="17"/>
      <c r="AE94" s="7" t="s">
        <v>45</v>
      </c>
    </row>
    <row r="95" ht="75.0" customHeight="1">
      <c r="A95" s="9" t="s">
        <v>425</v>
      </c>
      <c r="B95" s="12" t="s">
        <v>426</v>
      </c>
      <c r="C95" s="31" t="s">
        <v>32</v>
      </c>
      <c r="D95" s="10" t="s">
        <v>33</v>
      </c>
      <c r="E95" s="7"/>
      <c r="F95" s="11" t="s">
        <v>414</v>
      </c>
      <c r="G95" s="12"/>
      <c r="H95" s="12"/>
      <c r="I95" s="9" t="s">
        <v>415</v>
      </c>
      <c r="J95" s="9" t="s">
        <v>416</v>
      </c>
      <c r="K95" s="11" t="s">
        <v>431</v>
      </c>
      <c r="L95" s="12" t="s">
        <v>417</v>
      </c>
      <c r="M95" s="9" t="s">
        <v>39</v>
      </c>
      <c r="N95" s="24" t="s">
        <v>418</v>
      </c>
      <c r="O95" s="11" t="s">
        <v>419</v>
      </c>
      <c r="P95" s="22"/>
      <c r="Q95" s="17"/>
      <c r="R95" s="23"/>
      <c r="S95" s="23"/>
      <c r="T95" s="23"/>
      <c r="U95" s="23"/>
      <c r="V95" s="22"/>
      <c r="W95" s="22"/>
      <c r="X95" s="17"/>
      <c r="Y95" s="9" t="s">
        <v>42</v>
      </c>
      <c r="Z95" s="12" t="s">
        <v>432</v>
      </c>
      <c r="AA95" s="14" t="str">
        <f t="shared" si="1"/>
        <v>M4-NyO-48a-I-3</v>
      </c>
      <c r="AB95" s="7" t="s">
        <v>258</v>
      </c>
      <c r="AC95" s="33"/>
      <c r="AD95" s="17"/>
      <c r="AE95" s="7" t="s">
        <v>45</v>
      </c>
    </row>
    <row r="96" ht="75.0" customHeight="1">
      <c r="A96" s="9" t="s">
        <v>433</v>
      </c>
      <c r="B96" s="12" t="s">
        <v>434</v>
      </c>
      <c r="C96" s="9" t="s">
        <v>32</v>
      </c>
      <c r="D96" s="10" t="s">
        <v>33</v>
      </c>
      <c r="E96" s="9"/>
      <c r="F96" s="11" t="s">
        <v>435</v>
      </c>
      <c r="G96" s="12"/>
      <c r="H96" s="12"/>
      <c r="I96" s="9" t="s">
        <v>35</v>
      </c>
      <c r="J96" s="7" t="s">
        <v>436</v>
      </c>
      <c r="K96" s="11" t="s">
        <v>437</v>
      </c>
      <c r="L96" s="11" t="s">
        <v>438</v>
      </c>
      <c r="M96" s="9" t="s">
        <v>39</v>
      </c>
      <c r="N96" s="12" t="s">
        <v>439</v>
      </c>
      <c r="O96" s="11" t="s">
        <v>440</v>
      </c>
      <c r="P96" s="12"/>
      <c r="Q96" s="17"/>
      <c r="R96" s="23"/>
      <c r="S96" s="23"/>
      <c r="T96" s="23"/>
      <c r="U96" s="23"/>
      <c r="V96" s="23"/>
      <c r="W96" s="23"/>
      <c r="X96" s="17"/>
      <c r="Y96" s="9" t="s">
        <v>42</v>
      </c>
      <c r="Z96" s="11" t="s">
        <v>441</v>
      </c>
      <c r="AA96" s="14" t="str">
        <f t="shared" si="1"/>
        <v>M4-NyO-4a-I-1</v>
      </c>
      <c r="AB96" s="7" t="s">
        <v>258</v>
      </c>
      <c r="AC96" s="17"/>
      <c r="AD96" s="17" t="s">
        <v>44</v>
      </c>
      <c r="AE96" s="7" t="s">
        <v>45</v>
      </c>
    </row>
    <row r="97" ht="75.0" customHeight="1">
      <c r="A97" s="9" t="s">
        <v>433</v>
      </c>
      <c r="B97" s="12" t="s">
        <v>434</v>
      </c>
      <c r="C97" s="9" t="s">
        <v>46</v>
      </c>
      <c r="D97" s="10" t="s">
        <v>33</v>
      </c>
      <c r="E97" s="9"/>
      <c r="F97" s="12" t="s">
        <v>442</v>
      </c>
      <c r="G97" s="12" t="s">
        <v>443</v>
      </c>
      <c r="H97" s="12"/>
      <c r="I97" s="9" t="s">
        <v>35</v>
      </c>
      <c r="J97" s="9" t="s">
        <v>90</v>
      </c>
      <c r="K97" s="11" t="s">
        <v>444</v>
      </c>
      <c r="L97" s="11" t="s">
        <v>445</v>
      </c>
      <c r="M97" s="9" t="s">
        <v>39</v>
      </c>
      <c r="N97" s="12" t="s">
        <v>439</v>
      </c>
      <c r="O97" s="11" t="s">
        <v>440</v>
      </c>
      <c r="P97" s="12"/>
      <c r="Q97" s="17"/>
      <c r="R97" s="23"/>
      <c r="S97" s="23"/>
      <c r="T97" s="23"/>
      <c r="U97" s="23"/>
      <c r="V97" s="23"/>
      <c r="W97" s="23"/>
      <c r="X97" s="17"/>
      <c r="Y97" s="9" t="s">
        <v>42</v>
      </c>
      <c r="Z97" s="11" t="s">
        <v>446</v>
      </c>
      <c r="AA97" s="14" t="str">
        <f t="shared" si="1"/>
        <v>M4-NyO-4a-E-1</v>
      </c>
      <c r="AB97" s="7" t="s">
        <v>258</v>
      </c>
      <c r="AC97" s="17"/>
      <c r="AD97" s="17" t="s">
        <v>44</v>
      </c>
      <c r="AE97" s="7" t="s">
        <v>45</v>
      </c>
    </row>
    <row r="98" ht="75.0" customHeight="1">
      <c r="A98" s="9" t="s">
        <v>433</v>
      </c>
      <c r="B98" s="12" t="s">
        <v>434</v>
      </c>
      <c r="C98" s="9" t="s">
        <v>65</v>
      </c>
      <c r="D98" s="10" t="s">
        <v>33</v>
      </c>
      <c r="E98" s="9"/>
      <c r="F98" s="11"/>
      <c r="G98" s="12"/>
      <c r="H98" s="12"/>
      <c r="I98" s="9" t="s">
        <v>35</v>
      </c>
      <c r="J98" s="7" t="s">
        <v>90</v>
      </c>
      <c r="K98" s="11" t="s">
        <v>437</v>
      </c>
      <c r="L98" s="12"/>
      <c r="M98" s="9" t="s">
        <v>447</v>
      </c>
      <c r="N98" s="12"/>
      <c r="O98" s="12"/>
      <c r="P98" s="12"/>
      <c r="Q98" s="24"/>
      <c r="R98" s="11" t="s">
        <v>448</v>
      </c>
      <c r="S98" s="11" t="s">
        <v>449</v>
      </c>
      <c r="T98" s="11" t="s">
        <v>450</v>
      </c>
      <c r="U98" s="11" t="s">
        <v>451</v>
      </c>
      <c r="V98" s="11" t="s">
        <v>452</v>
      </c>
      <c r="W98" s="11" t="s">
        <v>453</v>
      </c>
      <c r="X98" s="17"/>
      <c r="Y98" s="9" t="s">
        <v>42</v>
      </c>
      <c r="Z98" s="11" t="s">
        <v>454</v>
      </c>
      <c r="AA98" s="14" t="str">
        <f t="shared" si="1"/>
        <v>M4-NyO-4a-A-1</v>
      </c>
      <c r="AB98" s="7" t="s">
        <v>258</v>
      </c>
      <c r="AC98" s="17"/>
      <c r="AD98" s="17" t="s">
        <v>44</v>
      </c>
      <c r="AE98" s="7" t="s">
        <v>45</v>
      </c>
    </row>
    <row r="99" ht="75.0" customHeight="1">
      <c r="A99" s="9" t="s">
        <v>433</v>
      </c>
      <c r="B99" s="12" t="s">
        <v>434</v>
      </c>
      <c r="C99" s="9" t="s">
        <v>65</v>
      </c>
      <c r="D99" s="10" t="s">
        <v>33</v>
      </c>
      <c r="E99" s="9"/>
      <c r="F99" s="11"/>
      <c r="G99" s="12"/>
      <c r="H99" s="12"/>
      <c r="I99" s="9" t="s">
        <v>35</v>
      </c>
      <c r="J99" s="7" t="s">
        <v>90</v>
      </c>
      <c r="K99" s="11" t="s">
        <v>437</v>
      </c>
      <c r="L99" s="12"/>
      <c r="M99" s="9" t="s">
        <v>447</v>
      </c>
      <c r="N99" s="12"/>
      <c r="O99" s="12"/>
      <c r="P99" s="12"/>
      <c r="Q99" s="24"/>
      <c r="R99" s="11" t="s">
        <v>455</v>
      </c>
      <c r="S99" s="11" t="s">
        <v>456</v>
      </c>
      <c r="T99" s="11" t="s">
        <v>457</v>
      </c>
      <c r="U99" s="11" t="s">
        <v>458</v>
      </c>
      <c r="V99" s="11" t="s">
        <v>452</v>
      </c>
      <c r="W99" s="11" t="s">
        <v>459</v>
      </c>
      <c r="X99" s="17"/>
      <c r="Y99" s="9" t="s">
        <v>42</v>
      </c>
      <c r="Z99" s="11" t="s">
        <v>460</v>
      </c>
      <c r="AA99" s="14" t="str">
        <f t="shared" si="1"/>
        <v>M4-NyO-4a-A-2</v>
      </c>
      <c r="AB99" s="7" t="s">
        <v>258</v>
      </c>
      <c r="AC99" s="17"/>
      <c r="AD99" s="17" t="s">
        <v>44</v>
      </c>
      <c r="AE99" s="7" t="s">
        <v>45</v>
      </c>
    </row>
    <row r="100" ht="75.0" customHeight="1">
      <c r="A100" s="9" t="s">
        <v>433</v>
      </c>
      <c r="B100" s="12" t="s">
        <v>434</v>
      </c>
      <c r="C100" s="9" t="s">
        <v>65</v>
      </c>
      <c r="D100" s="10" t="s">
        <v>33</v>
      </c>
      <c r="E100" s="9"/>
      <c r="F100" s="11"/>
      <c r="G100" s="12"/>
      <c r="H100" s="12"/>
      <c r="I100" s="9" t="s">
        <v>35</v>
      </c>
      <c r="J100" s="7" t="s">
        <v>90</v>
      </c>
      <c r="K100" s="11" t="s">
        <v>437</v>
      </c>
      <c r="L100" s="12"/>
      <c r="M100" s="9" t="s">
        <v>447</v>
      </c>
      <c r="N100" s="12"/>
      <c r="O100" s="12"/>
      <c r="P100" s="9"/>
      <c r="Q100" s="24"/>
      <c r="R100" s="11" t="s">
        <v>461</v>
      </c>
      <c r="S100" s="11" t="s">
        <v>462</v>
      </c>
      <c r="T100" s="11" t="s">
        <v>463</v>
      </c>
      <c r="U100" s="11" t="s">
        <v>464</v>
      </c>
      <c r="V100" s="11" t="s">
        <v>465</v>
      </c>
      <c r="W100" s="11" t="s">
        <v>466</v>
      </c>
      <c r="X100" s="17"/>
      <c r="Y100" s="9" t="s">
        <v>42</v>
      </c>
      <c r="Z100" s="11" t="s">
        <v>467</v>
      </c>
      <c r="AA100" s="14" t="str">
        <f t="shared" si="1"/>
        <v>M4-NyO-4a-A-3</v>
      </c>
      <c r="AB100" s="7" t="s">
        <v>258</v>
      </c>
      <c r="AC100" s="17"/>
      <c r="AD100" s="17" t="s">
        <v>44</v>
      </c>
      <c r="AE100" s="7" t="s">
        <v>45</v>
      </c>
    </row>
    <row r="101" ht="75.0" customHeight="1">
      <c r="A101" s="9" t="s">
        <v>468</v>
      </c>
      <c r="B101" s="12" t="s">
        <v>469</v>
      </c>
      <c r="C101" s="9" t="s">
        <v>32</v>
      </c>
      <c r="D101" s="10" t="s">
        <v>33</v>
      </c>
      <c r="E101" s="9"/>
      <c r="F101" s="12" t="s">
        <v>470</v>
      </c>
      <c r="G101" s="12"/>
      <c r="H101" s="12"/>
      <c r="I101" s="9" t="s">
        <v>35</v>
      </c>
      <c r="J101" s="9" t="s">
        <v>471</v>
      </c>
      <c r="K101" s="12" t="s">
        <v>472</v>
      </c>
      <c r="L101" s="11" t="s">
        <v>473</v>
      </c>
      <c r="M101" s="9" t="s">
        <v>39</v>
      </c>
      <c r="N101" s="12" t="s">
        <v>474</v>
      </c>
      <c r="O101" s="11" t="s">
        <v>475</v>
      </c>
      <c r="P101" s="12" t="s">
        <v>476</v>
      </c>
      <c r="Q101" s="17"/>
      <c r="R101" s="23"/>
      <c r="S101" s="23"/>
      <c r="T101" s="23"/>
      <c r="U101" s="23"/>
      <c r="V101" s="23"/>
      <c r="W101" s="23"/>
      <c r="X101" s="17"/>
      <c r="Y101" s="9" t="s">
        <v>42</v>
      </c>
      <c r="Z101" s="11" t="s">
        <v>477</v>
      </c>
      <c r="AA101" s="14" t="str">
        <f t="shared" si="1"/>
        <v>M4-NyO-4b-I-1</v>
      </c>
      <c r="AB101" s="7" t="s">
        <v>258</v>
      </c>
      <c r="AC101" s="17"/>
      <c r="AD101" s="17" t="s">
        <v>44</v>
      </c>
      <c r="AE101" s="7" t="s">
        <v>45</v>
      </c>
    </row>
    <row r="102" ht="75.0" customHeight="1">
      <c r="A102" s="9" t="s">
        <v>468</v>
      </c>
      <c r="B102" s="12" t="s">
        <v>469</v>
      </c>
      <c r="C102" s="9" t="s">
        <v>46</v>
      </c>
      <c r="D102" s="10" t="s">
        <v>33</v>
      </c>
      <c r="E102" s="9"/>
      <c r="F102" s="12" t="s">
        <v>478</v>
      </c>
      <c r="G102" s="12" t="s">
        <v>479</v>
      </c>
      <c r="H102" s="12"/>
      <c r="I102" s="9" t="s">
        <v>35</v>
      </c>
      <c r="J102" s="9" t="s">
        <v>90</v>
      </c>
      <c r="K102" s="12" t="s">
        <v>480</v>
      </c>
      <c r="L102" s="11" t="s">
        <v>481</v>
      </c>
      <c r="M102" s="9" t="s">
        <v>39</v>
      </c>
      <c r="N102" s="12" t="s">
        <v>474</v>
      </c>
      <c r="O102" s="11" t="s">
        <v>482</v>
      </c>
      <c r="P102" s="12" t="s">
        <v>483</v>
      </c>
      <c r="Q102" s="17"/>
      <c r="R102" s="23"/>
      <c r="S102" s="23"/>
      <c r="T102" s="23"/>
      <c r="U102" s="23"/>
      <c r="V102" s="23"/>
      <c r="W102" s="23"/>
      <c r="X102" s="17"/>
      <c r="Y102" s="9" t="s">
        <v>42</v>
      </c>
      <c r="Z102" s="11" t="s">
        <v>484</v>
      </c>
      <c r="AA102" s="14" t="str">
        <f t="shared" si="1"/>
        <v>M4-NyO-4b-E-1</v>
      </c>
      <c r="AB102" s="7" t="s">
        <v>258</v>
      </c>
      <c r="AC102" s="17"/>
      <c r="AD102" s="17" t="s">
        <v>44</v>
      </c>
      <c r="AE102" s="7" t="s">
        <v>45</v>
      </c>
    </row>
    <row r="103" ht="75.0" customHeight="1">
      <c r="A103" s="9" t="s">
        <v>468</v>
      </c>
      <c r="B103" s="12" t="s">
        <v>469</v>
      </c>
      <c r="C103" s="9" t="s">
        <v>65</v>
      </c>
      <c r="D103" s="10" t="s">
        <v>33</v>
      </c>
      <c r="E103" s="9"/>
      <c r="F103" s="11" t="s">
        <v>485</v>
      </c>
      <c r="G103" s="12" t="s">
        <v>486</v>
      </c>
      <c r="H103" s="12"/>
      <c r="I103" s="9" t="s">
        <v>35</v>
      </c>
      <c r="J103" s="9" t="s">
        <v>90</v>
      </c>
      <c r="K103" s="12" t="s">
        <v>487</v>
      </c>
      <c r="L103" s="11" t="s">
        <v>481</v>
      </c>
      <c r="M103" s="9" t="s">
        <v>447</v>
      </c>
      <c r="N103" s="22"/>
      <c r="O103" s="22"/>
      <c r="P103" s="22"/>
      <c r="Q103" s="17"/>
      <c r="R103" s="23"/>
      <c r="S103" s="24" t="s">
        <v>488</v>
      </c>
      <c r="T103" s="24" t="s">
        <v>489</v>
      </c>
      <c r="U103" s="24" t="s">
        <v>490</v>
      </c>
      <c r="V103" s="24" t="s">
        <v>491</v>
      </c>
      <c r="W103" s="11" t="s">
        <v>492</v>
      </c>
      <c r="X103" s="17"/>
      <c r="Y103" s="9" t="s">
        <v>42</v>
      </c>
      <c r="Z103" s="11" t="s">
        <v>493</v>
      </c>
      <c r="AA103" s="14" t="str">
        <f t="shared" si="1"/>
        <v>M4-NyO-4b-A-1</v>
      </c>
      <c r="AB103" s="7" t="s">
        <v>258</v>
      </c>
      <c r="AC103" s="17"/>
      <c r="AD103" s="17" t="s">
        <v>44</v>
      </c>
      <c r="AE103" s="7" t="s">
        <v>45</v>
      </c>
    </row>
    <row r="104" ht="75.0" customHeight="1">
      <c r="A104" s="9" t="s">
        <v>468</v>
      </c>
      <c r="B104" s="12" t="s">
        <v>469</v>
      </c>
      <c r="C104" s="9" t="s">
        <v>65</v>
      </c>
      <c r="D104" s="10" t="s">
        <v>33</v>
      </c>
      <c r="E104" s="9"/>
      <c r="F104" s="12" t="s">
        <v>494</v>
      </c>
      <c r="G104" s="12" t="s">
        <v>486</v>
      </c>
      <c r="H104" s="12"/>
      <c r="I104" s="9" t="s">
        <v>35</v>
      </c>
      <c r="J104" s="17" t="s">
        <v>90</v>
      </c>
      <c r="K104" s="12" t="s">
        <v>480</v>
      </c>
      <c r="L104" s="11" t="s">
        <v>481</v>
      </c>
      <c r="M104" s="9" t="s">
        <v>447</v>
      </c>
      <c r="N104" s="22"/>
      <c r="O104" s="22"/>
      <c r="P104" s="22"/>
      <c r="Q104" s="17"/>
      <c r="R104" s="23"/>
      <c r="S104" s="24" t="s">
        <v>495</v>
      </c>
      <c r="T104" s="24" t="s">
        <v>496</v>
      </c>
      <c r="U104" s="24" t="s">
        <v>490</v>
      </c>
      <c r="V104" s="24" t="s">
        <v>497</v>
      </c>
      <c r="W104" s="11" t="s">
        <v>498</v>
      </c>
      <c r="X104" s="17"/>
      <c r="Y104" s="9" t="s">
        <v>42</v>
      </c>
      <c r="Z104" s="11" t="s">
        <v>499</v>
      </c>
      <c r="AA104" s="14" t="str">
        <f t="shared" si="1"/>
        <v>M4-NyO-4b-A-2</v>
      </c>
      <c r="AB104" s="7" t="s">
        <v>258</v>
      </c>
      <c r="AC104" s="17"/>
      <c r="AD104" s="17" t="s">
        <v>44</v>
      </c>
      <c r="AE104" s="7" t="s">
        <v>45</v>
      </c>
    </row>
    <row r="105" ht="75.0" customHeight="1">
      <c r="A105" s="9" t="s">
        <v>468</v>
      </c>
      <c r="B105" s="12" t="s">
        <v>469</v>
      </c>
      <c r="C105" s="9" t="s">
        <v>65</v>
      </c>
      <c r="D105" s="10" t="s">
        <v>33</v>
      </c>
      <c r="E105" s="7"/>
      <c r="F105" s="12" t="s">
        <v>500</v>
      </c>
      <c r="G105" s="12" t="s">
        <v>486</v>
      </c>
      <c r="H105" s="12"/>
      <c r="I105" s="9" t="s">
        <v>35</v>
      </c>
      <c r="J105" s="9" t="s">
        <v>90</v>
      </c>
      <c r="K105" s="12" t="s">
        <v>501</v>
      </c>
      <c r="L105" s="11" t="s">
        <v>481</v>
      </c>
      <c r="M105" s="9" t="s">
        <v>447</v>
      </c>
      <c r="N105" s="22"/>
      <c r="O105" s="21"/>
      <c r="P105" s="21"/>
      <c r="Q105" s="17"/>
      <c r="R105" s="23"/>
      <c r="S105" s="24" t="s">
        <v>502</v>
      </c>
      <c r="T105" s="24" t="s">
        <v>503</v>
      </c>
      <c r="U105" s="24" t="s">
        <v>504</v>
      </c>
      <c r="V105" s="24" t="s">
        <v>505</v>
      </c>
      <c r="W105" s="24" t="s">
        <v>506</v>
      </c>
      <c r="X105" s="17"/>
      <c r="Y105" s="9" t="s">
        <v>42</v>
      </c>
      <c r="Z105" s="11" t="s">
        <v>507</v>
      </c>
      <c r="AA105" s="14" t="str">
        <f t="shared" si="1"/>
        <v>M4-NyO-4b-A-3</v>
      </c>
      <c r="AB105" s="7" t="s">
        <v>258</v>
      </c>
      <c r="AC105" s="17"/>
      <c r="AD105" s="17" t="s">
        <v>44</v>
      </c>
      <c r="AE105" s="7" t="s">
        <v>45</v>
      </c>
    </row>
    <row r="106" ht="75.0" customHeight="1">
      <c r="A106" s="9" t="s">
        <v>508</v>
      </c>
      <c r="B106" s="11" t="s">
        <v>509</v>
      </c>
      <c r="C106" s="9" t="s">
        <v>32</v>
      </c>
      <c r="D106" s="10" t="s">
        <v>33</v>
      </c>
      <c r="E106" s="9"/>
      <c r="F106" s="11" t="s">
        <v>510</v>
      </c>
      <c r="G106" s="11" t="s">
        <v>511</v>
      </c>
      <c r="H106" s="12"/>
      <c r="I106" s="35" t="s">
        <v>35</v>
      </c>
      <c r="J106" s="7" t="s">
        <v>408</v>
      </c>
      <c r="K106" s="36" t="s">
        <v>512</v>
      </c>
      <c r="L106" s="37" t="s">
        <v>513</v>
      </c>
      <c r="M106" s="7" t="s">
        <v>39</v>
      </c>
      <c r="N106" s="37" t="s">
        <v>514</v>
      </c>
      <c r="O106" s="37" t="s">
        <v>515</v>
      </c>
      <c r="P106" s="23"/>
      <c r="Q106" s="17"/>
      <c r="R106" s="21"/>
      <c r="S106" s="21"/>
      <c r="T106" s="21"/>
      <c r="U106" s="21"/>
      <c r="V106" s="21"/>
      <c r="W106" s="21"/>
      <c r="X106" s="17"/>
      <c r="Y106" s="9" t="s">
        <v>42</v>
      </c>
      <c r="Z106" s="11" t="s">
        <v>516</v>
      </c>
      <c r="AA106" s="14" t="str">
        <f t="shared" si="1"/>
        <v>M4-NyO-5a-I-1</v>
      </c>
      <c r="AB106" s="7" t="s">
        <v>258</v>
      </c>
      <c r="AC106" s="7" t="s">
        <v>421</v>
      </c>
      <c r="AD106" s="27"/>
      <c r="AE106" s="27"/>
    </row>
    <row r="107" ht="75.0" customHeight="1">
      <c r="A107" s="9" t="s">
        <v>508</v>
      </c>
      <c r="B107" s="11" t="s">
        <v>509</v>
      </c>
      <c r="C107" s="9" t="s">
        <v>46</v>
      </c>
      <c r="D107" s="10" t="s">
        <v>33</v>
      </c>
      <c r="E107" s="9"/>
      <c r="F107" s="11" t="s">
        <v>517</v>
      </c>
      <c r="G107" s="37" t="s">
        <v>511</v>
      </c>
      <c r="H107" s="12"/>
      <c r="I107" s="35" t="s">
        <v>35</v>
      </c>
      <c r="J107" s="7" t="s">
        <v>90</v>
      </c>
      <c r="K107" s="36" t="s">
        <v>512</v>
      </c>
      <c r="L107" s="37" t="s">
        <v>513</v>
      </c>
      <c r="M107" s="7" t="s">
        <v>39</v>
      </c>
      <c r="N107" s="37" t="s">
        <v>514</v>
      </c>
      <c r="O107" s="37" t="s">
        <v>515</v>
      </c>
      <c r="P107" s="23"/>
      <c r="Q107" s="7"/>
      <c r="R107" s="21"/>
      <c r="S107" s="21"/>
      <c r="T107" s="22"/>
      <c r="U107" s="22"/>
      <c r="V107" s="21"/>
      <c r="W107" s="21"/>
      <c r="X107" s="7"/>
      <c r="Y107" s="9" t="s">
        <v>42</v>
      </c>
      <c r="Z107" s="11" t="s">
        <v>518</v>
      </c>
      <c r="AA107" s="14" t="str">
        <f t="shared" si="1"/>
        <v>M4-NyO-5a-E-1</v>
      </c>
      <c r="AB107" s="7" t="s">
        <v>258</v>
      </c>
      <c r="AC107" s="7" t="s">
        <v>421</v>
      </c>
      <c r="AD107" s="27"/>
      <c r="AE107" s="27"/>
    </row>
    <row r="108" ht="75.0" customHeight="1">
      <c r="A108" s="7" t="s">
        <v>519</v>
      </c>
      <c r="B108" s="11" t="s">
        <v>520</v>
      </c>
      <c r="C108" s="9" t="s">
        <v>32</v>
      </c>
      <c r="D108" s="10" t="s">
        <v>33</v>
      </c>
      <c r="E108" s="9"/>
      <c r="F108" s="11" t="s">
        <v>510</v>
      </c>
      <c r="G108" s="11" t="s">
        <v>511</v>
      </c>
      <c r="H108" s="12"/>
      <c r="I108" s="35" t="s">
        <v>35</v>
      </c>
      <c r="J108" s="7" t="s">
        <v>408</v>
      </c>
      <c r="K108" s="36" t="s">
        <v>521</v>
      </c>
      <c r="L108" s="37" t="s">
        <v>522</v>
      </c>
      <c r="M108" s="7" t="s">
        <v>39</v>
      </c>
      <c r="N108" s="37" t="s">
        <v>523</v>
      </c>
      <c r="O108" s="37" t="s">
        <v>524</v>
      </c>
      <c r="P108" s="23"/>
      <c r="Q108" s="17"/>
      <c r="R108" s="21"/>
      <c r="S108" s="21"/>
      <c r="T108" s="21"/>
      <c r="U108" s="23"/>
      <c r="V108" s="21"/>
      <c r="W108" s="21"/>
      <c r="X108" s="17"/>
      <c r="Y108" s="9" t="s">
        <v>42</v>
      </c>
      <c r="Z108" s="11" t="s">
        <v>525</v>
      </c>
      <c r="AA108" s="14" t="str">
        <f t="shared" si="1"/>
        <v>M4-NyO-5b-I-1</v>
      </c>
      <c r="AB108" s="7" t="s">
        <v>258</v>
      </c>
      <c r="AC108" s="17"/>
      <c r="AD108" s="17"/>
      <c r="AE108" s="17"/>
    </row>
    <row r="109" ht="75.0" customHeight="1">
      <c r="A109" s="7" t="s">
        <v>519</v>
      </c>
      <c r="B109" s="11" t="s">
        <v>520</v>
      </c>
      <c r="C109" s="9" t="s">
        <v>46</v>
      </c>
      <c r="D109" s="10" t="s">
        <v>33</v>
      </c>
      <c r="E109" s="9"/>
      <c r="F109" s="11" t="s">
        <v>517</v>
      </c>
      <c r="G109" s="37" t="s">
        <v>511</v>
      </c>
      <c r="H109" s="12"/>
      <c r="I109" s="35" t="s">
        <v>35</v>
      </c>
      <c r="J109" s="7" t="s">
        <v>90</v>
      </c>
      <c r="K109" s="36" t="s">
        <v>521</v>
      </c>
      <c r="L109" s="37" t="s">
        <v>522</v>
      </c>
      <c r="M109" s="7" t="s">
        <v>39</v>
      </c>
      <c r="N109" s="37" t="s">
        <v>523</v>
      </c>
      <c r="O109" s="37" t="s">
        <v>524</v>
      </c>
      <c r="P109" s="23"/>
      <c r="Q109" s="17"/>
      <c r="R109" s="21"/>
      <c r="S109" s="21"/>
      <c r="T109" s="23"/>
      <c r="U109" s="23"/>
      <c r="V109" s="21"/>
      <c r="W109" s="21"/>
      <c r="X109" s="17"/>
      <c r="Y109" s="9" t="s">
        <v>42</v>
      </c>
      <c r="Z109" s="11" t="s">
        <v>526</v>
      </c>
      <c r="AA109" s="14" t="str">
        <f t="shared" si="1"/>
        <v>M4-NyO-5b-E-1</v>
      </c>
      <c r="AB109" s="7" t="s">
        <v>258</v>
      </c>
      <c r="AC109" s="17"/>
      <c r="AD109" s="17"/>
      <c r="AE109" s="17"/>
    </row>
    <row r="110" ht="75.0" customHeight="1">
      <c r="A110" s="9" t="s">
        <v>527</v>
      </c>
      <c r="B110" s="12" t="s">
        <v>528</v>
      </c>
      <c r="C110" s="31" t="s">
        <v>32</v>
      </c>
      <c r="D110" s="10" t="s">
        <v>33</v>
      </c>
      <c r="E110" s="9"/>
      <c r="F110" s="11" t="s">
        <v>529</v>
      </c>
      <c r="G110" s="12"/>
      <c r="H110" s="12"/>
      <c r="I110" s="9" t="s">
        <v>82</v>
      </c>
      <c r="J110" s="7" t="s">
        <v>530</v>
      </c>
      <c r="K110" s="12" t="s">
        <v>531</v>
      </c>
      <c r="L110" s="11" t="s">
        <v>532</v>
      </c>
      <c r="M110" s="9" t="s">
        <v>39</v>
      </c>
      <c r="N110" s="11" t="s">
        <v>533</v>
      </c>
      <c r="O110" s="12" t="s">
        <v>534</v>
      </c>
      <c r="P110" s="23"/>
      <c r="Q110" s="17"/>
      <c r="R110" s="21"/>
      <c r="S110" s="21"/>
      <c r="T110" s="23"/>
      <c r="U110" s="23"/>
      <c r="V110" s="21"/>
      <c r="W110" s="21"/>
      <c r="X110" s="17"/>
      <c r="Y110" s="9" t="s">
        <v>42</v>
      </c>
      <c r="Z110" s="16" t="s">
        <v>535</v>
      </c>
      <c r="AA110" s="14" t="str">
        <f t="shared" si="1"/>
        <v>M4-NyO-49a-I-1</v>
      </c>
      <c r="AB110" s="17"/>
      <c r="AC110" s="17"/>
      <c r="AD110" s="17"/>
      <c r="AE110" s="7" t="s">
        <v>45</v>
      </c>
    </row>
    <row r="111" ht="75.0" customHeight="1">
      <c r="A111" s="9" t="s">
        <v>527</v>
      </c>
      <c r="B111" s="12" t="s">
        <v>528</v>
      </c>
      <c r="C111" s="18" t="s">
        <v>46</v>
      </c>
      <c r="D111" s="10" t="s">
        <v>33</v>
      </c>
      <c r="E111" s="9"/>
      <c r="F111" s="11" t="s">
        <v>536</v>
      </c>
      <c r="G111" s="11" t="s">
        <v>537</v>
      </c>
      <c r="H111" s="12"/>
      <c r="I111" s="9" t="s">
        <v>82</v>
      </c>
      <c r="J111" s="9" t="s">
        <v>90</v>
      </c>
      <c r="K111" s="12" t="s">
        <v>538</v>
      </c>
      <c r="L111" s="11" t="s">
        <v>539</v>
      </c>
      <c r="M111" s="9" t="s">
        <v>39</v>
      </c>
      <c r="N111" s="11" t="s">
        <v>533</v>
      </c>
      <c r="O111" s="12" t="s">
        <v>534</v>
      </c>
      <c r="P111" s="23"/>
      <c r="Q111" s="17"/>
      <c r="R111" s="21"/>
      <c r="S111" s="21"/>
      <c r="T111" s="23"/>
      <c r="U111" s="23"/>
      <c r="V111" s="21"/>
      <c r="W111" s="21"/>
      <c r="X111" s="17"/>
      <c r="Y111" s="9" t="s">
        <v>42</v>
      </c>
      <c r="Z111" s="16" t="s">
        <v>540</v>
      </c>
      <c r="AA111" s="14" t="str">
        <f t="shared" si="1"/>
        <v>M4-NyO-49a-E-1</v>
      </c>
      <c r="AB111" s="17"/>
      <c r="AC111" s="17"/>
      <c r="AD111" s="17"/>
      <c r="AE111" s="7" t="s">
        <v>45</v>
      </c>
    </row>
    <row r="112" ht="75.0" customHeight="1">
      <c r="A112" s="9" t="s">
        <v>541</v>
      </c>
      <c r="B112" s="12" t="s">
        <v>542</v>
      </c>
      <c r="C112" s="31" t="s">
        <v>32</v>
      </c>
      <c r="D112" s="10" t="s">
        <v>33</v>
      </c>
      <c r="E112" s="9"/>
      <c r="F112" s="11" t="s">
        <v>543</v>
      </c>
      <c r="G112" s="11"/>
      <c r="H112" s="12"/>
      <c r="I112" s="9" t="s">
        <v>544</v>
      </c>
      <c r="J112" s="7" t="s">
        <v>400</v>
      </c>
      <c r="K112" s="11" t="s">
        <v>545</v>
      </c>
      <c r="L112" s="11" t="s">
        <v>546</v>
      </c>
      <c r="M112" s="9" t="s">
        <v>39</v>
      </c>
      <c r="N112" s="11" t="s">
        <v>547</v>
      </c>
      <c r="O112" s="11" t="s">
        <v>548</v>
      </c>
      <c r="P112" s="23"/>
      <c r="Q112" s="17"/>
      <c r="R112" s="21"/>
      <c r="S112" s="21"/>
      <c r="T112" s="23"/>
      <c r="U112" s="23"/>
      <c r="V112" s="21"/>
      <c r="W112" s="21"/>
      <c r="X112" s="17"/>
      <c r="Y112" s="9" t="s">
        <v>42</v>
      </c>
      <c r="Z112" s="16" t="s">
        <v>549</v>
      </c>
      <c r="AA112" s="14" t="str">
        <f t="shared" si="1"/>
        <v>M4-NyO-49b-I-1</v>
      </c>
      <c r="AB112" s="17"/>
      <c r="AC112" s="17"/>
      <c r="AD112" s="17"/>
      <c r="AE112" s="7" t="s">
        <v>45</v>
      </c>
    </row>
    <row r="113" ht="75.0" customHeight="1">
      <c r="A113" s="9" t="s">
        <v>541</v>
      </c>
      <c r="B113" s="12" t="s">
        <v>542</v>
      </c>
      <c r="C113" s="31" t="s">
        <v>32</v>
      </c>
      <c r="D113" s="10" t="s">
        <v>33</v>
      </c>
      <c r="E113" s="9"/>
      <c r="F113" s="11" t="s">
        <v>543</v>
      </c>
      <c r="G113" s="11"/>
      <c r="H113" s="12"/>
      <c r="I113" s="9" t="s">
        <v>544</v>
      </c>
      <c r="J113" s="7" t="s">
        <v>400</v>
      </c>
      <c r="K113" s="11" t="s">
        <v>550</v>
      </c>
      <c r="L113" s="11" t="s">
        <v>546</v>
      </c>
      <c r="M113" s="9" t="s">
        <v>39</v>
      </c>
      <c r="N113" s="11" t="s">
        <v>547</v>
      </c>
      <c r="O113" s="11" t="s">
        <v>548</v>
      </c>
      <c r="P113" s="23"/>
      <c r="Q113" s="17"/>
      <c r="R113" s="21"/>
      <c r="S113" s="21"/>
      <c r="T113" s="23"/>
      <c r="U113" s="23"/>
      <c r="V113" s="21"/>
      <c r="W113" s="21"/>
      <c r="X113" s="17"/>
      <c r="Y113" s="9" t="s">
        <v>42</v>
      </c>
      <c r="Z113" s="16" t="s">
        <v>551</v>
      </c>
      <c r="AA113" s="14" t="str">
        <f t="shared" si="1"/>
        <v>M4-NyO-49b-I-2</v>
      </c>
      <c r="AB113" s="17"/>
      <c r="AC113" s="17"/>
      <c r="AD113" s="17"/>
      <c r="AE113" s="7" t="s">
        <v>45</v>
      </c>
    </row>
    <row r="114" ht="75.0" customHeight="1">
      <c r="A114" s="9" t="s">
        <v>541</v>
      </c>
      <c r="B114" s="12" t="s">
        <v>542</v>
      </c>
      <c r="C114" s="31" t="s">
        <v>32</v>
      </c>
      <c r="D114" s="10" t="s">
        <v>33</v>
      </c>
      <c r="E114" s="9"/>
      <c r="F114" s="11" t="s">
        <v>543</v>
      </c>
      <c r="G114" s="11"/>
      <c r="H114" s="12"/>
      <c r="I114" s="9" t="s">
        <v>544</v>
      </c>
      <c r="J114" s="7" t="s">
        <v>400</v>
      </c>
      <c r="K114" s="11" t="s">
        <v>552</v>
      </c>
      <c r="L114" s="11" t="s">
        <v>546</v>
      </c>
      <c r="M114" s="9" t="s">
        <v>39</v>
      </c>
      <c r="N114" s="11" t="s">
        <v>547</v>
      </c>
      <c r="O114" s="11" t="s">
        <v>548</v>
      </c>
      <c r="P114" s="23"/>
      <c r="Q114" s="17"/>
      <c r="R114" s="21"/>
      <c r="S114" s="21"/>
      <c r="T114" s="23"/>
      <c r="U114" s="23"/>
      <c r="V114" s="21"/>
      <c r="W114" s="21"/>
      <c r="X114" s="17"/>
      <c r="Y114" s="9" t="s">
        <v>42</v>
      </c>
      <c r="Z114" s="16" t="s">
        <v>553</v>
      </c>
      <c r="AA114" s="14" t="str">
        <f t="shared" si="1"/>
        <v>M4-NyO-49b-I-3</v>
      </c>
      <c r="AB114" s="17"/>
      <c r="AC114" s="17"/>
      <c r="AD114" s="17"/>
      <c r="AE114" s="7" t="s">
        <v>45</v>
      </c>
    </row>
    <row r="115" ht="75.0" customHeight="1">
      <c r="A115" s="9" t="s">
        <v>554</v>
      </c>
      <c r="B115" s="12" t="s">
        <v>555</v>
      </c>
      <c r="C115" s="9" t="s">
        <v>32</v>
      </c>
      <c r="D115" s="10" t="s">
        <v>33</v>
      </c>
      <c r="E115" s="9"/>
      <c r="F115" s="11" t="s">
        <v>556</v>
      </c>
      <c r="G115" s="11"/>
      <c r="H115" s="12"/>
      <c r="I115" s="17" t="s">
        <v>35</v>
      </c>
      <c r="J115" s="7" t="s">
        <v>557</v>
      </c>
      <c r="K115" s="11" t="s">
        <v>558</v>
      </c>
      <c r="L115" s="11" t="s">
        <v>559</v>
      </c>
      <c r="M115" s="9" t="s">
        <v>39</v>
      </c>
      <c r="N115" s="11" t="s">
        <v>560</v>
      </c>
      <c r="O115" s="11" t="s">
        <v>561</v>
      </c>
      <c r="P115" s="24"/>
      <c r="Q115" s="17"/>
      <c r="R115" s="23"/>
      <c r="S115" s="23"/>
      <c r="T115" s="23"/>
      <c r="U115" s="23"/>
      <c r="V115" s="23"/>
      <c r="W115" s="23"/>
      <c r="X115" s="17"/>
      <c r="Y115" s="9" t="s">
        <v>42</v>
      </c>
      <c r="Z115" s="11" t="s">
        <v>562</v>
      </c>
      <c r="AA115" s="14" t="str">
        <f t="shared" si="1"/>
        <v>M4-NyO-6a-I-1</v>
      </c>
      <c r="AB115" s="7" t="s">
        <v>258</v>
      </c>
      <c r="AC115" s="17"/>
      <c r="AD115" s="17" t="s">
        <v>44</v>
      </c>
      <c r="AE115" s="7" t="s">
        <v>45</v>
      </c>
    </row>
    <row r="116" ht="75.0" customHeight="1">
      <c r="A116" s="9" t="s">
        <v>554</v>
      </c>
      <c r="B116" s="12" t="s">
        <v>555</v>
      </c>
      <c r="C116" s="9" t="s">
        <v>46</v>
      </c>
      <c r="D116" s="10" t="s">
        <v>33</v>
      </c>
      <c r="E116" s="9"/>
      <c r="F116" s="12" t="s">
        <v>563</v>
      </c>
      <c r="G116" s="12" t="s">
        <v>564</v>
      </c>
      <c r="H116" s="12"/>
      <c r="I116" s="9" t="s">
        <v>35</v>
      </c>
      <c r="J116" s="9" t="s">
        <v>90</v>
      </c>
      <c r="K116" s="11" t="s">
        <v>565</v>
      </c>
      <c r="L116" s="11" t="s">
        <v>566</v>
      </c>
      <c r="M116" s="9" t="s">
        <v>39</v>
      </c>
      <c r="N116" s="11" t="s">
        <v>560</v>
      </c>
      <c r="O116" s="11" t="s">
        <v>561</v>
      </c>
      <c r="P116" s="24"/>
      <c r="Q116" s="17"/>
      <c r="R116" s="23"/>
      <c r="S116" s="23"/>
      <c r="T116" s="23"/>
      <c r="U116" s="23"/>
      <c r="V116" s="23"/>
      <c r="W116" s="23"/>
      <c r="X116" s="17"/>
      <c r="Y116" s="9" t="s">
        <v>42</v>
      </c>
      <c r="Z116" s="11" t="s">
        <v>567</v>
      </c>
      <c r="AA116" s="14" t="str">
        <f t="shared" si="1"/>
        <v>M4-NyO-6a-E-1</v>
      </c>
      <c r="AB116" s="7" t="s">
        <v>258</v>
      </c>
      <c r="AC116" s="17"/>
      <c r="AD116" s="17" t="s">
        <v>44</v>
      </c>
      <c r="AE116" s="7" t="s">
        <v>45</v>
      </c>
    </row>
    <row r="117" ht="75.0" customHeight="1">
      <c r="A117" s="9" t="s">
        <v>554</v>
      </c>
      <c r="B117" s="12" t="s">
        <v>555</v>
      </c>
      <c r="C117" s="9" t="s">
        <v>65</v>
      </c>
      <c r="D117" s="10" t="s">
        <v>33</v>
      </c>
      <c r="E117" s="9"/>
      <c r="F117" s="11" t="s">
        <v>568</v>
      </c>
      <c r="G117" s="11" t="s">
        <v>569</v>
      </c>
      <c r="H117" s="12"/>
      <c r="I117" s="9" t="s">
        <v>35</v>
      </c>
      <c r="J117" s="9" t="s">
        <v>90</v>
      </c>
      <c r="K117" s="11" t="s">
        <v>565</v>
      </c>
      <c r="L117" s="11" t="s">
        <v>566</v>
      </c>
      <c r="M117" s="9" t="s">
        <v>39</v>
      </c>
      <c r="N117" s="11" t="s">
        <v>560</v>
      </c>
      <c r="O117" s="11" t="s">
        <v>570</v>
      </c>
      <c r="P117" s="24"/>
      <c r="Q117" s="17"/>
      <c r="R117" s="23"/>
      <c r="S117" s="23"/>
      <c r="T117" s="23"/>
      <c r="U117" s="23"/>
      <c r="V117" s="23"/>
      <c r="W117" s="23"/>
      <c r="X117" s="17"/>
      <c r="Y117" s="9" t="s">
        <v>42</v>
      </c>
      <c r="Z117" s="11" t="s">
        <v>571</v>
      </c>
      <c r="AA117" s="14" t="str">
        <f t="shared" si="1"/>
        <v>M4-NyO-6a-A-1</v>
      </c>
      <c r="AB117" s="7" t="s">
        <v>258</v>
      </c>
      <c r="AC117" s="17"/>
      <c r="AD117" s="17" t="s">
        <v>44</v>
      </c>
      <c r="AE117" s="7" t="s">
        <v>45</v>
      </c>
    </row>
    <row r="118" ht="75.0" customHeight="1">
      <c r="A118" s="9" t="s">
        <v>554</v>
      </c>
      <c r="B118" s="12" t="s">
        <v>555</v>
      </c>
      <c r="C118" s="9" t="s">
        <v>65</v>
      </c>
      <c r="D118" s="10" t="s">
        <v>33</v>
      </c>
      <c r="E118" s="9"/>
      <c r="F118" s="12" t="s">
        <v>572</v>
      </c>
      <c r="G118" s="12" t="s">
        <v>573</v>
      </c>
      <c r="H118" s="12"/>
      <c r="I118" s="9" t="s">
        <v>35</v>
      </c>
      <c r="J118" s="9" t="s">
        <v>90</v>
      </c>
      <c r="K118" s="11" t="s">
        <v>565</v>
      </c>
      <c r="L118" s="11" t="s">
        <v>566</v>
      </c>
      <c r="M118" s="9" t="s">
        <v>39</v>
      </c>
      <c r="N118" s="11" t="s">
        <v>560</v>
      </c>
      <c r="O118" s="11" t="s">
        <v>574</v>
      </c>
      <c r="P118" s="12"/>
      <c r="Q118" s="7"/>
      <c r="R118" s="21"/>
      <c r="S118" s="21"/>
      <c r="T118" s="21"/>
      <c r="U118" s="21"/>
      <c r="V118" s="21"/>
      <c r="W118" s="21"/>
      <c r="X118" s="7"/>
      <c r="Y118" s="9" t="s">
        <v>42</v>
      </c>
      <c r="Z118" s="11" t="s">
        <v>575</v>
      </c>
      <c r="AA118" s="14" t="str">
        <f t="shared" si="1"/>
        <v>M4-NyO-6a-A-2</v>
      </c>
      <c r="AB118" s="7" t="s">
        <v>258</v>
      </c>
      <c r="AC118" s="17"/>
      <c r="AD118" s="17" t="s">
        <v>44</v>
      </c>
      <c r="AE118" s="7" t="s">
        <v>45</v>
      </c>
    </row>
    <row r="119" ht="75.0" customHeight="1">
      <c r="A119" s="9" t="s">
        <v>554</v>
      </c>
      <c r="B119" s="12" t="s">
        <v>555</v>
      </c>
      <c r="C119" s="9" t="s">
        <v>65</v>
      </c>
      <c r="D119" s="10" t="s">
        <v>33</v>
      </c>
      <c r="E119" s="9"/>
      <c r="F119" s="11" t="s">
        <v>576</v>
      </c>
      <c r="G119" s="11" t="s">
        <v>577</v>
      </c>
      <c r="H119" s="12"/>
      <c r="I119" s="9" t="s">
        <v>35</v>
      </c>
      <c r="J119" s="9" t="s">
        <v>90</v>
      </c>
      <c r="K119" s="11" t="s">
        <v>578</v>
      </c>
      <c r="L119" s="11" t="s">
        <v>566</v>
      </c>
      <c r="M119" s="9" t="s">
        <v>39</v>
      </c>
      <c r="N119" s="11" t="s">
        <v>560</v>
      </c>
      <c r="O119" s="11" t="s">
        <v>579</v>
      </c>
      <c r="P119" s="12"/>
      <c r="Q119" s="17"/>
      <c r="R119" s="23"/>
      <c r="S119" s="23"/>
      <c r="T119" s="23"/>
      <c r="U119" s="23"/>
      <c r="V119" s="23"/>
      <c r="W119" s="23"/>
      <c r="X119" s="17"/>
      <c r="Y119" s="9" t="s">
        <v>42</v>
      </c>
      <c r="Z119" s="11" t="s">
        <v>580</v>
      </c>
      <c r="AA119" s="14" t="str">
        <f t="shared" si="1"/>
        <v>M4-NyO-6a-A-3</v>
      </c>
      <c r="AB119" s="7" t="s">
        <v>258</v>
      </c>
      <c r="AC119" s="17"/>
      <c r="AD119" s="17" t="s">
        <v>44</v>
      </c>
      <c r="AE119" s="7" t="s">
        <v>45</v>
      </c>
    </row>
    <row r="120" ht="75.0" customHeight="1">
      <c r="A120" s="9" t="s">
        <v>581</v>
      </c>
      <c r="B120" s="12" t="s">
        <v>582</v>
      </c>
      <c r="C120" s="9" t="s">
        <v>32</v>
      </c>
      <c r="D120" s="10" t="s">
        <v>33</v>
      </c>
      <c r="E120" s="9"/>
      <c r="F120" s="11" t="s">
        <v>583</v>
      </c>
      <c r="G120" s="12"/>
      <c r="H120" s="12"/>
      <c r="I120" s="9" t="s">
        <v>35</v>
      </c>
      <c r="J120" s="7" t="s">
        <v>584</v>
      </c>
      <c r="K120" s="19" t="s">
        <v>585</v>
      </c>
      <c r="L120" s="11" t="s">
        <v>586</v>
      </c>
      <c r="M120" s="9" t="s">
        <v>39</v>
      </c>
      <c r="N120" s="12" t="s">
        <v>587</v>
      </c>
      <c r="O120" s="11" t="s">
        <v>588</v>
      </c>
      <c r="P120" s="12"/>
      <c r="Q120" s="17"/>
      <c r="R120" s="23"/>
      <c r="S120" s="23"/>
      <c r="T120" s="23"/>
      <c r="U120" s="23"/>
      <c r="V120" s="23"/>
      <c r="W120" s="23"/>
      <c r="X120" s="24"/>
      <c r="Y120" s="9" t="s">
        <v>42</v>
      </c>
      <c r="Z120" s="11" t="s">
        <v>589</v>
      </c>
      <c r="AA120" s="14" t="str">
        <f t="shared" si="1"/>
        <v>M4-NyO-7a-I-1</v>
      </c>
      <c r="AB120" s="7" t="s">
        <v>258</v>
      </c>
      <c r="AC120" s="17"/>
      <c r="AD120" s="17" t="s">
        <v>44</v>
      </c>
      <c r="AE120" s="7" t="s">
        <v>45</v>
      </c>
    </row>
    <row r="121" ht="75.0" customHeight="1">
      <c r="A121" s="9" t="s">
        <v>581</v>
      </c>
      <c r="B121" s="12" t="s">
        <v>582</v>
      </c>
      <c r="C121" s="9" t="s">
        <v>46</v>
      </c>
      <c r="D121" s="10" t="s">
        <v>33</v>
      </c>
      <c r="E121" s="9"/>
      <c r="F121" s="11" t="s">
        <v>590</v>
      </c>
      <c r="G121" s="11" t="s">
        <v>591</v>
      </c>
      <c r="H121" s="12"/>
      <c r="I121" s="9" t="s">
        <v>35</v>
      </c>
      <c r="J121" s="9" t="s">
        <v>90</v>
      </c>
      <c r="K121" s="19" t="s">
        <v>592</v>
      </c>
      <c r="L121" s="11" t="s">
        <v>593</v>
      </c>
      <c r="M121" s="9" t="s">
        <v>39</v>
      </c>
      <c r="N121" s="12" t="s">
        <v>587</v>
      </c>
      <c r="O121" s="11" t="s">
        <v>594</v>
      </c>
      <c r="P121" s="12"/>
      <c r="Q121" s="17"/>
      <c r="R121" s="23"/>
      <c r="S121" s="23"/>
      <c r="T121" s="23"/>
      <c r="U121" s="23"/>
      <c r="V121" s="23"/>
      <c r="W121" s="23"/>
      <c r="X121" s="24"/>
      <c r="Y121" s="9" t="s">
        <v>42</v>
      </c>
      <c r="Z121" s="11" t="s">
        <v>595</v>
      </c>
      <c r="AA121" s="14" t="str">
        <f t="shared" si="1"/>
        <v>M4-NyO-7a-E-1</v>
      </c>
      <c r="AB121" s="7" t="s">
        <v>258</v>
      </c>
      <c r="AC121" s="17"/>
      <c r="AD121" s="17" t="s">
        <v>44</v>
      </c>
      <c r="AE121" s="7" t="s">
        <v>45</v>
      </c>
    </row>
    <row r="122" ht="75.0" customHeight="1">
      <c r="A122" s="9" t="s">
        <v>596</v>
      </c>
      <c r="B122" s="12" t="s">
        <v>597</v>
      </c>
      <c r="C122" s="9" t="s">
        <v>32</v>
      </c>
      <c r="D122" s="10" t="s">
        <v>33</v>
      </c>
      <c r="E122" s="9"/>
      <c r="F122" s="11" t="s">
        <v>598</v>
      </c>
      <c r="G122" s="12"/>
      <c r="H122" s="12"/>
      <c r="I122" s="9" t="s">
        <v>35</v>
      </c>
      <c r="J122" s="7" t="s">
        <v>557</v>
      </c>
      <c r="K122" s="11" t="s">
        <v>599</v>
      </c>
      <c r="L122" s="11" t="s">
        <v>600</v>
      </c>
      <c r="M122" s="9" t="s">
        <v>39</v>
      </c>
      <c r="N122" s="12" t="s">
        <v>601</v>
      </c>
      <c r="O122" s="11" t="s">
        <v>602</v>
      </c>
      <c r="P122" s="24"/>
      <c r="Q122" s="17"/>
      <c r="R122" s="23"/>
      <c r="S122" s="23"/>
      <c r="T122" s="23"/>
      <c r="U122" s="23"/>
      <c r="V122" s="23"/>
      <c r="W122" s="23"/>
      <c r="X122" s="17"/>
      <c r="Y122" s="9" t="s">
        <v>42</v>
      </c>
      <c r="Z122" s="11" t="s">
        <v>603</v>
      </c>
      <c r="AA122" s="14" t="str">
        <f t="shared" si="1"/>
        <v>M4-NyO-7b-I-1</v>
      </c>
      <c r="AB122" s="7" t="s">
        <v>258</v>
      </c>
      <c r="AC122" s="17"/>
      <c r="AD122" s="17" t="s">
        <v>44</v>
      </c>
      <c r="AE122" s="7" t="s">
        <v>45</v>
      </c>
    </row>
    <row r="123" ht="75.0" customHeight="1">
      <c r="A123" s="9" t="s">
        <v>596</v>
      </c>
      <c r="B123" s="12" t="s">
        <v>597</v>
      </c>
      <c r="C123" s="9" t="s">
        <v>46</v>
      </c>
      <c r="D123" s="10" t="s">
        <v>33</v>
      </c>
      <c r="E123" s="9"/>
      <c r="F123" s="11" t="s">
        <v>604</v>
      </c>
      <c r="G123" s="11" t="s">
        <v>605</v>
      </c>
      <c r="H123" s="12"/>
      <c r="I123" s="9" t="s">
        <v>35</v>
      </c>
      <c r="J123" s="9" t="s">
        <v>90</v>
      </c>
      <c r="K123" s="11" t="s">
        <v>606</v>
      </c>
      <c r="L123" s="12" t="s">
        <v>607</v>
      </c>
      <c r="M123" s="9" t="s">
        <v>39</v>
      </c>
      <c r="N123" s="12" t="s">
        <v>601</v>
      </c>
      <c r="O123" s="11" t="s">
        <v>608</v>
      </c>
      <c r="P123" s="12"/>
      <c r="Q123" s="17"/>
      <c r="R123" s="23"/>
      <c r="S123" s="23"/>
      <c r="T123" s="23"/>
      <c r="U123" s="23"/>
      <c r="V123" s="23"/>
      <c r="W123" s="23"/>
      <c r="X123" s="17"/>
      <c r="Y123" s="9" t="s">
        <v>42</v>
      </c>
      <c r="Z123" s="11" t="s">
        <v>609</v>
      </c>
      <c r="AA123" s="14" t="str">
        <f t="shared" si="1"/>
        <v>M4-NyO-7b-E-1</v>
      </c>
      <c r="AB123" s="7" t="s">
        <v>258</v>
      </c>
      <c r="AC123" s="17"/>
      <c r="AD123" s="17" t="s">
        <v>44</v>
      </c>
      <c r="AE123" s="7" t="s">
        <v>45</v>
      </c>
    </row>
    <row r="124" ht="75.0" customHeight="1">
      <c r="A124" s="9" t="s">
        <v>610</v>
      </c>
      <c r="B124" s="12" t="s">
        <v>611</v>
      </c>
      <c r="C124" s="9" t="s">
        <v>32</v>
      </c>
      <c r="D124" s="10" t="s">
        <v>33</v>
      </c>
      <c r="E124" s="9"/>
      <c r="F124" s="11" t="s">
        <v>612</v>
      </c>
      <c r="G124" s="12"/>
      <c r="H124" s="12"/>
      <c r="I124" s="9" t="s">
        <v>35</v>
      </c>
      <c r="J124" s="9" t="s">
        <v>471</v>
      </c>
      <c r="K124" s="12" t="s">
        <v>613</v>
      </c>
      <c r="L124" s="12" t="s">
        <v>614</v>
      </c>
      <c r="M124" s="9" t="s">
        <v>39</v>
      </c>
      <c r="N124" s="12" t="s">
        <v>615</v>
      </c>
      <c r="O124" s="12" t="s">
        <v>616</v>
      </c>
      <c r="P124" s="24" t="s">
        <v>617</v>
      </c>
      <c r="Q124" s="17"/>
      <c r="R124" s="23"/>
      <c r="S124" s="23"/>
      <c r="T124" s="23"/>
      <c r="U124" s="23"/>
      <c r="V124" s="23"/>
      <c r="W124" s="23"/>
      <c r="X124" s="17"/>
      <c r="Y124" s="9" t="s">
        <v>42</v>
      </c>
      <c r="Z124" s="11" t="s">
        <v>618</v>
      </c>
      <c r="AA124" s="14" t="str">
        <f t="shared" si="1"/>
        <v>M4-NyO-8a-I-1</v>
      </c>
      <c r="AB124" s="7" t="s">
        <v>258</v>
      </c>
      <c r="AC124" s="17"/>
      <c r="AD124" s="17" t="s">
        <v>44</v>
      </c>
      <c r="AE124" s="7" t="s">
        <v>45</v>
      </c>
    </row>
    <row r="125" ht="75.0" customHeight="1">
      <c r="A125" s="9" t="s">
        <v>610</v>
      </c>
      <c r="B125" s="12" t="s">
        <v>611</v>
      </c>
      <c r="C125" s="9" t="s">
        <v>46</v>
      </c>
      <c r="D125" s="10" t="s">
        <v>33</v>
      </c>
      <c r="E125" s="9"/>
      <c r="F125" s="11" t="s">
        <v>619</v>
      </c>
      <c r="G125" s="12" t="s">
        <v>620</v>
      </c>
      <c r="H125" s="12"/>
      <c r="I125" s="9" t="s">
        <v>82</v>
      </c>
      <c r="J125" s="9" t="s">
        <v>90</v>
      </c>
      <c r="K125" s="12" t="s">
        <v>621</v>
      </c>
      <c r="L125" s="12" t="s">
        <v>622</v>
      </c>
      <c r="M125" s="9" t="s">
        <v>39</v>
      </c>
      <c r="N125" s="12" t="s">
        <v>623</v>
      </c>
      <c r="O125" s="12" t="s">
        <v>624</v>
      </c>
      <c r="P125" s="24" t="s">
        <v>625</v>
      </c>
      <c r="Q125" s="17"/>
      <c r="R125" s="23"/>
      <c r="S125" s="23"/>
      <c r="T125" s="23"/>
      <c r="U125" s="23"/>
      <c r="V125" s="23"/>
      <c r="W125" s="23"/>
      <c r="X125" s="17"/>
      <c r="Y125" s="9" t="s">
        <v>42</v>
      </c>
      <c r="Z125" s="11" t="s">
        <v>626</v>
      </c>
      <c r="AA125" s="14" t="str">
        <f t="shared" si="1"/>
        <v>M4-NyO-8a-E-1</v>
      </c>
      <c r="AB125" s="7" t="s">
        <v>258</v>
      </c>
      <c r="AC125" s="17"/>
      <c r="AD125" s="17" t="s">
        <v>44</v>
      </c>
      <c r="AE125" s="7" t="s">
        <v>45</v>
      </c>
    </row>
    <row r="126" ht="75.0" customHeight="1">
      <c r="A126" s="9" t="s">
        <v>610</v>
      </c>
      <c r="B126" s="12" t="s">
        <v>611</v>
      </c>
      <c r="C126" s="9" t="s">
        <v>65</v>
      </c>
      <c r="D126" s="10" t="s">
        <v>33</v>
      </c>
      <c r="E126" s="9"/>
      <c r="F126" s="12" t="s">
        <v>627</v>
      </c>
      <c r="G126" s="11" t="s">
        <v>628</v>
      </c>
      <c r="H126" s="12"/>
      <c r="I126" s="9" t="s">
        <v>82</v>
      </c>
      <c r="J126" s="9" t="s">
        <v>90</v>
      </c>
      <c r="K126" s="12" t="s">
        <v>621</v>
      </c>
      <c r="L126" s="12" t="s">
        <v>622</v>
      </c>
      <c r="M126" s="9" t="s">
        <v>39</v>
      </c>
      <c r="N126" s="12" t="s">
        <v>629</v>
      </c>
      <c r="O126" s="12" t="s">
        <v>624</v>
      </c>
      <c r="P126" s="24" t="s">
        <v>625</v>
      </c>
      <c r="Q126" s="17"/>
      <c r="R126" s="23"/>
      <c r="S126" s="23"/>
      <c r="T126" s="23"/>
      <c r="U126" s="23"/>
      <c r="V126" s="23"/>
      <c r="W126" s="23"/>
      <c r="X126" s="17"/>
      <c r="Y126" s="9" t="s">
        <v>42</v>
      </c>
      <c r="Z126" s="11" t="s">
        <v>630</v>
      </c>
      <c r="AA126" s="14" t="str">
        <f t="shared" si="1"/>
        <v>M4-NyO-8a-A-1</v>
      </c>
      <c r="AB126" s="7" t="s">
        <v>258</v>
      </c>
      <c r="AC126" s="17"/>
      <c r="AD126" s="17" t="s">
        <v>44</v>
      </c>
      <c r="AE126" s="7" t="s">
        <v>45</v>
      </c>
    </row>
    <row r="127" ht="75.0" customHeight="1">
      <c r="A127" s="9" t="s">
        <v>610</v>
      </c>
      <c r="B127" s="12" t="s">
        <v>611</v>
      </c>
      <c r="C127" s="9" t="s">
        <v>65</v>
      </c>
      <c r="D127" s="10" t="s">
        <v>33</v>
      </c>
      <c r="E127" s="9"/>
      <c r="F127" s="12" t="s">
        <v>631</v>
      </c>
      <c r="G127" s="11" t="s">
        <v>632</v>
      </c>
      <c r="H127" s="12"/>
      <c r="I127" s="9" t="s">
        <v>82</v>
      </c>
      <c r="J127" s="9" t="s">
        <v>90</v>
      </c>
      <c r="K127" s="12" t="s">
        <v>633</v>
      </c>
      <c r="L127" s="12" t="s">
        <v>622</v>
      </c>
      <c r="M127" s="9" t="s">
        <v>39</v>
      </c>
      <c r="N127" s="12" t="s">
        <v>629</v>
      </c>
      <c r="O127" s="12" t="s">
        <v>624</v>
      </c>
      <c r="P127" s="12" t="s">
        <v>625</v>
      </c>
      <c r="Q127" s="9"/>
      <c r="R127" s="22"/>
      <c r="S127" s="22"/>
      <c r="T127" s="22"/>
      <c r="U127" s="22"/>
      <c r="V127" s="22"/>
      <c r="W127" s="22"/>
      <c r="X127" s="12"/>
      <c r="Y127" s="9" t="s">
        <v>42</v>
      </c>
      <c r="Z127" s="11" t="s">
        <v>634</v>
      </c>
      <c r="AA127" s="14" t="str">
        <f t="shared" si="1"/>
        <v>M4-NyO-8a-A-2</v>
      </c>
      <c r="AB127" s="7" t="s">
        <v>258</v>
      </c>
      <c r="AC127" s="17"/>
      <c r="AD127" s="17" t="s">
        <v>44</v>
      </c>
      <c r="AE127" s="7" t="s">
        <v>45</v>
      </c>
    </row>
    <row r="128" ht="75.0" customHeight="1">
      <c r="A128" s="9" t="s">
        <v>610</v>
      </c>
      <c r="B128" s="12" t="s">
        <v>611</v>
      </c>
      <c r="C128" s="9" t="s">
        <v>65</v>
      </c>
      <c r="D128" s="10" t="s">
        <v>33</v>
      </c>
      <c r="E128" s="9"/>
      <c r="F128" s="11" t="s">
        <v>635</v>
      </c>
      <c r="G128" s="12" t="s">
        <v>636</v>
      </c>
      <c r="H128" s="12"/>
      <c r="I128" s="9" t="s">
        <v>82</v>
      </c>
      <c r="J128" s="9" t="s">
        <v>90</v>
      </c>
      <c r="K128" s="12" t="s">
        <v>637</v>
      </c>
      <c r="L128" s="12" t="s">
        <v>622</v>
      </c>
      <c r="M128" s="9" t="s">
        <v>39</v>
      </c>
      <c r="N128" s="12" t="s">
        <v>629</v>
      </c>
      <c r="O128" s="12" t="s">
        <v>624</v>
      </c>
      <c r="P128" s="24" t="s">
        <v>625</v>
      </c>
      <c r="Q128" s="17"/>
      <c r="R128" s="23"/>
      <c r="S128" s="23"/>
      <c r="T128" s="23"/>
      <c r="U128" s="23"/>
      <c r="V128" s="23"/>
      <c r="W128" s="23"/>
      <c r="X128" s="17"/>
      <c r="Y128" s="9" t="s">
        <v>42</v>
      </c>
      <c r="Z128" s="11" t="s">
        <v>638</v>
      </c>
      <c r="AA128" s="14" t="str">
        <f t="shared" si="1"/>
        <v>M4-NyO-8a-A-3</v>
      </c>
      <c r="AB128" s="7" t="s">
        <v>258</v>
      </c>
      <c r="AC128" s="17"/>
      <c r="AD128" s="17" t="s">
        <v>44</v>
      </c>
      <c r="AE128" s="7" t="s">
        <v>45</v>
      </c>
    </row>
    <row r="129" ht="75.0" customHeight="1">
      <c r="A129" s="9" t="s">
        <v>639</v>
      </c>
      <c r="B129" s="12" t="s">
        <v>640</v>
      </c>
      <c r="C129" s="9" t="s">
        <v>32</v>
      </c>
      <c r="D129" s="10" t="s">
        <v>33</v>
      </c>
      <c r="E129" s="9"/>
      <c r="F129" s="11" t="s">
        <v>641</v>
      </c>
      <c r="G129" s="12"/>
      <c r="H129" s="12"/>
      <c r="I129" s="9" t="s">
        <v>82</v>
      </c>
      <c r="J129" s="9" t="s">
        <v>108</v>
      </c>
      <c r="K129" s="11" t="s">
        <v>642</v>
      </c>
      <c r="L129" s="12" t="s">
        <v>643</v>
      </c>
      <c r="M129" s="9" t="s">
        <v>39</v>
      </c>
      <c r="N129" s="12" t="s">
        <v>644</v>
      </c>
      <c r="O129" s="12" t="s">
        <v>645</v>
      </c>
      <c r="P129" s="24" t="s">
        <v>646</v>
      </c>
      <c r="Q129" s="17"/>
      <c r="R129" s="23"/>
      <c r="S129" s="23"/>
      <c r="T129" s="23"/>
      <c r="U129" s="23"/>
      <c r="V129" s="23"/>
      <c r="W129" s="23"/>
      <c r="X129" s="17"/>
      <c r="Y129" s="9" t="s">
        <v>42</v>
      </c>
      <c r="Z129" s="12" t="s">
        <v>647</v>
      </c>
      <c r="AA129" s="14" t="str">
        <f t="shared" si="1"/>
        <v>M4-NyO-9a-I-1</v>
      </c>
      <c r="AB129" s="7" t="s">
        <v>258</v>
      </c>
      <c r="AC129" s="17"/>
      <c r="AD129" s="17" t="s">
        <v>44</v>
      </c>
      <c r="AE129" s="7" t="s">
        <v>45</v>
      </c>
    </row>
    <row r="130" ht="75.0" customHeight="1">
      <c r="A130" s="9" t="s">
        <v>639</v>
      </c>
      <c r="B130" s="12" t="s">
        <v>640</v>
      </c>
      <c r="C130" s="9" t="s">
        <v>46</v>
      </c>
      <c r="D130" s="10" t="s">
        <v>33</v>
      </c>
      <c r="E130" s="9"/>
      <c r="F130" s="12" t="s">
        <v>648</v>
      </c>
      <c r="G130" s="11" t="s">
        <v>649</v>
      </c>
      <c r="H130" s="20" t="s">
        <v>650</v>
      </c>
      <c r="I130" s="9" t="s">
        <v>82</v>
      </c>
      <c r="J130" s="9" t="s">
        <v>90</v>
      </c>
      <c r="K130" s="12" t="s">
        <v>651</v>
      </c>
      <c r="L130" s="12" t="s">
        <v>652</v>
      </c>
      <c r="M130" s="9" t="s">
        <v>39</v>
      </c>
      <c r="N130" s="12" t="s">
        <v>653</v>
      </c>
      <c r="O130" s="12" t="s">
        <v>654</v>
      </c>
      <c r="P130" s="24"/>
      <c r="Q130" s="17"/>
      <c r="R130" s="23"/>
      <c r="S130" s="23"/>
      <c r="T130" s="23"/>
      <c r="U130" s="23"/>
      <c r="V130" s="23"/>
      <c r="W130" s="23"/>
      <c r="X130" s="17"/>
      <c r="Y130" s="9" t="s">
        <v>42</v>
      </c>
      <c r="Z130" s="11" t="s">
        <v>655</v>
      </c>
      <c r="AA130" s="14" t="str">
        <f t="shared" si="1"/>
        <v>M4-NyO-9a-E-1</v>
      </c>
      <c r="AB130" s="7" t="s">
        <v>258</v>
      </c>
      <c r="AC130" s="17"/>
      <c r="AD130" s="17" t="s">
        <v>44</v>
      </c>
      <c r="AE130" s="7" t="s">
        <v>45</v>
      </c>
    </row>
    <row r="131" ht="75.0" customHeight="1">
      <c r="A131" s="9" t="s">
        <v>639</v>
      </c>
      <c r="B131" s="12" t="s">
        <v>640</v>
      </c>
      <c r="C131" s="9" t="s">
        <v>46</v>
      </c>
      <c r="D131" s="10" t="s">
        <v>33</v>
      </c>
      <c r="E131" s="9"/>
      <c r="F131" s="12" t="s">
        <v>656</v>
      </c>
      <c r="G131" s="11" t="s">
        <v>657</v>
      </c>
      <c r="H131" s="12" t="s">
        <v>658</v>
      </c>
      <c r="I131" s="9" t="s">
        <v>82</v>
      </c>
      <c r="J131" s="9" t="s">
        <v>90</v>
      </c>
      <c r="K131" s="12" t="s">
        <v>659</v>
      </c>
      <c r="L131" s="12" t="s">
        <v>660</v>
      </c>
      <c r="M131" s="9" t="s">
        <v>39</v>
      </c>
      <c r="N131" s="11" t="s">
        <v>661</v>
      </c>
      <c r="O131" s="12" t="s">
        <v>654</v>
      </c>
      <c r="P131" s="24"/>
      <c r="Q131" s="17"/>
      <c r="R131" s="23"/>
      <c r="S131" s="23"/>
      <c r="T131" s="23"/>
      <c r="U131" s="23"/>
      <c r="V131" s="23"/>
      <c r="W131" s="23"/>
      <c r="X131" s="17"/>
      <c r="Y131" s="9" t="s">
        <v>42</v>
      </c>
      <c r="Z131" s="11" t="s">
        <v>662</v>
      </c>
      <c r="AA131" s="14" t="str">
        <f t="shared" si="1"/>
        <v>M4-NyO-9a-E-2</v>
      </c>
      <c r="AB131" s="7" t="s">
        <v>258</v>
      </c>
      <c r="AC131" s="17"/>
      <c r="AD131" s="17" t="s">
        <v>44</v>
      </c>
      <c r="AE131" s="7" t="s">
        <v>45</v>
      </c>
    </row>
    <row r="132" ht="75.0" customHeight="1">
      <c r="A132" s="9" t="s">
        <v>663</v>
      </c>
      <c r="B132" s="12" t="s">
        <v>664</v>
      </c>
      <c r="C132" s="9" t="s">
        <v>32</v>
      </c>
      <c r="D132" s="10" t="s">
        <v>33</v>
      </c>
      <c r="E132" s="9"/>
      <c r="F132" s="12" t="s">
        <v>665</v>
      </c>
      <c r="G132" s="24"/>
      <c r="H132" s="12"/>
      <c r="I132" s="20" t="s">
        <v>82</v>
      </c>
      <c r="J132" s="9" t="s">
        <v>471</v>
      </c>
      <c r="K132" s="12" t="s">
        <v>666</v>
      </c>
      <c r="L132" s="12" t="s">
        <v>667</v>
      </c>
      <c r="M132" s="9" t="s">
        <v>39</v>
      </c>
      <c r="N132" s="24" t="s">
        <v>668</v>
      </c>
      <c r="O132" s="24" t="s">
        <v>669</v>
      </c>
      <c r="P132" s="24"/>
      <c r="Q132" s="17"/>
      <c r="R132" s="23"/>
      <c r="S132" s="23"/>
      <c r="T132" s="21"/>
      <c r="U132" s="21"/>
      <c r="V132" s="23"/>
      <c r="W132" s="21"/>
      <c r="X132" s="17"/>
      <c r="Y132" s="9" t="s">
        <v>42</v>
      </c>
      <c r="Z132" s="11" t="s">
        <v>670</v>
      </c>
      <c r="AA132" s="14" t="str">
        <f t="shared" si="1"/>
        <v>M4-NyO-10a-I-1</v>
      </c>
      <c r="AB132" s="7" t="s">
        <v>258</v>
      </c>
      <c r="AC132" s="17"/>
      <c r="AD132" s="17" t="s">
        <v>44</v>
      </c>
      <c r="AE132" s="7" t="s">
        <v>45</v>
      </c>
    </row>
    <row r="133" ht="75.0" customHeight="1">
      <c r="A133" s="9" t="s">
        <v>663</v>
      </c>
      <c r="B133" s="12" t="s">
        <v>664</v>
      </c>
      <c r="C133" s="9" t="s">
        <v>32</v>
      </c>
      <c r="D133" s="10" t="s">
        <v>33</v>
      </c>
      <c r="E133" s="9"/>
      <c r="F133" s="11" t="s">
        <v>671</v>
      </c>
      <c r="G133" s="24"/>
      <c r="H133" s="12"/>
      <c r="I133" s="20" t="s">
        <v>82</v>
      </c>
      <c r="J133" s="9" t="s">
        <v>471</v>
      </c>
      <c r="K133" s="12" t="s">
        <v>666</v>
      </c>
      <c r="L133" s="12" t="s">
        <v>672</v>
      </c>
      <c r="M133" s="9" t="s">
        <v>39</v>
      </c>
      <c r="N133" s="24" t="s">
        <v>673</v>
      </c>
      <c r="O133" s="24" t="s">
        <v>674</v>
      </c>
      <c r="P133" s="24"/>
      <c r="Q133" s="17"/>
      <c r="R133" s="23"/>
      <c r="S133" s="23"/>
      <c r="T133" s="21"/>
      <c r="U133" s="21"/>
      <c r="V133" s="23"/>
      <c r="W133" s="21"/>
      <c r="X133" s="17"/>
      <c r="Y133" s="9" t="s">
        <v>42</v>
      </c>
      <c r="Z133" s="11" t="s">
        <v>675</v>
      </c>
      <c r="AA133" s="14" t="str">
        <f t="shared" si="1"/>
        <v>M4-NyO-10a-I-2</v>
      </c>
      <c r="AB133" s="7" t="s">
        <v>258</v>
      </c>
      <c r="AC133" s="17"/>
      <c r="AD133" s="17" t="s">
        <v>44</v>
      </c>
      <c r="AE133" s="7" t="s">
        <v>45</v>
      </c>
    </row>
    <row r="134" ht="75.0" customHeight="1">
      <c r="A134" s="9" t="s">
        <v>663</v>
      </c>
      <c r="B134" s="12" t="s">
        <v>664</v>
      </c>
      <c r="C134" s="9" t="s">
        <v>46</v>
      </c>
      <c r="D134" s="10" t="s">
        <v>33</v>
      </c>
      <c r="E134" s="9"/>
      <c r="F134" s="12" t="s">
        <v>676</v>
      </c>
      <c r="G134" s="12" t="s">
        <v>677</v>
      </c>
      <c r="H134" s="12"/>
      <c r="I134" s="9" t="s">
        <v>35</v>
      </c>
      <c r="J134" s="9" t="s">
        <v>90</v>
      </c>
      <c r="K134" s="12" t="s">
        <v>678</v>
      </c>
      <c r="L134" s="12" t="s">
        <v>679</v>
      </c>
      <c r="M134" s="9" t="s">
        <v>39</v>
      </c>
      <c r="N134" s="12" t="s">
        <v>680</v>
      </c>
      <c r="O134" s="12" t="s">
        <v>669</v>
      </c>
      <c r="P134" s="23"/>
      <c r="Q134" s="17"/>
      <c r="R134" s="23"/>
      <c r="S134" s="23"/>
      <c r="T134" s="23"/>
      <c r="U134" s="23"/>
      <c r="V134" s="23"/>
      <c r="W134" s="23"/>
      <c r="X134" s="17"/>
      <c r="Y134" s="9" t="s">
        <v>42</v>
      </c>
      <c r="Z134" s="11" t="s">
        <v>681</v>
      </c>
      <c r="AA134" s="14" t="str">
        <f t="shared" si="1"/>
        <v>M4-NyO-10a-E-1</v>
      </c>
      <c r="AB134" s="7" t="s">
        <v>258</v>
      </c>
      <c r="AC134" s="17"/>
      <c r="AD134" s="17" t="s">
        <v>44</v>
      </c>
      <c r="AE134" s="7" t="s">
        <v>45</v>
      </c>
    </row>
    <row r="135" ht="75.0" customHeight="1">
      <c r="A135" s="9" t="s">
        <v>663</v>
      </c>
      <c r="B135" s="12" t="s">
        <v>664</v>
      </c>
      <c r="C135" s="9" t="s">
        <v>46</v>
      </c>
      <c r="D135" s="10" t="s">
        <v>33</v>
      </c>
      <c r="E135" s="9"/>
      <c r="F135" s="12" t="s">
        <v>676</v>
      </c>
      <c r="G135" s="12" t="s">
        <v>682</v>
      </c>
      <c r="H135" s="12"/>
      <c r="I135" s="9" t="s">
        <v>35</v>
      </c>
      <c r="J135" s="9" t="s">
        <v>90</v>
      </c>
      <c r="K135" s="12" t="s">
        <v>678</v>
      </c>
      <c r="L135" s="12" t="s">
        <v>683</v>
      </c>
      <c r="M135" s="9" t="s">
        <v>39</v>
      </c>
      <c r="N135" s="11" t="s">
        <v>684</v>
      </c>
      <c r="O135" s="12" t="s">
        <v>674</v>
      </c>
      <c r="P135" s="23"/>
      <c r="Q135" s="17"/>
      <c r="R135" s="23"/>
      <c r="S135" s="23"/>
      <c r="T135" s="23"/>
      <c r="U135" s="23"/>
      <c r="V135" s="23"/>
      <c r="W135" s="23"/>
      <c r="X135" s="17"/>
      <c r="Y135" s="9" t="s">
        <v>42</v>
      </c>
      <c r="Z135" s="11" t="s">
        <v>685</v>
      </c>
      <c r="AA135" s="14" t="str">
        <f t="shared" si="1"/>
        <v>M4-NyO-10a-E-2</v>
      </c>
      <c r="AB135" s="7" t="s">
        <v>258</v>
      </c>
      <c r="AC135" s="17"/>
      <c r="AD135" s="17" t="s">
        <v>44</v>
      </c>
      <c r="AE135" s="7" t="s">
        <v>45</v>
      </c>
    </row>
    <row r="136" ht="75.0" customHeight="1">
      <c r="A136" s="9" t="s">
        <v>663</v>
      </c>
      <c r="B136" s="12" t="s">
        <v>664</v>
      </c>
      <c r="C136" s="9" t="s">
        <v>65</v>
      </c>
      <c r="D136" s="10" t="s">
        <v>33</v>
      </c>
      <c r="E136" s="9"/>
      <c r="F136" s="11" t="s">
        <v>686</v>
      </c>
      <c r="G136" s="12" t="s">
        <v>687</v>
      </c>
      <c r="H136" s="9" t="s">
        <v>688</v>
      </c>
      <c r="I136" s="9" t="s">
        <v>82</v>
      </c>
      <c r="J136" s="9" t="s">
        <v>90</v>
      </c>
      <c r="K136" s="12" t="s">
        <v>689</v>
      </c>
      <c r="L136" s="12" t="s">
        <v>690</v>
      </c>
      <c r="M136" s="9" t="s">
        <v>447</v>
      </c>
      <c r="N136" s="22"/>
      <c r="O136" s="22"/>
      <c r="P136" s="23"/>
      <c r="Q136" s="17"/>
      <c r="R136" s="23"/>
      <c r="S136" s="11" t="s">
        <v>691</v>
      </c>
      <c r="T136" s="11" t="s">
        <v>692</v>
      </c>
      <c r="U136" s="24" t="s">
        <v>693</v>
      </c>
      <c r="V136" s="11" t="s">
        <v>694</v>
      </c>
      <c r="W136" s="24" t="s">
        <v>695</v>
      </c>
      <c r="X136" s="17"/>
      <c r="Y136" s="9" t="s">
        <v>42</v>
      </c>
      <c r="Z136" s="11" t="s">
        <v>696</v>
      </c>
      <c r="AA136" s="14" t="str">
        <f t="shared" si="1"/>
        <v>M4-NyO-10a-A-1</v>
      </c>
      <c r="AB136" s="7" t="s">
        <v>258</v>
      </c>
      <c r="AC136" s="17"/>
      <c r="AD136" s="17" t="s">
        <v>44</v>
      </c>
      <c r="AE136" s="7" t="s">
        <v>45</v>
      </c>
    </row>
    <row r="137" ht="75.0" customHeight="1">
      <c r="A137" s="9" t="s">
        <v>663</v>
      </c>
      <c r="B137" s="12" t="s">
        <v>664</v>
      </c>
      <c r="C137" s="9" t="s">
        <v>65</v>
      </c>
      <c r="D137" s="10" t="s">
        <v>33</v>
      </c>
      <c r="E137" s="9"/>
      <c r="F137" s="11" t="s">
        <v>697</v>
      </c>
      <c r="G137" s="11" t="s">
        <v>698</v>
      </c>
      <c r="H137" s="12"/>
      <c r="I137" s="9" t="s">
        <v>82</v>
      </c>
      <c r="J137" s="9" t="s">
        <v>90</v>
      </c>
      <c r="K137" s="12" t="s">
        <v>699</v>
      </c>
      <c r="L137" s="11" t="s">
        <v>683</v>
      </c>
      <c r="M137" s="9" t="s">
        <v>447</v>
      </c>
      <c r="N137" s="22"/>
      <c r="O137" s="22"/>
      <c r="P137" s="23"/>
      <c r="Q137" s="17"/>
      <c r="R137" s="21"/>
      <c r="S137" s="11" t="s">
        <v>700</v>
      </c>
      <c r="T137" s="11" t="s">
        <v>701</v>
      </c>
      <c r="U137" s="12" t="s">
        <v>702</v>
      </c>
      <c r="V137" s="11" t="s">
        <v>703</v>
      </c>
      <c r="W137" s="12" t="s">
        <v>704</v>
      </c>
      <c r="X137" s="17"/>
      <c r="Y137" s="9" t="s">
        <v>42</v>
      </c>
      <c r="Z137" s="11" t="s">
        <v>705</v>
      </c>
      <c r="AA137" s="14" t="str">
        <f t="shared" si="1"/>
        <v>M4-NyO-10a-A-2</v>
      </c>
      <c r="AB137" s="7" t="s">
        <v>258</v>
      </c>
      <c r="AC137" s="17"/>
      <c r="AD137" s="17" t="s">
        <v>44</v>
      </c>
      <c r="AE137" s="7" t="s">
        <v>45</v>
      </c>
    </row>
    <row r="138" ht="75.0" customHeight="1">
      <c r="A138" s="9" t="s">
        <v>663</v>
      </c>
      <c r="B138" s="12" t="s">
        <v>664</v>
      </c>
      <c r="C138" s="9" t="s">
        <v>65</v>
      </c>
      <c r="D138" s="10" t="s">
        <v>33</v>
      </c>
      <c r="E138" s="9"/>
      <c r="F138" s="11" t="s">
        <v>706</v>
      </c>
      <c r="G138" s="11" t="s">
        <v>707</v>
      </c>
      <c r="H138" s="8"/>
      <c r="I138" s="9" t="s">
        <v>82</v>
      </c>
      <c r="J138" s="9" t="s">
        <v>90</v>
      </c>
      <c r="K138" s="12" t="s">
        <v>708</v>
      </c>
      <c r="L138" s="11" t="s">
        <v>683</v>
      </c>
      <c r="M138" s="9" t="s">
        <v>447</v>
      </c>
      <c r="N138" s="22"/>
      <c r="O138" s="23"/>
      <c r="P138" s="23"/>
      <c r="Q138" s="17"/>
      <c r="R138" s="21"/>
      <c r="S138" s="11" t="s">
        <v>709</v>
      </c>
      <c r="T138" s="11" t="s">
        <v>710</v>
      </c>
      <c r="U138" s="12" t="s">
        <v>702</v>
      </c>
      <c r="V138" s="11" t="s">
        <v>703</v>
      </c>
      <c r="W138" s="12" t="s">
        <v>711</v>
      </c>
      <c r="X138" s="17"/>
      <c r="Y138" s="9" t="s">
        <v>42</v>
      </c>
      <c r="Z138" s="11" t="s">
        <v>712</v>
      </c>
      <c r="AA138" s="14" t="str">
        <f t="shared" si="1"/>
        <v>M4-NyO-10a-A-3</v>
      </c>
      <c r="AB138" s="7" t="s">
        <v>258</v>
      </c>
      <c r="AC138" s="17"/>
      <c r="AD138" s="17" t="s">
        <v>44</v>
      </c>
      <c r="AE138" s="7" t="s">
        <v>45</v>
      </c>
    </row>
    <row r="139" ht="75.0" customHeight="1">
      <c r="A139" s="9" t="s">
        <v>713</v>
      </c>
      <c r="B139" s="36" t="s">
        <v>714</v>
      </c>
      <c r="C139" s="9" t="s">
        <v>32</v>
      </c>
      <c r="D139" s="10" t="s">
        <v>33</v>
      </c>
      <c r="E139" s="9"/>
      <c r="F139" s="12" t="s">
        <v>715</v>
      </c>
      <c r="G139" s="12" t="s">
        <v>716</v>
      </c>
      <c r="H139" s="12"/>
      <c r="I139" s="9" t="s">
        <v>82</v>
      </c>
      <c r="J139" s="9" t="s">
        <v>408</v>
      </c>
      <c r="K139" s="11" t="s">
        <v>717</v>
      </c>
      <c r="L139" s="11" t="s">
        <v>718</v>
      </c>
      <c r="M139" s="9" t="s">
        <v>39</v>
      </c>
      <c r="N139" s="12" t="s">
        <v>719</v>
      </c>
      <c r="O139" s="24" t="s">
        <v>720</v>
      </c>
      <c r="P139" s="24"/>
      <c r="Q139" s="17"/>
      <c r="R139" s="21"/>
      <c r="S139" s="21"/>
      <c r="T139" s="21"/>
      <c r="U139" s="23"/>
      <c r="V139" s="21"/>
      <c r="W139" s="21"/>
      <c r="X139" s="17"/>
      <c r="Y139" s="9" t="s">
        <v>42</v>
      </c>
      <c r="Z139" s="11" t="s">
        <v>721</v>
      </c>
      <c r="AA139" s="14" t="str">
        <f t="shared" si="1"/>
        <v>M4-NyO-11a-I-1</v>
      </c>
      <c r="AB139" s="7" t="s">
        <v>258</v>
      </c>
      <c r="AC139" s="17"/>
      <c r="AD139" s="17" t="s">
        <v>44</v>
      </c>
      <c r="AE139" s="17"/>
    </row>
    <row r="140" ht="75.0" customHeight="1">
      <c r="A140" s="9" t="s">
        <v>713</v>
      </c>
      <c r="B140" s="36" t="s">
        <v>714</v>
      </c>
      <c r="C140" s="9" t="s">
        <v>32</v>
      </c>
      <c r="D140" s="10" t="s">
        <v>33</v>
      </c>
      <c r="E140" s="9"/>
      <c r="F140" s="12" t="s">
        <v>715</v>
      </c>
      <c r="G140" s="12" t="s">
        <v>722</v>
      </c>
      <c r="H140" s="12"/>
      <c r="I140" s="9" t="s">
        <v>35</v>
      </c>
      <c r="J140" s="9" t="s">
        <v>408</v>
      </c>
      <c r="K140" s="12" t="s">
        <v>723</v>
      </c>
      <c r="L140" s="12" t="s">
        <v>724</v>
      </c>
      <c r="M140" s="9" t="s">
        <v>39</v>
      </c>
      <c r="N140" s="12" t="s">
        <v>719</v>
      </c>
      <c r="O140" s="24" t="s">
        <v>725</v>
      </c>
      <c r="P140" s="23"/>
      <c r="Q140" s="17"/>
      <c r="R140" s="21"/>
      <c r="S140" s="21"/>
      <c r="T140" s="21"/>
      <c r="U140" s="23"/>
      <c r="V140" s="21"/>
      <c r="W140" s="21"/>
      <c r="X140" s="17"/>
      <c r="Y140" s="9" t="s">
        <v>42</v>
      </c>
      <c r="Z140" s="11" t="s">
        <v>726</v>
      </c>
      <c r="AA140" s="14" t="str">
        <f t="shared" si="1"/>
        <v>M4-NyO-11a-I-2</v>
      </c>
      <c r="AB140" s="7" t="s">
        <v>258</v>
      </c>
      <c r="AC140" s="17"/>
      <c r="AD140" s="17" t="s">
        <v>44</v>
      </c>
      <c r="AE140" s="17"/>
    </row>
    <row r="141" ht="75.0" customHeight="1">
      <c r="A141" s="9" t="s">
        <v>713</v>
      </c>
      <c r="B141" s="36" t="s">
        <v>714</v>
      </c>
      <c r="C141" s="9" t="s">
        <v>32</v>
      </c>
      <c r="D141" s="10" t="s">
        <v>33</v>
      </c>
      <c r="E141" s="9"/>
      <c r="F141" s="12" t="s">
        <v>715</v>
      </c>
      <c r="G141" s="12" t="s">
        <v>727</v>
      </c>
      <c r="H141" s="12"/>
      <c r="I141" s="9" t="s">
        <v>35</v>
      </c>
      <c r="J141" s="9" t="s">
        <v>408</v>
      </c>
      <c r="K141" s="12" t="s">
        <v>728</v>
      </c>
      <c r="L141" s="12" t="s">
        <v>729</v>
      </c>
      <c r="M141" s="9" t="s">
        <v>39</v>
      </c>
      <c r="N141" s="12" t="s">
        <v>719</v>
      </c>
      <c r="O141" s="24" t="s">
        <v>730</v>
      </c>
      <c r="P141" s="23"/>
      <c r="Q141" s="17"/>
      <c r="R141" s="21"/>
      <c r="S141" s="21"/>
      <c r="T141" s="21"/>
      <c r="U141" s="23"/>
      <c r="V141" s="21"/>
      <c r="W141" s="21"/>
      <c r="X141" s="17"/>
      <c r="Y141" s="9" t="s">
        <v>42</v>
      </c>
      <c r="Z141" s="11" t="s">
        <v>731</v>
      </c>
      <c r="AA141" s="14" t="str">
        <f t="shared" si="1"/>
        <v>M4-NyO-11a-I-3</v>
      </c>
      <c r="AB141" s="7" t="s">
        <v>258</v>
      </c>
      <c r="AC141" s="17"/>
      <c r="AD141" s="17" t="s">
        <v>44</v>
      </c>
      <c r="AE141" s="17"/>
    </row>
    <row r="142" ht="75.0" customHeight="1">
      <c r="A142" s="9" t="s">
        <v>713</v>
      </c>
      <c r="B142" s="36" t="s">
        <v>714</v>
      </c>
      <c r="C142" s="9" t="s">
        <v>46</v>
      </c>
      <c r="D142" s="10" t="s">
        <v>33</v>
      </c>
      <c r="E142" s="9"/>
      <c r="F142" s="12" t="s">
        <v>732</v>
      </c>
      <c r="G142" s="8" t="s">
        <v>733</v>
      </c>
      <c r="H142" s="8"/>
      <c r="I142" s="20"/>
      <c r="J142" s="20" t="s">
        <v>90</v>
      </c>
      <c r="K142" s="12" t="s">
        <v>734</v>
      </c>
      <c r="L142" s="12" t="s">
        <v>735</v>
      </c>
      <c r="M142" s="20" t="s">
        <v>39</v>
      </c>
      <c r="N142" s="12" t="s">
        <v>719</v>
      </c>
      <c r="O142" s="24" t="s">
        <v>736</v>
      </c>
      <c r="P142" s="23"/>
      <c r="Q142" s="17"/>
      <c r="R142" s="21"/>
      <c r="S142" s="21"/>
      <c r="T142" s="21"/>
      <c r="U142" s="23"/>
      <c r="V142" s="21"/>
      <c r="W142" s="21"/>
      <c r="X142" s="17"/>
      <c r="Y142" s="9" t="s">
        <v>42</v>
      </c>
      <c r="Z142" s="11" t="s">
        <v>737</v>
      </c>
      <c r="AA142" s="14" t="str">
        <f t="shared" si="1"/>
        <v>M4-NyO-11a-E-1</v>
      </c>
      <c r="AB142" s="7" t="s">
        <v>258</v>
      </c>
      <c r="AC142" s="17"/>
      <c r="AD142" s="17" t="s">
        <v>44</v>
      </c>
      <c r="AE142" s="17"/>
    </row>
    <row r="143" ht="75.0" customHeight="1">
      <c r="A143" s="9" t="s">
        <v>713</v>
      </c>
      <c r="B143" s="36" t="s">
        <v>714</v>
      </c>
      <c r="C143" s="9" t="s">
        <v>46</v>
      </c>
      <c r="D143" s="10" t="s">
        <v>33</v>
      </c>
      <c r="E143" s="9"/>
      <c r="F143" s="12" t="s">
        <v>732</v>
      </c>
      <c r="G143" s="8" t="s">
        <v>738</v>
      </c>
      <c r="H143" s="8"/>
      <c r="I143" s="20"/>
      <c r="J143" s="20" t="s">
        <v>90</v>
      </c>
      <c r="K143" s="12" t="s">
        <v>739</v>
      </c>
      <c r="L143" s="12" t="s">
        <v>740</v>
      </c>
      <c r="M143" s="20" t="s">
        <v>39</v>
      </c>
      <c r="N143" s="12" t="s">
        <v>719</v>
      </c>
      <c r="O143" s="11" t="s">
        <v>741</v>
      </c>
      <c r="P143" s="23"/>
      <c r="Q143" s="17"/>
      <c r="R143" s="21"/>
      <c r="S143" s="21"/>
      <c r="T143" s="21"/>
      <c r="U143" s="23"/>
      <c r="V143" s="21"/>
      <c r="W143" s="21"/>
      <c r="X143" s="17"/>
      <c r="Y143" s="9" t="s">
        <v>42</v>
      </c>
      <c r="Z143" s="11" t="s">
        <v>742</v>
      </c>
      <c r="AA143" s="14" t="str">
        <f t="shared" si="1"/>
        <v>M4-NyO-11a-E-2</v>
      </c>
      <c r="AB143" s="7" t="s">
        <v>258</v>
      </c>
      <c r="AC143" s="17"/>
      <c r="AD143" s="17" t="s">
        <v>44</v>
      </c>
      <c r="AE143" s="17"/>
    </row>
    <row r="144" ht="75.0" customHeight="1">
      <c r="A144" s="9" t="s">
        <v>713</v>
      </c>
      <c r="B144" s="36" t="s">
        <v>714</v>
      </c>
      <c r="C144" s="9" t="s">
        <v>46</v>
      </c>
      <c r="D144" s="10" t="s">
        <v>33</v>
      </c>
      <c r="E144" s="9"/>
      <c r="F144" s="12" t="s">
        <v>732</v>
      </c>
      <c r="G144" s="8" t="s">
        <v>743</v>
      </c>
      <c r="H144" s="8"/>
      <c r="I144" s="20"/>
      <c r="J144" s="20" t="s">
        <v>90</v>
      </c>
      <c r="K144" s="12" t="s">
        <v>744</v>
      </c>
      <c r="L144" s="12" t="s">
        <v>745</v>
      </c>
      <c r="M144" s="20" t="s">
        <v>39</v>
      </c>
      <c r="N144" s="12" t="s">
        <v>719</v>
      </c>
      <c r="O144" s="24" t="s">
        <v>746</v>
      </c>
      <c r="P144" s="23"/>
      <c r="Q144" s="17"/>
      <c r="R144" s="21"/>
      <c r="S144" s="21"/>
      <c r="T144" s="21"/>
      <c r="U144" s="23"/>
      <c r="V144" s="21"/>
      <c r="W144" s="21"/>
      <c r="X144" s="17"/>
      <c r="Y144" s="9" t="s">
        <v>42</v>
      </c>
      <c r="Z144" s="11" t="s">
        <v>747</v>
      </c>
      <c r="AA144" s="14" t="str">
        <f t="shared" si="1"/>
        <v>M4-NyO-11a-E-3</v>
      </c>
      <c r="AB144" s="7" t="s">
        <v>258</v>
      </c>
      <c r="AC144" s="17"/>
      <c r="AD144" s="17" t="s">
        <v>44</v>
      </c>
      <c r="AE144" s="17"/>
    </row>
    <row r="145" ht="75.0" customHeight="1">
      <c r="A145" s="20" t="s">
        <v>748</v>
      </c>
      <c r="B145" s="8" t="s">
        <v>749</v>
      </c>
      <c r="C145" s="31" t="s">
        <v>32</v>
      </c>
      <c r="D145" s="10" t="s">
        <v>33</v>
      </c>
      <c r="E145" s="9"/>
      <c r="F145" s="28" t="s">
        <v>750</v>
      </c>
      <c r="G145" s="8"/>
      <c r="H145" s="8"/>
      <c r="I145" s="38" t="s">
        <v>82</v>
      </c>
      <c r="J145" s="20" t="s">
        <v>471</v>
      </c>
      <c r="K145" s="12" t="s">
        <v>751</v>
      </c>
      <c r="L145" s="12" t="s">
        <v>752</v>
      </c>
      <c r="M145" s="20" t="s">
        <v>39</v>
      </c>
      <c r="N145" s="12" t="s">
        <v>753</v>
      </c>
      <c r="O145" s="24" t="s">
        <v>754</v>
      </c>
      <c r="P145" s="23"/>
      <c r="Q145" s="17"/>
      <c r="R145" s="21"/>
      <c r="S145" s="21"/>
      <c r="T145" s="21"/>
      <c r="U145" s="23"/>
      <c r="V145" s="21"/>
      <c r="W145" s="21"/>
      <c r="X145" s="17"/>
      <c r="Y145" s="9" t="s">
        <v>42</v>
      </c>
      <c r="Z145" s="11" t="s">
        <v>755</v>
      </c>
      <c r="AA145" s="14" t="str">
        <f t="shared" si="1"/>
        <v>M4-NyO-60a-I-1</v>
      </c>
      <c r="AB145" s="7" t="s">
        <v>258</v>
      </c>
      <c r="AC145" s="17"/>
      <c r="AD145" s="17"/>
      <c r="AE145" s="17"/>
    </row>
    <row r="146" ht="75.0" customHeight="1">
      <c r="A146" s="20" t="s">
        <v>748</v>
      </c>
      <c r="B146" s="8" t="s">
        <v>749</v>
      </c>
      <c r="C146" s="31" t="s">
        <v>32</v>
      </c>
      <c r="D146" s="10" t="s">
        <v>33</v>
      </c>
      <c r="E146" s="9"/>
      <c r="F146" s="28" t="s">
        <v>756</v>
      </c>
      <c r="G146" s="12"/>
      <c r="H146" s="12"/>
      <c r="I146" s="9" t="s">
        <v>82</v>
      </c>
      <c r="J146" s="7" t="s">
        <v>530</v>
      </c>
      <c r="K146" s="12" t="s">
        <v>757</v>
      </c>
      <c r="L146" s="11" t="s">
        <v>758</v>
      </c>
      <c r="M146" s="9" t="s">
        <v>39</v>
      </c>
      <c r="N146" s="12" t="s">
        <v>753</v>
      </c>
      <c r="O146" s="24" t="s">
        <v>759</v>
      </c>
      <c r="P146" s="23"/>
      <c r="Q146" s="17"/>
      <c r="R146" s="21"/>
      <c r="S146" s="21"/>
      <c r="T146" s="21"/>
      <c r="U146" s="23"/>
      <c r="V146" s="21"/>
      <c r="W146" s="21"/>
      <c r="X146" s="17"/>
      <c r="Y146" s="9" t="s">
        <v>42</v>
      </c>
      <c r="Z146" s="11" t="s">
        <v>760</v>
      </c>
      <c r="AA146" s="14" t="str">
        <f t="shared" si="1"/>
        <v>M4-NyO-60a-I-2</v>
      </c>
      <c r="AB146" s="7" t="s">
        <v>258</v>
      </c>
      <c r="AC146" s="17"/>
      <c r="AD146" s="17"/>
      <c r="AE146" s="17"/>
    </row>
    <row r="147" ht="75.0" customHeight="1">
      <c r="A147" s="20" t="s">
        <v>748</v>
      </c>
      <c r="B147" s="8" t="s">
        <v>749</v>
      </c>
      <c r="C147" s="31" t="s">
        <v>32</v>
      </c>
      <c r="D147" s="10" t="s">
        <v>33</v>
      </c>
      <c r="E147" s="9"/>
      <c r="F147" s="11" t="s">
        <v>761</v>
      </c>
      <c r="G147" s="12"/>
      <c r="H147" s="12"/>
      <c r="I147" s="9" t="s">
        <v>82</v>
      </c>
      <c r="J147" s="7" t="s">
        <v>530</v>
      </c>
      <c r="K147" s="12" t="s">
        <v>762</v>
      </c>
      <c r="L147" s="11" t="s">
        <v>763</v>
      </c>
      <c r="M147" s="9" t="s">
        <v>39</v>
      </c>
      <c r="N147" s="12" t="s">
        <v>753</v>
      </c>
      <c r="O147" s="11" t="s">
        <v>764</v>
      </c>
      <c r="P147" s="23"/>
      <c r="Q147" s="17"/>
      <c r="R147" s="21"/>
      <c r="S147" s="21"/>
      <c r="T147" s="21"/>
      <c r="U147" s="23"/>
      <c r="V147" s="21"/>
      <c r="W147" s="21"/>
      <c r="X147" s="17"/>
      <c r="Y147" s="9" t="s">
        <v>42</v>
      </c>
      <c r="Z147" s="11" t="s">
        <v>765</v>
      </c>
      <c r="AA147" s="14" t="str">
        <f t="shared" si="1"/>
        <v>M4-NyO-60a-I-3</v>
      </c>
      <c r="AB147" s="7" t="s">
        <v>258</v>
      </c>
      <c r="AC147" s="17"/>
      <c r="AD147" s="17"/>
      <c r="AE147" s="17"/>
    </row>
    <row r="148" ht="75.0" customHeight="1">
      <c r="A148" s="20" t="s">
        <v>748</v>
      </c>
      <c r="B148" s="8" t="s">
        <v>749</v>
      </c>
      <c r="C148" s="18" t="s">
        <v>46</v>
      </c>
      <c r="D148" s="10" t="s">
        <v>33</v>
      </c>
      <c r="E148" s="9"/>
      <c r="F148" s="11" t="s">
        <v>766</v>
      </c>
      <c r="G148" s="19" t="s">
        <v>767</v>
      </c>
      <c r="H148" s="8"/>
      <c r="I148" s="9" t="s">
        <v>82</v>
      </c>
      <c r="J148" s="12" t="s">
        <v>90</v>
      </c>
      <c r="K148" s="12" t="s">
        <v>768</v>
      </c>
      <c r="L148" s="12" t="s">
        <v>769</v>
      </c>
      <c r="M148" s="9" t="s">
        <v>39</v>
      </c>
      <c r="N148" s="12" t="s">
        <v>753</v>
      </c>
      <c r="O148" s="24" t="s">
        <v>770</v>
      </c>
      <c r="P148" s="23"/>
      <c r="Q148" s="17"/>
      <c r="R148" s="21"/>
      <c r="S148" s="21"/>
      <c r="T148" s="21"/>
      <c r="U148" s="23"/>
      <c r="V148" s="21"/>
      <c r="W148" s="21"/>
      <c r="X148" s="17"/>
      <c r="Y148" s="9" t="s">
        <v>42</v>
      </c>
      <c r="Z148" s="11" t="s">
        <v>771</v>
      </c>
      <c r="AA148" s="14" t="str">
        <f t="shared" si="1"/>
        <v>M4-NyO-60a-E-1</v>
      </c>
      <c r="AB148" s="7" t="s">
        <v>258</v>
      </c>
      <c r="AC148" s="17"/>
      <c r="AD148" s="17"/>
      <c r="AE148" s="17"/>
    </row>
    <row r="149" ht="75.0" customHeight="1">
      <c r="A149" s="20" t="s">
        <v>748</v>
      </c>
      <c r="B149" s="8" t="s">
        <v>749</v>
      </c>
      <c r="C149" s="18" t="s">
        <v>46</v>
      </c>
      <c r="D149" s="10" t="s">
        <v>33</v>
      </c>
      <c r="E149" s="9"/>
      <c r="F149" s="11" t="s">
        <v>766</v>
      </c>
      <c r="G149" s="30" t="s">
        <v>772</v>
      </c>
      <c r="H149" s="8"/>
      <c r="I149" s="9" t="s">
        <v>82</v>
      </c>
      <c r="J149" s="12" t="s">
        <v>90</v>
      </c>
      <c r="K149" s="12" t="s">
        <v>773</v>
      </c>
      <c r="L149" s="12" t="s">
        <v>774</v>
      </c>
      <c r="M149" s="9" t="s">
        <v>39</v>
      </c>
      <c r="N149" s="12" t="s">
        <v>753</v>
      </c>
      <c r="O149" s="11" t="s">
        <v>775</v>
      </c>
      <c r="P149" s="23"/>
      <c r="Q149" s="17"/>
      <c r="R149" s="21"/>
      <c r="S149" s="21"/>
      <c r="T149" s="21"/>
      <c r="U149" s="23"/>
      <c r="V149" s="21"/>
      <c r="W149" s="21"/>
      <c r="X149" s="17"/>
      <c r="Y149" s="9" t="s">
        <v>42</v>
      </c>
      <c r="Z149" s="11" t="s">
        <v>776</v>
      </c>
      <c r="AA149" s="14" t="str">
        <f t="shared" si="1"/>
        <v>M4-NyO-60a-E-2</v>
      </c>
      <c r="AB149" s="7" t="s">
        <v>258</v>
      </c>
      <c r="AC149" s="17"/>
      <c r="AD149" s="17"/>
      <c r="AE149" s="17"/>
    </row>
    <row r="150" ht="75.0" customHeight="1">
      <c r="A150" s="20" t="s">
        <v>748</v>
      </c>
      <c r="B150" s="8" t="s">
        <v>749</v>
      </c>
      <c r="C150" s="18" t="s">
        <v>46</v>
      </c>
      <c r="D150" s="10" t="s">
        <v>33</v>
      </c>
      <c r="E150" s="9"/>
      <c r="F150" s="11" t="s">
        <v>766</v>
      </c>
      <c r="G150" s="30" t="s">
        <v>777</v>
      </c>
      <c r="H150" s="8"/>
      <c r="I150" s="9" t="s">
        <v>82</v>
      </c>
      <c r="J150" s="12" t="s">
        <v>90</v>
      </c>
      <c r="K150" s="12" t="s">
        <v>778</v>
      </c>
      <c r="L150" s="12" t="s">
        <v>779</v>
      </c>
      <c r="M150" s="9" t="s">
        <v>39</v>
      </c>
      <c r="N150" s="12" t="s">
        <v>753</v>
      </c>
      <c r="O150" s="21" t="s">
        <v>780</v>
      </c>
      <c r="P150" s="23"/>
      <c r="Q150" s="17"/>
      <c r="R150" s="21"/>
      <c r="S150" s="21"/>
      <c r="T150" s="21"/>
      <c r="U150" s="23"/>
      <c r="V150" s="21"/>
      <c r="W150" s="21"/>
      <c r="X150" s="17"/>
      <c r="Y150" s="9" t="s">
        <v>42</v>
      </c>
      <c r="Z150" s="11" t="s">
        <v>781</v>
      </c>
      <c r="AA150" s="14" t="str">
        <f t="shared" si="1"/>
        <v>M4-NyO-60a-E-3</v>
      </c>
      <c r="AB150" s="7" t="s">
        <v>258</v>
      </c>
      <c r="AC150" s="17"/>
      <c r="AD150" s="17"/>
      <c r="AE150" s="17"/>
    </row>
    <row r="151" ht="75.0" customHeight="1">
      <c r="A151" s="9" t="s">
        <v>782</v>
      </c>
      <c r="B151" s="12" t="s">
        <v>783</v>
      </c>
      <c r="C151" s="9" t="s">
        <v>32</v>
      </c>
      <c r="D151" s="10" t="s">
        <v>33</v>
      </c>
      <c r="E151" s="9"/>
      <c r="F151" s="28" t="s">
        <v>784</v>
      </c>
      <c r="G151" s="21" t="s">
        <v>785</v>
      </c>
      <c r="H151" s="12"/>
      <c r="I151" s="7" t="s">
        <v>35</v>
      </c>
      <c r="J151" s="9" t="s">
        <v>408</v>
      </c>
      <c r="K151" s="16" t="s">
        <v>786</v>
      </c>
      <c r="L151" s="28" t="s">
        <v>787</v>
      </c>
      <c r="M151" s="7" t="s">
        <v>39</v>
      </c>
      <c r="N151" s="28" t="s">
        <v>788</v>
      </c>
      <c r="O151" s="28" t="s">
        <v>789</v>
      </c>
      <c r="P151" s="28" t="s">
        <v>790</v>
      </c>
      <c r="Q151" s="17"/>
      <c r="R151" s="23"/>
      <c r="S151" s="23"/>
      <c r="T151" s="23"/>
      <c r="U151" s="23"/>
      <c r="V151" s="23"/>
      <c r="W151" s="23"/>
      <c r="X151" s="24"/>
      <c r="Y151" s="9" t="s">
        <v>42</v>
      </c>
      <c r="Z151" s="11" t="s">
        <v>791</v>
      </c>
      <c r="AA151" s="14" t="str">
        <f t="shared" si="1"/>
        <v>M4-NyO-12a-I-1</v>
      </c>
      <c r="AB151" s="7" t="s">
        <v>258</v>
      </c>
      <c r="AC151" s="7" t="s">
        <v>421</v>
      </c>
      <c r="AD151" s="17"/>
      <c r="AE151" s="7" t="s">
        <v>45</v>
      </c>
    </row>
    <row r="152" ht="75.0" customHeight="1">
      <c r="A152" s="9" t="s">
        <v>782</v>
      </c>
      <c r="B152" s="12" t="s">
        <v>783</v>
      </c>
      <c r="C152" s="9" t="s">
        <v>46</v>
      </c>
      <c r="D152" s="10" t="s">
        <v>33</v>
      </c>
      <c r="E152" s="9"/>
      <c r="F152" s="28" t="s">
        <v>792</v>
      </c>
      <c r="G152" s="21" t="s">
        <v>793</v>
      </c>
      <c r="H152" s="12"/>
      <c r="I152" s="7" t="s">
        <v>35</v>
      </c>
      <c r="J152" s="20" t="s">
        <v>90</v>
      </c>
      <c r="K152" s="16" t="s">
        <v>794</v>
      </c>
      <c r="L152" s="28" t="s">
        <v>795</v>
      </c>
      <c r="M152" s="7" t="s">
        <v>39</v>
      </c>
      <c r="N152" s="28" t="s">
        <v>788</v>
      </c>
      <c r="O152" s="28" t="s">
        <v>789</v>
      </c>
      <c r="P152" s="21" t="s">
        <v>796</v>
      </c>
      <c r="Q152" s="17"/>
      <c r="R152" s="23"/>
      <c r="S152" s="23"/>
      <c r="T152" s="23"/>
      <c r="U152" s="23"/>
      <c r="V152" s="23"/>
      <c r="W152" s="23"/>
      <c r="X152" s="24"/>
      <c r="Y152" s="9" t="s">
        <v>42</v>
      </c>
      <c r="Z152" s="11" t="s">
        <v>797</v>
      </c>
      <c r="AA152" s="14" t="str">
        <f t="shared" si="1"/>
        <v>M4-NyO-12a-E-1</v>
      </c>
      <c r="AB152" s="7" t="s">
        <v>258</v>
      </c>
      <c r="AC152" s="7" t="s">
        <v>421</v>
      </c>
      <c r="AD152" s="17"/>
      <c r="AE152" s="7" t="s">
        <v>45</v>
      </c>
    </row>
    <row r="153" ht="75.0" customHeight="1">
      <c r="A153" s="9" t="s">
        <v>798</v>
      </c>
      <c r="B153" s="12" t="s">
        <v>799</v>
      </c>
      <c r="C153" s="9" t="s">
        <v>32</v>
      </c>
      <c r="D153" s="10" t="s">
        <v>33</v>
      </c>
      <c r="E153" s="9"/>
      <c r="F153" s="12" t="s">
        <v>800</v>
      </c>
      <c r="G153" s="12"/>
      <c r="H153" s="12"/>
      <c r="I153" s="9" t="s">
        <v>35</v>
      </c>
      <c r="J153" s="9" t="s">
        <v>471</v>
      </c>
      <c r="K153" s="12" t="s">
        <v>801</v>
      </c>
      <c r="L153" s="12" t="s">
        <v>110</v>
      </c>
      <c r="M153" s="9" t="s">
        <v>39</v>
      </c>
      <c r="N153" s="11" t="s">
        <v>802</v>
      </c>
      <c r="O153" s="12" t="s">
        <v>803</v>
      </c>
      <c r="P153" s="12" t="s">
        <v>804</v>
      </c>
      <c r="Q153" s="17"/>
      <c r="R153" s="23"/>
      <c r="S153" s="23"/>
      <c r="T153" s="23"/>
      <c r="U153" s="23"/>
      <c r="V153" s="23"/>
      <c r="W153" s="23"/>
      <c r="X153" s="24"/>
      <c r="Y153" s="9" t="s">
        <v>42</v>
      </c>
      <c r="Z153" s="11" t="s">
        <v>805</v>
      </c>
      <c r="AA153" s="14" t="str">
        <f t="shared" si="1"/>
        <v>M4-NyO-13a-I-1</v>
      </c>
      <c r="AB153" s="7" t="s">
        <v>258</v>
      </c>
      <c r="AC153" s="17"/>
      <c r="AD153" s="17" t="s">
        <v>44</v>
      </c>
      <c r="AE153" s="7" t="s">
        <v>45</v>
      </c>
    </row>
    <row r="154" ht="75.0" customHeight="1">
      <c r="A154" s="9" t="s">
        <v>798</v>
      </c>
      <c r="B154" s="12" t="s">
        <v>799</v>
      </c>
      <c r="C154" s="9" t="s">
        <v>46</v>
      </c>
      <c r="D154" s="10" t="s">
        <v>33</v>
      </c>
      <c r="E154" s="9"/>
      <c r="F154" s="12" t="s">
        <v>806</v>
      </c>
      <c r="G154" s="12" t="s">
        <v>807</v>
      </c>
      <c r="H154" s="12"/>
      <c r="I154" s="9" t="s">
        <v>35</v>
      </c>
      <c r="J154" s="9" t="s">
        <v>90</v>
      </c>
      <c r="K154" s="12" t="s">
        <v>808</v>
      </c>
      <c r="L154" s="12" t="s">
        <v>809</v>
      </c>
      <c r="M154" s="9" t="s">
        <v>39</v>
      </c>
      <c r="N154" s="12" t="s">
        <v>802</v>
      </c>
      <c r="O154" s="11" t="s">
        <v>810</v>
      </c>
      <c r="P154" s="12"/>
      <c r="Q154" s="17"/>
      <c r="R154" s="23"/>
      <c r="S154" s="23"/>
      <c r="T154" s="23"/>
      <c r="U154" s="23"/>
      <c r="V154" s="23"/>
      <c r="W154" s="23"/>
      <c r="X154" s="24"/>
      <c r="Y154" s="9" t="s">
        <v>42</v>
      </c>
      <c r="Z154" s="11" t="s">
        <v>811</v>
      </c>
      <c r="AA154" s="14" t="str">
        <f t="shared" si="1"/>
        <v>M4-NyO-13a-E-1</v>
      </c>
      <c r="AB154" s="7" t="s">
        <v>258</v>
      </c>
      <c r="AC154" s="17"/>
      <c r="AD154" s="17" t="s">
        <v>44</v>
      </c>
      <c r="AE154" s="7" t="s">
        <v>45</v>
      </c>
    </row>
    <row r="155" ht="75.0" customHeight="1">
      <c r="A155" s="9" t="s">
        <v>812</v>
      </c>
      <c r="B155" s="12" t="s">
        <v>813</v>
      </c>
      <c r="C155" s="9" t="s">
        <v>32</v>
      </c>
      <c r="D155" s="10" t="s">
        <v>33</v>
      </c>
      <c r="E155" s="9"/>
      <c r="F155" s="12" t="s">
        <v>814</v>
      </c>
      <c r="G155" s="12"/>
      <c r="H155" s="12"/>
      <c r="I155" s="9" t="s">
        <v>35</v>
      </c>
      <c r="J155" s="9" t="s">
        <v>471</v>
      </c>
      <c r="K155" s="12" t="s">
        <v>801</v>
      </c>
      <c r="L155" s="12" t="s">
        <v>110</v>
      </c>
      <c r="M155" s="9" t="s">
        <v>39</v>
      </c>
      <c r="N155" s="11" t="s">
        <v>815</v>
      </c>
      <c r="O155" s="11" t="s">
        <v>816</v>
      </c>
      <c r="P155" s="12" t="s">
        <v>817</v>
      </c>
      <c r="Q155" s="17"/>
      <c r="R155" s="23"/>
      <c r="S155" s="23"/>
      <c r="T155" s="23"/>
      <c r="U155" s="23"/>
      <c r="V155" s="23"/>
      <c r="W155" s="23"/>
      <c r="X155" s="17"/>
      <c r="Y155" s="9" t="s">
        <v>42</v>
      </c>
      <c r="Z155" s="11" t="s">
        <v>818</v>
      </c>
      <c r="AA155" s="14" t="str">
        <f t="shared" si="1"/>
        <v>M4-NyO-13b-I-1</v>
      </c>
      <c r="AB155" s="7" t="s">
        <v>258</v>
      </c>
      <c r="AC155" s="17"/>
      <c r="AD155" s="17" t="s">
        <v>44</v>
      </c>
      <c r="AE155" s="7" t="s">
        <v>45</v>
      </c>
    </row>
    <row r="156" ht="75.0" customHeight="1">
      <c r="A156" s="9" t="s">
        <v>812</v>
      </c>
      <c r="B156" s="12" t="s">
        <v>813</v>
      </c>
      <c r="C156" s="9" t="s">
        <v>46</v>
      </c>
      <c r="D156" s="10" t="s">
        <v>33</v>
      </c>
      <c r="E156" s="9"/>
      <c r="F156" s="11" t="s">
        <v>819</v>
      </c>
      <c r="G156" s="12"/>
      <c r="H156" s="12" t="s">
        <v>820</v>
      </c>
      <c r="I156" s="9" t="s">
        <v>82</v>
      </c>
      <c r="J156" s="9" t="s">
        <v>90</v>
      </c>
      <c r="K156" s="12" t="s">
        <v>821</v>
      </c>
      <c r="L156" s="12" t="s">
        <v>822</v>
      </c>
      <c r="M156" s="9" t="s">
        <v>39</v>
      </c>
      <c r="N156" s="11" t="s">
        <v>815</v>
      </c>
      <c r="O156" s="11" t="s">
        <v>823</v>
      </c>
      <c r="P156" s="12" t="s">
        <v>824</v>
      </c>
      <c r="Q156" s="17"/>
      <c r="R156" s="23"/>
      <c r="S156" s="23"/>
      <c r="T156" s="23"/>
      <c r="U156" s="23"/>
      <c r="V156" s="23"/>
      <c r="W156" s="23"/>
      <c r="X156" s="17"/>
      <c r="Y156" s="9" t="s">
        <v>42</v>
      </c>
      <c r="Z156" s="11" t="s">
        <v>825</v>
      </c>
      <c r="AA156" s="14" t="str">
        <f t="shared" si="1"/>
        <v>M4-NyO-13b-E-1</v>
      </c>
      <c r="AB156" s="7" t="s">
        <v>258</v>
      </c>
      <c r="AC156" s="17"/>
      <c r="AD156" s="17" t="s">
        <v>44</v>
      </c>
      <c r="AE156" s="7" t="s">
        <v>45</v>
      </c>
    </row>
    <row r="157" ht="75.0" customHeight="1">
      <c r="A157" s="9" t="s">
        <v>812</v>
      </c>
      <c r="B157" s="12" t="s">
        <v>813</v>
      </c>
      <c r="C157" s="9" t="s">
        <v>46</v>
      </c>
      <c r="D157" s="10" t="s">
        <v>33</v>
      </c>
      <c r="E157" s="9"/>
      <c r="F157" s="11" t="s">
        <v>826</v>
      </c>
      <c r="G157" s="12"/>
      <c r="H157" s="12" t="s">
        <v>820</v>
      </c>
      <c r="I157" s="9" t="s">
        <v>82</v>
      </c>
      <c r="J157" s="9" t="s">
        <v>90</v>
      </c>
      <c r="K157" s="12" t="s">
        <v>821</v>
      </c>
      <c r="L157" s="12" t="s">
        <v>827</v>
      </c>
      <c r="M157" s="9" t="s">
        <v>39</v>
      </c>
      <c r="N157" s="11" t="s">
        <v>815</v>
      </c>
      <c r="O157" s="11" t="s">
        <v>823</v>
      </c>
      <c r="P157" s="12" t="s">
        <v>824</v>
      </c>
      <c r="Q157" s="17"/>
      <c r="R157" s="23"/>
      <c r="S157" s="23"/>
      <c r="T157" s="23"/>
      <c r="U157" s="23"/>
      <c r="V157" s="23"/>
      <c r="W157" s="23"/>
      <c r="X157" s="17"/>
      <c r="Y157" s="9" t="s">
        <v>42</v>
      </c>
      <c r="Z157" s="11" t="s">
        <v>828</v>
      </c>
      <c r="AA157" s="14" t="str">
        <f t="shared" si="1"/>
        <v>M4-NyO-13b-E-2</v>
      </c>
      <c r="AB157" s="7" t="s">
        <v>258</v>
      </c>
      <c r="AC157" s="17"/>
      <c r="AD157" s="17" t="s">
        <v>44</v>
      </c>
      <c r="AE157" s="7" t="s">
        <v>45</v>
      </c>
    </row>
    <row r="158" ht="75.0" customHeight="1">
      <c r="A158" s="9" t="s">
        <v>829</v>
      </c>
      <c r="B158" s="12" t="s">
        <v>830</v>
      </c>
      <c r="C158" s="9" t="s">
        <v>32</v>
      </c>
      <c r="D158" s="10" t="s">
        <v>33</v>
      </c>
      <c r="E158" s="9"/>
      <c r="F158" s="12" t="s">
        <v>831</v>
      </c>
      <c r="G158" s="12"/>
      <c r="H158" s="12"/>
      <c r="I158" s="9" t="s">
        <v>35</v>
      </c>
      <c r="J158" s="9" t="s">
        <v>471</v>
      </c>
      <c r="K158" s="12" t="s">
        <v>801</v>
      </c>
      <c r="L158" s="12" t="s">
        <v>110</v>
      </c>
      <c r="M158" s="9" t="s">
        <v>39</v>
      </c>
      <c r="N158" s="12" t="s">
        <v>832</v>
      </c>
      <c r="O158" s="12" t="s">
        <v>833</v>
      </c>
      <c r="P158" s="12" t="s">
        <v>834</v>
      </c>
      <c r="Q158" s="17"/>
      <c r="R158" s="23"/>
      <c r="S158" s="23"/>
      <c r="T158" s="23"/>
      <c r="U158" s="23"/>
      <c r="V158" s="23"/>
      <c r="W158" s="23"/>
      <c r="X158" s="24"/>
      <c r="Y158" s="9" t="s">
        <v>42</v>
      </c>
      <c r="Z158" s="11" t="s">
        <v>835</v>
      </c>
      <c r="AA158" s="14" t="str">
        <f t="shared" si="1"/>
        <v>M4-NyO-13c-I-1</v>
      </c>
      <c r="AB158" s="7" t="s">
        <v>258</v>
      </c>
      <c r="AC158" s="17"/>
      <c r="AD158" s="17" t="s">
        <v>44</v>
      </c>
      <c r="AE158" s="7" t="s">
        <v>45</v>
      </c>
    </row>
    <row r="159" ht="75.0" customHeight="1">
      <c r="A159" s="9" t="s">
        <v>829</v>
      </c>
      <c r="B159" s="12" t="s">
        <v>830</v>
      </c>
      <c r="C159" s="9" t="s">
        <v>46</v>
      </c>
      <c r="D159" s="10" t="s">
        <v>33</v>
      </c>
      <c r="E159" s="9"/>
      <c r="F159" s="11" t="s">
        <v>836</v>
      </c>
      <c r="G159" s="12"/>
      <c r="H159" s="12" t="s">
        <v>837</v>
      </c>
      <c r="I159" s="9" t="s">
        <v>82</v>
      </c>
      <c r="J159" s="9" t="s">
        <v>90</v>
      </c>
      <c r="K159" s="12" t="s">
        <v>821</v>
      </c>
      <c r="L159" s="8" t="s">
        <v>838</v>
      </c>
      <c r="M159" s="9" t="s">
        <v>39</v>
      </c>
      <c r="N159" s="12" t="s">
        <v>832</v>
      </c>
      <c r="O159" s="12" t="s">
        <v>839</v>
      </c>
      <c r="P159" s="12" t="s">
        <v>840</v>
      </c>
      <c r="Q159" s="17"/>
      <c r="R159" s="23"/>
      <c r="S159" s="23"/>
      <c r="T159" s="23"/>
      <c r="U159" s="23"/>
      <c r="V159" s="23"/>
      <c r="W159" s="23"/>
      <c r="X159" s="24"/>
      <c r="Y159" s="9" t="s">
        <v>42</v>
      </c>
      <c r="Z159" s="11" t="s">
        <v>841</v>
      </c>
      <c r="AA159" s="14" t="str">
        <f t="shared" si="1"/>
        <v>M4-NyO-13c-E-1</v>
      </c>
      <c r="AB159" s="7" t="s">
        <v>258</v>
      </c>
      <c r="AC159" s="17"/>
      <c r="AD159" s="17" t="s">
        <v>44</v>
      </c>
      <c r="AE159" s="7" t="s">
        <v>45</v>
      </c>
    </row>
    <row r="160" ht="75.0" customHeight="1">
      <c r="A160" s="9" t="s">
        <v>829</v>
      </c>
      <c r="B160" s="12" t="s">
        <v>830</v>
      </c>
      <c r="C160" s="9" t="s">
        <v>46</v>
      </c>
      <c r="D160" s="10" t="s">
        <v>33</v>
      </c>
      <c r="E160" s="9"/>
      <c r="F160" s="11" t="s">
        <v>842</v>
      </c>
      <c r="G160" s="12"/>
      <c r="H160" s="12" t="s">
        <v>837</v>
      </c>
      <c r="I160" s="9" t="s">
        <v>82</v>
      </c>
      <c r="J160" s="9" t="s">
        <v>90</v>
      </c>
      <c r="K160" s="12" t="s">
        <v>821</v>
      </c>
      <c r="L160" s="8" t="s">
        <v>843</v>
      </c>
      <c r="M160" s="9" t="s">
        <v>39</v>
      </c>
      <c r="N160" s="12" t="s">
        <v>832</v>
      </c>
      <c r="O160" s="12" t="s">
        <v>839</v>
      </c>
      <c r="P160" s="12" t="s">
        <v>840</v>
      </c>
      <c r="Q160" s="17"/>
      <c r="R160" s="23"/>
      <c r="S160" s="23"/>
      <c r="T160" s="23"/>
      <c r="U160" s="23"/>
      <c r="V160" s="23"/>
      <c r="W160" s="23"/>
      <c r="X160" s="24"/>
      <c r="Y160" s="9" t="s">
        <v>42</v>
      </c>
      <c r="Z160" s="11" t="s">
        <v>844</v>
      </c>
      <c r="AA160" s="14" t="str">
        <f t="shared" si="1"/>
        <v>M4-NyO-13c-E-2</v>
      </c>
      <c r="AB160" s="7" t="s">
        <v>258</v>
      </c>
      <c r="AC160" s="17"/>
      <c r="AD160" s="17" t="s">
        <v>44</v>
      </c>
      <c r="AE160" s="7" t="s">
        <v>45</v>
      </c>
    </row>
    <row r="161" ht="75.0" customHeight="1">
      <c r="A161" s="9" t="s">
        <v>829</v>
      </c>
      <c r="B161" s="12" t="s">
        <v>830</v>
      </c>
      <c r="C161" s="9" t="s">
        <v>65</v>
      </c>
      <c r="D161" s="10" t="s">
        <v>33</v>
      </c>
      <c r="E161" s="9"/>
      <c r="F161" s="12" t="s">
        <v>845</v>
      </c>
      <c r="G161" s="12" t="s">
        <v>846</v>
      </c>
      <c r="H161" s="12"/>
      <c r="I161" s="9" t="s">
        <v>35</v>
      </c>
      <c r="J161" s="9" t="s">
        <v>90</v>
      </c>
      <c r="K161" s="12" t="s">
        <v>847</v>
      </c>
      <c r="L161" s="12" t="s">
        <v>848</v>
      </c>
      <c r="M161" s="9" t="s">
        <v>39</v>
      </c>
      <c r="N161" s="12" t="s">
        <v>832</v>
      </c>
      <c r="O161" s="12" t="s">
        <v>839</v>
      </c>
      <c r="P161" s="12" t="s">
        <v>849</v>
      </c>
      <c r="Q161" s="17"/>
      <c r="R161" s="23"/>
      <c r="S161" s="23"/>
      <c r="T161" s="23"/>
      <c r="U161" s="23"/>
      <c r="V161" s="23"/>
      <c r="W161" s="23"/>
      <c r="X161" s="24"/>
      <c r="Y161" s="9" t="s">
        <v>42</v>
      </c>
      <c r="Z161" s="11" t="s">
        <v>850</v>
      </c>
      <c r="AA161" s="14" t="str">
        <f t="shared" si="1"/>
        <v>M4-NyO-13c-A-1</v>
      </c>
      <c r="AB161" s="7" t="s">
        <v>258</v>
      </c>
      <c r="AC161" s="17"/>
      <c r="AD161" s="17" t="s">
        <v>44</v>
      </c>
      <c r="AE161" s="7" t="s">
        <v>45</v>
      </c>
    </row>
    <row r="162" ht="75.0" customHeight="1">
      <c r="A162" s="9" t="s">
        <v>829</v>
      </c>
      <c r="B162" s="12" t="s">
        <v>830</v>
      </c>
      <c r="C162" s="9" t="s">
        <v>65</v>
      </c>
      <c r="D162" s="10" t="s">
        <v>33</v>
      </c>
      <c r="E162" s="9"/>
      <c r="F162" s="11" t="s">
        <v>851</v>
      </c>
      <c r="G162" s="12" t="s">
        <v>852</v>
      </c>
      <c r="H162" s="12"/>
      <c r="I162" s="9" t="s">
        <v>35</v>
      </c>
      <c r="J162" s="9" t="s">
        <v>90</v>
      </c>
      <c r="K162" s="12" t="s">
        <v>853</v>
      </c>
      <c r="L162" s="12" t="s">
        <v>848</v>
      </c>
      <c r="M162" s="9" t="s">
        <v>39</v>
      </c>
      <c r="N162" s="12" t="s">
        <v>832</v>
      </c>
      <c r="O162" s="12" t="s">
        <v>839</v>
      </c>
      <c r="P162" s="12" t="s">
        <v>849</v>
      </c>
      <c r="Q162" s="17"/>
      <c r="R162" s="23"/>
      <c r="S162" s="23"/>
      <c r="T162" s="23"/>
      <c r="U162" s="23"/>
      <c r="V162" s="23"/>
      <c r="W162" s="23"/>
      <c r="X162" s="24"/>
      <c r="Y162" s="9" t="s">
        <v>42</v>
      </c>
      <c r="Z162" s="11" t="s">
        <v>854</v>
      </c>
      <c r="AA162" s="14" t="str">
        <f t="shared" si="1"/>
        <v>M4-NyO-13c-A-2</v>
      </c>
      <c r="AB162" s="7" t="s">
        <v>258</v>
      </c>
      <c r="AC162" s="17"/>
      <c r="AD162" s="17" t="s">
        <v>44</v>
      </c>
      <c r="AE162" s="7" t="s">
        <v>45</v>
      </c>
    </row>
    <row r="163" ht="75.0" customHeight="1">
      <c r="A163" s="9" t="s">
        <v>829</v>
      </c>
      <c r="B163" s="12" t="s">
        <v>830</v>
      </c>
      <c r="C163" s="9" t="s">
        <v>65</v>
      </c>
      <c r="D163" s="10" t="s">
        <v>33</v>
      </c>
      <c r="E163" s="9"/>
      <c r="F163" s="11" t="s">
        <v>855</v>
      </c>
      <c r="G163" s="12" t="s">
        <v>856</v>
      </c>
      <c r="H163" s="12"/>
      <c r="I163" s="9" t="s">
        <v>35</v>
      </c>
      <c r="J163" s="9" t="s">
        <v>90</v>
      </c>
      <c r="K163" s="12" t="s">
        <v>857</v>
      </c>
      <c r="L163" s="12" t="s">
        <v>848</v>
      </c>
      <c r="M163" s="9" t="s">
        <v>39</v>
      </c>
      <c r="N163" s="12" t="s">
        <v>832</v>
      </c>
      <c r="O163" s="12" t="s">
        <v>839</v>
      </c>
      <c r="P163" s="12" t="s">
        <v>849</v>
      </c>
      <c r="Q163" s="17"/>
      <c r="R163" s="23"/>
      <c r="S163" s="23"/>
      <c r="T163" s="23"/>
      <c r="U163" s="23"/>
      <c r="V163" s="23"/>
      <c r="W163" s="23"/>
      <c r="X163" s="24"/>
      <c r="Y163" s="9" t="s">
        <v>42</v>
      </c>
      <c r="Z163" s="11" t="s">
        <v>858</v>
      </c>
      <c r="AA163" s="14" t="str">
        <f t="shared" si="1"/>
        <v>M4-NyO-13c-A-3</v>
      </c>
      <c r="AB163" s="7" t="s">
        <v>258</v>
      </c>
      <c r="AC163" s="17"/>
      <c r="AD163" s="17" t="s">
        <v>44</v>
      </c>
      <c r="AE163" s="7" t="s">
        <v>45</v>
      </c>
    </row>
    <row r="164" ht="75.0" customHeight="1">
      <c r="A164" s="9" t="s">
        <v>859</v>
      </c>
      <c r="B164" s="12" t="s">
        <v>860</v>
      </c>
      <c r="C164" s="9" t="s">
        <v>32</v>
      </c>
      <c r="D164" s="10" t="s">
        <v>33</v>
      </c>
      <c r="E164" s="9"/>
      <c r="F164" s="12" t="s">
        <v>861</v>
      </c>
      <c r="G164" s="12"/>
      <c r="H164" s="12"/>
      <c r="I164" s="9" t="s">
        <v>35</v>
      </c>
      <c r="J164" s="9" t="s">
        <v>471</v>
      </c>
      <c r="K164" s="12" t="s">
        <v>862</v>
      </c>
      <c r="L164" s="12" t="s">
        <v>804</v>
      </c>
      <c r="M164" s="9" t="s">
        <v>39</v>
      </c>
      <c r="N164" s="12" t="s">
        <v>863</v>
      </c>
      <c r="O164" s="12" t="s">
        <v>864</v>
      </c>
      <c r="P164" s="23"/>
      <c r="Q164" s="17"/>
      <c r="R164" s="23"/>
      <c r="S164" s="23"/>
      <c r="T164" s="23"/>
      <c r="U164" s="23"/>
      <c r="V164" s="23"/>
      <c r="W164" s="23"/>
      <c r="X164" s="24"/>
      <c r="Y164" s="9" t="s">
        <v>42</v>
      </c>
      <c r="Z164" s="11" t="s">
        <v>865</v>
      </c>
      <c r="AA164" s="14" t="str">
        <f t="shared" si="1"/>
        <v>M4-NyO-36a-I-1</v>
      </c>
      <c r="AB164" s="7" t="s">
        <v>258</v>
      </c>
      <c r="AC164" s="17"/>
      <c r="AD164" s="17" t="s">
        <v>44</v>
      </c>
      <c r="AE164" s="17"/>
    </row>
    <row r="165" ht="75.0" customHeight="1">
      <c r="A165" s="9" t="s">
        <v>859</v>
      </c>
      <c r="B165" s="12" t="s">
        <v>860</v>
      </c>
      <c r="C165" s="9" t="s">
        <v>46</v>
      </c>
      <c r="D165" s="10" t="s">
        <v>33</v>
      </c>
      <c r="E165" s="9"/>
      <c r="F165" s="12" t="s">
        <v>866</v>
      </c>
      <c r="G165" s="12"/>
      <c r="H165" s="12"/>
      <c r="I165" s="9" t="s">
        <v>35</v>
      </c>
      <c r="J165" s="7" t="s">
        <v>49</v>
      </c>
      <c r="K165" s="12" t="s">
        <v>862</v>
      </c>
      <c r="L165" s="12" t="s">
        <v>867</v>
      </c>
      <c r="M165" s="9" t="s">
        <v>39</v>
      </c>
      <c r="N165" s="12" t="s">
        <v>863</v>
      </c>
      <c r="O165" s="12" t="s">
        <v>864</v>
      </c>
      <c r="P165" s="23"/>
      <c r="Q165" s="17"/>
      <c r="R165" s="23"/>
      <c r="S165" s="23"/>
      <c r="T165" s="23"/>
      <c r="U165" s="23"/>
      <c r="V165" s="23"/>
      <c r="W165" s="23"/>
      <c r="X165" s="24"/>
      <c r="Y165" s="9" t="s">
        <v>42</v>
      </c>
      <c r="Z165" s="11" t="s">
        <v>868</v>
      </c>
      <c r="AA165" s="14" t="str">
        <f t="shared" si="1"/>
        <v>M4-NyO-36a-E-1</v>
      </c>
      <c r="AB165" s="7" t="s">
        <v>258</v>
      </c>
      <c r="AC165" s="17"/>
      <c r="AD165" s="17" t="s">
        <v>44</v>
      </c>
      <c r="AE165" s="17"/>
    </row>
    <row r="166" ht="75.0" customHeight="1">
      <c r="A166" s="9" t="s">
        <v>859</v>
      </c>
      <c r="B166" s="12" t="s">
        <v>860</v>
      </c>
      <c r="C166" s="9" t="s">
        <v>46</v>
      </c>
      <c r="D166" s="10" t="s">
        <v>33</v>
      </c>
      <c r="E166" s="9"/>
      <c r="F166" s="12" t="s">
        <v>869</v>
      </c>
      <c r="G166" s="12"/>
      <c r="H166" s="12"/>
      <c r="I166" s="9" t="s">
        <v>35</v>
      </c>
      <c r="J166" s="7" t="s">
        <v>49</v>
      </c>
      <c r="K166" s="12" t="s">
        <v>862</v>
      </c>
      <c r="L166" s="12" t="s">
        <v>870</v>
      </c>
      <c r="M166" s="9" t="s">
        <v>39</v>
      </c>
      <c r="N166" s="12" t="s">
        <v>863</v>
      </c>
      <c r="O166" s="12" t="s">
        <v>864</v>
      </c>
      <c r="P166" s="23"/>
      <c r="Q166" s="17"/>
      <c r="R166" s="23"/>
      <c r="S166" s="23"/>
      <c r="T166" s="23"/>
      <c r="U166" s="23"/>
      <c r="V166" s="23"/>
      <c r="W166" s="23"/>
      <c r="X166" s="24"/>
      <c r="Y166" s="9" t="s">
        <v>42</v>
      </c>
      <c r="Z166" s="11" t="s">
        <v>871</v>
      </c>
      <c r="AA166" s="14" t="str">
        <f t="shared" si="1"/>
        <v>M4-NyO-36a-E-2</v>
      </c>
      <c r="AB166" s="7" t="s">
        <v>258</v>
      </c>
      <c r="AC166" s="17"/>
      <c r="AD166" s="17" t="s">
        <v>44</v>
      </c>
      <c r="AE166" s="17"/>
    </row>
    <row r="167" ht="75.0" customHeight="1">
      <c r="A167" s="9" t="s">
        <v>872</v>
      </c>
      <c r="B167" s="12" t="s">
        <v>873</v>
      </c>
      <c r="C167" s="31" t="s">
        <v>32</v>
      </c>
      <c r="D167" s="10" t="s">
        <v>33</v>
      </c>
      <c r="E167" s="9"/>
      <c r="F167" s="11" t="s">
        <v>874</v>
      </c>
      <c r="G167" s="12"/>
      <c r="H167" s="12"/>
      <c r="I167" s="9" t="s">
        <v>35</v>
      </c>
      <c r="J167" s="7" t="s">
        <v>530</v>
      </c>
      <c r="K167" s="12" t="s">
        <v>875</v>
      </c>
      <c r="L167" s="11" t="s">
        <v>876</v>
      </c>
      <c r="M167" s="9" t="s">
        <v>39</v>
      </c>
      <c r="N167" s="11" t="s">
        <v>877</v>
      </c>
      <c r="O167" s="11" t="s">
        <v>877</v>
      </c>
      <c r="P167" s="23"/>
      <c r="Q167" s="17"/>
      <c r="R167" s="23"/>
      <c r="S167" s="23"/>
      <c r="T167" s="23"/>
      <c r="U167" s="23"/>
      <c r="V167" s="23"/>
      <c r="W167" s="23"/>
      <c r="X167" s="24"/>
      <c r="Y167" s="9" t="s">
        <v>42</v>
      </c>
      <c r="Z167" s="16" t="s">
        <v>878</v>
      </c>
      <c r="AA167" s="14" t="str">
        <f t="shared" si="1"/>
        <v>M4-NyO-50a-I-1</v>
      </c>
      <c r="AB167" s="17"/>
      <c r="AC167" s="17"/>
      <c r="AD167" s="17"/>
      <c r="AE167" s="7" t="s">
        <v>45</v>
      </c>
    </row>
    <row r="168" ht="75.0" customHeight="1">
      <c r="A168" s="9" t="s">
        <v>872</v>
      </c>
      <c r="B168" s="12" t="s">
        <v>873</v>
      </c>
      <c r="C168" s="18" t="s">
        <v>46</v>
      </c>
      <c r="D168" s="10" t="s">
        <v>33</v>
      </c>
      <c r="E168" s="9"/>
      <c r="F168" s="11" t="s">
        <v>879</v>
      </c>
      <c r="G168" s="11" t="s">
        <v>880</v>
      </c>
      <c r="H168" s="12"/>
      <c r="I168" s="9" t="s">
        <v>35</v>
      </c>
      <c r="J168" s="9" t="s">
        <v>90</v>
      </c>
      <c r="K168" s="12" t="s">
        <v>875</v>
      </c>
      <c r="L168" s="12" t="s">
        <v>881</v>
      </c>
      <c r="M168" s="9" t="s">
        <v>39</v>
      </c>
      <c r="N168" s="11" t="s">
        <v>877</v>
      </c>
      <c r="O168" s="12" t="s">
        <v>882</v>
      </c>
      <c r="P168" s="23"/>
      <c r="Q168" s="17"/>
      <c r="R168" s="23"/>
      <c r="S168" s="23"/>
      <c r="T168" s="23"/>
      <c r="U168" s="23"/>
      <c r="V168" s="23"/>
      <c r="W168" s="23"/>
      <c r="X168" s="24"/>
      <c r="Y168" s="9" t="s">
        <v>42</v>
      </c>
      <c r="Z168" s="16" t="s">
        <v>883</v>
      </c>
      <c r="AA168" s="14" t="str">
        <f t="shared" si="1"/>
        <v>M4-NyO-50a-E-1</v>
      </c>
      <c r="AB168" s="17"/>
      <c r="AC168" s="17"/>
      <c r="AD168" s="17"/>
      <c r="AE168" s="7" t="s">
        <v>45</v>
      </c>
    </row>
    <row r="169" ht="75.0" customHeight="1">
      <c r="A169" s="9" t="s">
        <v>872</v>
      </c>
      <c r="B169" s="12" t="s">
        <v>873</v>
      </c>
      <c r="C169" s="18" t="s">
        <v>46</v>
      </c>
      <c r="D169" s="10" t="s">
        <v>33</v>
      </c>
      <c r="E169" s="9"/>
      <c r="F169" s="11" t="s">
        <v>879</v>
      </c>
      <c r="G169" s="11" t="s">
        <v>884</v>
      </c>
      <c r="H169" s="12"/>
      <c r="I169" s="9" t="s">
        <v>35</v>
      </c>
      <c r="J169" s="9" t="s">
        <v>90</v>
      </c>
      <c r="K169" s="12" t="s">
        <v>875</v>
      </c>
      <c r="L169" s="12" t="s">
        <v>885</v>
      </c>
      <c r="M169" s="9" t="s">
        <v>39</v>
      </c>
      <c r="N169" s="11" t="s">
        <v>877</v>
      </c>
      <c r="O169" s="12" t="s">
        <v>882</v>
      </c>
      <c r="P169" s="23"/>
      <c r="Q169" s="17"/>
      <c r="R169" s="23"/>
      <c r="S169" s="23"/>
      <c r="T169" s="23"/>
      <c r="U169" s="23"/>
      <c r="V169" s="23"/>
      <c r="W169" s="23"/>
      <c r="X169" s="24"/>
      <c r="Y169" s="9" t="s">
        <v>42</v>
      </c>
      <c r="Z169" s="16" t="s">
        <v>886</v>
      </c>
      <c r="AA169" s="14" t="str">
        <f t="shared" si="1"/>
        <v>M4-NyO-50a-E-2</v>
      </c>
      <c r="AB169" s="17"/>
      <c r="AC169" s="17"/>
      <c r="AD169" s="17"/>
      <c r="AE169" s="7" t="s">
        <v>45</v>
      </c>
    </row>
    <row r="170" ht="75.0" customHeight="1">
      <c r="A170" s="9" t="s">
        <v>887</v>
      </c>
      <c r="B170" s="12" t="s">
        <v>888</v>
      </c>
      <c r="C170" s="31" t="s">
        <v>32</v>
      </c>
      <c r="D170" s="10" t="s">
        <v>33</v>
      </c>
      <c r="E170" s="9"/>
      <c r="F170" s="12" t="s">
        <v>889</v>
      </c>
      <c r="G170" s="12"/>
      <c r="H170" s="12"/>
      <c r="I170" s="9" t="s">
        <v>82</v>
      </c>
      <c r="J170" s="7" t="s">
        <v>471</v>
      </c>
      <c r="K170" s="12" t="s">
        <v>890</v>
      </c>
      <c r="L170" s="12" t="s">
        <v>804</v>
      </c>
      <c r="M170" s="9" t="s">
        <v>39</v>
      </c>
      <c r="N170" s="12" t="s">
        <v>891</v>
      </c>
      <c r="O170" s="12" t="s">
        <v>891</v>
      </c>
      <c r="P170" s="23"/>
      <c r="Q170" s="17"/>
      <c r="R170" s="23"/>
      <c r="S170" s="23"/>
      <c r="T170" s="23"/>
      <c r="U170" s="23"/>
      <c r="V170" s="23"/>
      <c r="W170" s="23"/>
      <c r="X170" s="24"/>
      <c r="Y170" s="9" t="s">
        <v>42</v>
      </c>
      <c r="Z170" s="16" t="s">
        <v>892</v>
      </c>
      <c r="AA170" s="14" t="str">
        <f t="shared" si="1"/>
        <v>M4-NyO-51a-I-1</v>
      </c>
      <c r="AB170" s="17"/>
      <c r="AC170" s="17"/>
      <c r="AD170" s="17"/>
      <c r="AE170" s="7" t="s">
        <v>45</v>
      </c>
    </row>
    <row r="171" ht="75.0" customHeight="1">
      <c r="A171" s="9" t="s">
        <v>887</v>
      </c>
      <c r="B171" s="12" t="s">
        <v>888</v>
      </c>
      <c r="C171" s="31" t="s">
        <v>32</v>
      </c>
      <c r="D171" s="10" t="s">
        <v>33</v>
      </c>
      <c r="E171" s="9"/>
      <c r="F171" s="12" t="s">
        <v>893</v>
      </c>
      <c r="G171" s="12"/>
      <c r="H171" s="12"/>
      <c r="I171" s="9" t="s">
        <v>82</v>
      </c>
      <c r="J171" s="7" t="s">
        <v>471</v>
      </c>
      <c r="K171" s="12" t="s">
        <v>894</v>
      </c>
      <c r="L171" s="12" t="s">
        <v>804</v>
      </c>
      <c r="M171" s="9" t="s">
        <v>39</v>
      </c>
      <c r="N171" s="12" t="s">
        <v>891</v>
      </c>
      <c r="O171" s="12" t="s">
        <v>891</v>
      </c>
      <c r="P171" s="23"/>
      <c r="Q171" s="17"/>
      <c r="R171" s="23"/>
      <c r="S171" s="23"/>
      <c r="T171" s="23"/>
      <c r="U171" s="23"/>
      <c r="V171" s="23"/>
      <c r="W171" s="23"/>
      <c r="X171" s="24"/>
      <c r="Y171" s="9" t="s">
        <v>42</v>
      </c>
      <c r="Z171" s="16" t="s">
        <v>895</v>
      </c>
      <c r="AA171" s="14" t="str">
        <f t="shared" si="1"/>
        <v>M4-NyO-51a-I-2</v>
      </c>
      <c r="AB171" s="17"/>
      <c r="AC171" s="17"/>
      <c r="AD171" s="17"/>
      <c r="AE171" s="7" t="s">
        <v>45</v>
      </c>
    </row>
    <row r="172" ht="75.0" customHeight="1">
      <c r="A172" s="9" t="s">
        <v>887</v>
      </c>
      <c r="B172" s="12" t="s">
        <v>888</v>
      </c>
      <c r="C172" s="31" t="s">
        <v>32</v>
      </c>
      <c r="D172" s="10" t="s">
        <v>33</v>
      </c>
      <c r="E172" s="9"/>
      <c r="F172" s="21" t="s">
        <v>896</v>
      </c>
      <c r="G172" s="12"/>
      <c r="H172" s="12"/>
      <c r="I172" s="9" t="s">
        <v>82</v>
      </c>
      <c r="J172" s="7" t="s">
        <v>471</v>
      </c>
      <c r="K172" s="12" t="s">
        <v>897</v>
      </c>
      <c r="L172" s="12" t="s">
        <v>804</v>
      </c>
      <c r="M172" s="9" t="s">
        <v>39</v>
      </c>
      <c r="N172" s="12" t="s">
        <v>891</v>
      </c>
      <c r="O172" s="12" t="s">
        <v>891</v>
      </c>
      <c r="P172" s="23"/>
      <c r="Q172" s="17"/>
      <c r="R172" s="23"/>
      <c r="S172" s="23"/>
      <c r="T172" s="23"/>
      <c r="U172" s="23"/>
      <c r="V172" s="23"/>
      <c r="W172" s="23"/>
      <c r="X172" s="24"/>
      <c r="Y172" s="9" t="s">
        <v>42</v>
      </c>
      <c r="Z172" s="16" t="s">
        <v>898</v>
      </c>
      <c r="AA172" s="14" t="str">
        <f t="shared" si="1"/>
        <v>M4-NyO-51a-I-3</v>
      </c>
      <c r="AB172" s="17"/>
      <c r="AC172" s="17"/>
      <c r="AD172" s="17"/>
      <c r="AE172" s="7" t="s">
        <v>45</v>
      </c>
    </row>
    <row r="173" ht="75.0" customHeight="1">
      <c r="A173" s="9" t="s">
        <v>887</v>
      </c>
      <c r="B173" s="12" t="s">
        <v>888</v>
      </c>
      <c r="C173" s="18" t="s">
        <v>46</v>
      </c>
      <c r="D173" s="10" t="s">
        <v>33</v>
      </c>
      <c r="E173" s="9"/>
      <c r="F173" s="12" t="s">
        <v>899</v>
      </c>
      <c r="G173" s="12" t="s">
        <v>900</v>
      </c>
      <c r="H173" s="12"/>
      <c r="I173" s="9" t="s">
        <v>82</v>
      </c>
      <c r="J173" s="9" t="s">
        <v>90</v>
      </c>
      <c r="K173" s="12" t="s">
        <v>901</v>
      </c>
      <c r="L173" s="12" t="s">
        <v>885</v>
      </c>
      <c r="M173" s="9" t="s">
        <v>39</v>
      </c>
      <c r="N173" s="12" t="s">
        <v>891</v>
      </c>
      <c r="O173" s="12" t="s">
        <v>882</v>
      </c>
      <c r="P173" s="23"/>
      <c r="Q173" s="17"/>
      <c r="R173" s="23"/>
      <c r="S173" s="23"/>
      <c r="T173" s="23"/>
      <c r="U173" s="23"/>
      <c r="V173" s="23"/>
      <c r="W173" s="23"/>
      <c r="X173" s="24"/>
      <c r="Y173" s="9" t="s">
        <v>42</v>
      </c>
      <c r="Z173" s="16" t="s">
        <v>902</v>
      </c>
      <c r="AA173" s="14" t="str">
        <f t="shared" si="1"/>
        <v>M4-NyO-51a-E-1</v>
      </c>
      <c r="AB173" s="17"/>
      <c r="AC173" s="17"/>
      <c r="AD173" s="17"/>
      <c r="AE173" s="7" t="s">
        <v>45</v>
      </c>
    </row>
    <row r="174" ht="75.0" customHeight="1">
      <c r="A174" s="9" t="s">
        <v>887</v>
      </c>
      <c r="B174" s="12" t="s">
        <v>888</v>
      </c>
      <c r="C174" s="18" t="s">
        <v>46</v>
      </c>
      <c r="D174" s="10" t="s">
        <v>33</v>
      </c>
      <c r="E174" s="9"/>
      <c r="F174" s="12" t="s">
        <v>903</v>
      </c>
      <c r="G174" s="12" t="s">
        <v>904</v>
      </c>
      <c r="H174" s="12"/>
      <c r="I174" s="9" t="s">
        <v>82</v>
      </c>
      <c r="J174" s="9" t="s">
        <v>90</v>
      </c>
      <c r="K174" s="12" t="s">
        <v>905</v>
      </c>
      <c r="L174" s="12" t="s">
        <v>885</v>
      </c>
      <c r="M174" s="9" t="s">
        <v>39</v>
      </c>
      <c r="N174" s="12" t="s">
        <v>891</v>
      </c>
      <c r="O174" s="12" t="s">
        <v>882</v>
      </c>
      <c r="P174" s="23"/>
      <c r="Q174" s="17"/>
      <c r="R174" s="23"/>
      <c r="S174" s="23"/>
      <c r="T174" s="23"/>
      <c r="U174" s="23"/>
      <c r="V174" s="23"/>
      <c r="W174" s="23"/>
      <c r="X174" s="24"/>
      <c r="Y174" s="9" t="s">
        <v>42</v>
      </c>
      <c r="Z174" s="16" t="s">
        <v>906</v>
      </c>
      <c r="AA174" s="14" t="str">
        <f t="shared" si="1"/>
        <v>M4-NyO-51a-E-2</v>
      </c>
      <c r="AB174" s="17"/>
      <c r="AC174" s="17"/>
      <c r="AD174" s="17"/>
      <c r="AE174" s="7" t="s">
        <v>45</v>
      </c>
    </row>
    <row r="175" ht="75.0" customHeight="1">
      <c r="A175" s="9" t="s">
        <v>887</v>
      </c>
      <c r="B175" s="12" t="s">
        <v>888</v>
      </c>
      <c r="C175" s="18" t="s">
        <v>46</v>
      </c>
      <c r="D175" s="10" t="s">
        <v>33</v>
      </c>
      <c r="E175" s="9"/>
      <c r="F175" s="12" t="s">
        <v>907</v>
      </c>
      <c r="G175" s="11" t="s">
        <v>908</v>
      </c>
      <c r="H175" s="12"/>
      <c r="I175" s="9" t="s">
        <v>82</v>
      </c>
      <c r="J175" s="9" t="s">
        <v>90</v>
      </c>
      <c r="K175" s="12" t="s">
        <v>909</v>
      </c>
      <c r="L175" s="11" t="s">
        <v>881</v>
      </c>
      <c r="M175" s="9" t="s">
        <v>39</v>
      </c>
      <c r="N175" s="12" t="s">
        <v>891</v>
      </c>
      <c r="O175" s="12" t="s">
        <v>882</v>
      </c>
      <c r="P175" s="23"/>
      <c r="Q175" s="17"/>
      <c r="R175" s="23"/>
      <c r="S175" s="23"/>
      <c r="T175" s="23"/>
      <c r="U175" s="23"/>
      <c r="V175" s="23"/>
      <c r="W175" s="23"/>
      <c r="X175" s="24"/>
      <c r="Y175" s="9" t="s">
        <v>42</v>
      </c>
      <c r="Z175" s="16" t="s">
        <v>910</v>
      </c>
      <c r="AA175" s="14" t="str">
        <f t="shared" si="1"/>
        <v>M4-NyO-51a-E-3</v>
      </c>
      <c r="AB175" s="17"/>
      <c r="AC175" s="17"/>
      <c r="AD175" s="17"/>
      <c r="AE175" s="7" t="s">
        <v>45</v>
      </c>
    </row>
    <row r="176" ht="75.0" customHeight="1">
      <c r="A176" s="7" t="s">
        <v>911</v>
      </c>
      <c r="B176" s="12" t="s">
        <v>912</v>
      </c>
      <c r="C176" s="9" t="s">
        <v>32</v>
      </c>
      <c r="D176" s="10" t="s">
        <v>33</v>
      </c>
      <c r="E176" s="9"/>
      <c r="F176" s="12" t="s">
        <v>913</v>
      </c>
      <c r="G176" s="12"/>
      <c r="H176" s="12"/>
      <c r="I176" s="9" t="s">
        <v>35</v>
      </c>
      <c r="J176" s="9" t="s">
        <v>153</v>
      </c>
      <c r="K176" s="12" t="s">
        <v>914</v>
      </c>
      <c r="L176" s="12" t="s">
        <v>915</v>
      </c>
      <c r="M176" s="9" t="s">
        <v>39</v>
      </c>
      <c r="N176" s="12" t="s">
        <v>916</v>
      </c>
      <c r="O176" s="12" t="s">
        <v>917</v>
      </c>
      <c r="P176" s="23"/>
      <c r="Q176" s="17"/>
      <c r="R176" s="23"/>
      <c r="S176" s="23"/>
      <c r="T176" s="23"/>
      <c r="U176" s="23"/>
      <c r="V176" s="23"/>
      <c r="W176" s="23"/>
      <c r="X176" s="17"/>
      <c r="Y176" s="9" t="s">
        <v>42</v>
      </c>
      <c r="Z176" s="12" t="s">
        <v>918</v>
      </c>
      <c r="AA176" s="14" t="str">
        <f t="shared" si="1"/>
        <v>M4-NyO-14a-I-1</v>
      </c>
      <c r="AB176" s="7" t="s">
        <v>258</v>
      </c>
      <c r="AC176" s="17"/>
      <c r="AD176" s="17" t="s">
        <v>44</v>
      </c>
      <c r="AE176" s="7" t="s">
        <v>45</v>
      </c>
    </row>
    <row r="177" ht="75.0" customHeight="1">
      <c r="A177" s="7" t="s">
        <v>911</v>
      </c>
      <c r="B177" s="12" t="s">
        <v>912</v>
      </c>
      <c r="C177" s="9" t="s">
        <v>46</v>
      </c>
      <c r="D177" s="10" t="s">
        <v>33</v>
      </c>
      <c r="E177" s="9"/>
      <c r="F177" s="12" t="s">
        <v>919</v>
      </c>
      <c r="G177" s="12" t="s">
        <v>793</v>
      </c>
      <c r="H177" s="12"/>
      <c r="I177" s="9" t="s">
        <v>35</v>
      </c>
      <c r="J177" s="9" t="s">
        <v>90</v>
      </c>
      <c r="K177" s="12" t="s">
        <v>920</v>
      </c>
      <c r="L177" s="12" t="s">
        <v>921</v>
      </c>
      <c r="M177" s="9" t="s">
        <v>39</v>
      </c>
      <c r="N177" s="12" t="s">
        <v>916</v>
      </c>
      <c r="O177" s="12" t="s">
        <v>917</v>
      </c>
      <c r="P177" s="23"/>
      <c r="Q177" s="17"/>
      <c r="R177" s="23"/>
      <c r="S177" s="23"/>
      <c r="T177" s="23"/>
      <c r="U177" s="23"/>
      <c r="V177" s="23"/>
      <c r="W177" s="23"/>
      <c r="X177" s="17"/>
      <c r="Y177" s="9" t="s">
        <v>42</v>
      </c>
      <c r="Z177" s="11" t="s">
        <v>922</v>
      </c>
      <c r="AA177" s="14" t="str">
        <f t="shared" si="1"/>
        <v>M4-NyO-14a-E-1</v>
      </c>
      <c r="AB177" s="7" t="s">
        <v>258</v>
      </c>
      <c r="AC177" s="17"/>
      <c r="AD177" s="17" t="s">
        <v>44</v>
      </c>
      <c r="AE177" s="7" t="s">
        <v>45</v>
      </c>
    </row>
    <row r="178" ht="75.0" customHeight="1">
      <c r="A178" s="7" t="s">
        <v>911</v>
      </c>
      <c r="B178" s="12" t="s">
        <v>912</v>
      </c>
      <c r="C178" s="9" t="s">
        <v>65</v>
      </c>
      <c r="D178" s="10" t="s">
        <v>33</v>
      </c>
      <c r="E178" s="9"/>
      <c r="F178" s="11" t="s">
        <v>923</v>
      </c>
      <c r="G178" s="11" t="s">
        <v>924</v>
      </c>
      <c r="H178" s="12"/>
      <c r="I178" s="9" t="s">
        <v>35</v>
      </c>
      <c r="J178" s="9" t="s">
        <v>90</v>
      </c>
      <c r="K178" s="12" t="s">
        <v>920</v>
      </c>
      <c r="L178" s="12" t="s">
        <v>795</v>
      </c>
      <c r="M178" s="9" t="s">
        <v>39</v>
      </c>
      <c r="N178" s="12" t="s">
        <v>916</v>
      </c>
      <c r="O178" s="12" t="s">
        <v>925</v>
      </c>
      <c r="P178" s="22"/>
      <c r="Q178" s="17"/>
      <c r="R178" s="21"/>
      <c r="S178" s="21"/>
      <c r="T178" s="21"/>
      <c r="U178" s="23"/>
      <c r="V178" s="23"/>
      <c r="W178" s="23"/>
      <c r="X178" s="17"/>
      <c r="Y178" s="9" t="s">
        <v>42</v>
      </c>
      <c r="Z178" s="11" t="s">
        <v>926</v>
      </c>
      <c r="AA178" s="14" t="str">
        <f t="shared" si="1"/>
        <v>M4-NyO-14a-A-1</v>
      </c>
      <c r="AB178" s="7" t="s">
        <v>258</v>
      </c>
      <c r="AC178" s="17"/>
      <c r="AD178" s="17" t="s">
        <v>44</v>
      </c>
      <c r="AE178" s="7" t="s">
        <v>45</v>
      </c>
    </row>
    <row r="179" ht="75.0" customHeight="1">
      <c r="A179" s="7" t="s">
        <v>911</v>
      </c>
      <c r="B179" s="12" t="s">
        <v>912</v>
      </c>
      <c r="C179" s="9" t="s">
        <v>65</v>
      </c>
      <c r="D179" s="10" t="s">
        <v>33</v>
      </c>
      <c r="E179" s="9"/>
      <c r="F179" s="11" t="s">
        <v>927</v>
      </c>
      <c r="G179" s="11" t="s">
        <v>928</v>
      </c>
      <c r="H179" s="12"/>
      <c r="I179" s="9" t="s">
        <v>35</v>
      </c>
      <c r="J179" s="9" t="s">
        <v>90</v>
      </c>
      <c r="K179" s="12" t="s">
        <v>929</v>
      </c>
      <c r="L179" s="12" t="s">
        <v>930</v>
      </c>
      <c r="M179" s="9" t="s">
        <v>39</v>
      </c>
      <c r="N179" s="12" t="s">
        <v>916</v>
      </c>
      <c r="O179" s="12" t="s">
        <v>931</v>
      </c>
      <c r="P179" s="22"/>
      <c r="Q179" s="17"/>
      <c r="R179" s="21"/>
      <c r="S179" s="21"/>
      <c r="T179" s="23"/>
      <c r="U179" s="21"/>
      <c r="V179" s="21"/>
      <c r="W179" s="23"/>
      <c r="X179" s="17"/>
      <c r="Y179" s="9" t="s">
        <v>42</v>
      </c>
      <c r="Z179" s="11" t="s">
        <v>932</v>
      </c>
      <c r="AA179" s="14" t="str">
        <f t="shared" si="1"/>
        <v>M4-NyO-14a-A-2</v>
      </c>
      <c r="AB179" s="7" t="s">
        <v>258</v>
      </c>
      <c r="AC179" s="17"/>
      <c r="AD179" s="17" t="s">
        <v>44</v>
      </c>
      <c r="AE179" s="7" t="s">
        <v>45</v>
      </c>
    </row>
    <row r="180" ht="75.0" customHeight="1">
      <c r="A180" s="7" t="s">
        <v>911</v>
      </c>
      <c r="B180" s="12" t="s">
        <v>912</v>
      </c>
      <c r="C180" s="9" t="s">
        <v>65</v>
      </c>
      <c r="D180" s="10" t="s">
        <v>33</v>
      </c>
      <c r="E180" s="9"/>
      <c r="F180" s="12" t="s">
        <v>933</v>
      </c>
      <c r="G180" s="11" t="s">
        <v>934</v>
      </c>
      <c r="H180" s="12"/>
      <c r="I180" s="9" t="s">
        <v>35</v>
      </c>
      <c r="J180" s="9" t="s">
        <v>90</v>
      </c>
      <c r="K180" s="12" t="s">
        <v>935</v>
      </c>
      <c r="L180" s="12" t="s">
        <v>795</v>
      </c>
      <c r="M180" s="9" t="s">
        <v>39</v>
      </c>
      <c r="N180" s="12" t="s">
        <v>916</v>
      </c>
      <c r="O180" s="12" t="s">
        <v>925</v>
      </c>
      <c r="P180" s="22"/>
      <c r="Q180" s="17"/>
      <c r="R180" s="21"/>
      <c r="S180" s="21"/>
      <c r="T180" s="23"/>
      <c r="U180" s="21"/>
      <c r="V180" s="21"/>
      <c r="W180" s="21"/>
      <c r="X180" s="17"/>
      <c r="Y180" s="9" t="s">
        <v>42</v>
      </c>
      <c r="Z180" s="11" t="s">
        <v>936</v>
      </c>
      <c r="AA180" s="14" t="str">
        <f t="shared" si="1"/>
        <v>M4-NyO-14a-A-3</v>
      </c>
      <c r="AB180" s="7" t="s">
        <v>258</v>
      </c>
      <c r="AC180" s="17"/>
      <c r="AD180" s="17" t="s">
        <v>44</v>
      </c>
      <c r="AE180" s="7" t="s">
        <v>45</v>
      </c>
    </row>
    <row r="181" ht="75.0" customHeight="1">
      <c r="A181" s="7" t="s">
        <v>937</v>
      </c>
      <c r="B181" s="12" t="s">
        <v>938</v>
      </c>
      <c r="C181" s="9" t="s">
        <v>32</v>
      </c>
      <c r="D181" s="10" t="s">
        <v>33</v>
      </c>
      <c r="E181" s="9"/>
      <c r="F181" s="12" t="s">
        <v>939</v>
      </c>
      <c r="G181" s="12"/>
      <c r="H181" s="12"/>
      <c r="I181" s="9" t="s">
        <v>35</v>
      </c>
      <c r="J181" s="9" t="s">
        <v>471</v>
      </c>
      <c r="K181" s="12" t="s">
        <v>940</v>
      </c>
      <c r="L181" s="12" t="s">
        <v>941</v>
      </c>
      <c r="M181" s="9" t="s">
        <v>39</v>
      </c>
      <c r="N181" s="12" t="s">
        <v>942</v>
      </c>
      <c r="O181" s="12" t="s">
        <v>943</v>
      </c>
      <c r="P181" s="22"/>
      <c r="Q181" s="17"/>
      <c r="R181" s="21"/>
      <c r="S181" s="21"/>
      <c r="T181" s="21"/>
      <c r="U181" s="21"/>
      <c r="V181" s="21"/>
      <c r="W181" s="21"/>
      <c r="X181" s="17"/>
      <c r="Y181" s="9" t="s">
        <v>42</v>
      </c>
      <c r="Z181" s="11" t="s">
        <v>944</v>
      </c>
      <c r="AA181" s="14" t="str">
        <f t="shared" si="1"/>
        <v>M4-NyO-14b-I-1</v>
      </c>
      <c r="AB181" s="7" t="s">
        <v>258</v>
      </c>
      <c r="AC181" s="17"/>
      <c r="AD181" s="17" t="s">
        <v>44</v>
      </c>
      <c r="AE181" s="7" t="s">
        <v>45</v>
      </c>
    </row>
    <row r="182" ht="75.0" customHeight="1">
      <c r="A182" s="7" t="s">
        <v>937</v>
      </c>
      <c r="B182" s="12" t="s">
        <v>938</v>
      </c>
      <c r="C182" s="9" t="s">
        <v>46</v>
      </c>
      <c r="D182" s="10" t="s">
        <v>33</v>
      </c>
      <c r="E182" s="9"/>
      <c r="F182" s="12" t="s">
        <v>945</v>
      </c>
      <c r="G182" s="12" t="s">
        <v>793</v>
      </c>
      <c r="H182" s="12"/>
      <c r="I182" s="9" t="s">
        <v>35</v>
      </c>
      <c r="J182" s="9" t="s">
        <v>90</v>
      </c>
      <c r="K182" s="11" t="s">
        <v>946</v>
      </c>
      <c r="L182" s="12" t="s">
        <v>795</v>
      </c>
      <c r="M182" s="9" t="s">
        <v>39</v>
      </c>
      <c r="N182" s="12" t="s">
        <v>942</v>
      </c>
      <c r="O182" s="12" t="s">
        <v>943</v>
      </c>
      <c r="P182" s="22"/>
      <c r="Q182" s="17"/>
      <c r="R182" s="21"/>
      <c r="S182" s="21"/>
      <c r="T182" s="21"/>
      <c r="U182" s="21"/>
      <c r="V182" s="21"/>
      <c r="W182" s="21"/>
      <c r="X182" s="17"/>
      <c r="Y182" s="9" t="s">
        <v>42</v>
      </c>
      <c r="Z182" s="11" t="s">
        <v>947</v>
      </c>
      <c r="AA182" s="14" t="str">
        <f t="shared" si="1"/>
        <v>M4-NyO-14b-E-1</v>
      </c>
      <c r="AB182" s="7" t="s">
        <v>258</v>
      </c>
      <c r="AC182" s="17"/>
      <c r="AD182" s="17" t="s">
        <v>44</v>
      </c>
      <c r="AE182" s="7" t="s">
        <v>45</v>
      </c>
    </row>
    <row r="183" ht="75.0" customHeight="1">
      <c r="A183" s="7" t="s">
        <v>937</v>
      </c>
      <c r="B183" s="12" t="s">
        <v>938</v>
      </c>
      <c r="C183" s="9" t="s">
        <v>65</v>
      </c>
      <c r="D183" s="10" t="s">
        <v>33</v>
      </c>
      <c r="E183" s="9"/>
      <c r="F183" s="11" t="s">
        <v>948</v>
      </c>
      <c r="G183" s="11" t="s">
        <v>949</v>
      </c>
      <c r="H183" s="12"/>
      <c r="I183" s="9" t="s">
        <v>35</v>
      </c>
      <c r="J183" s="9" t="s">
        <v>90</v>
      </c>
      <c r="K183" s="11" t="s">
        <v>950</v>
      </c>
      <c r="L183" s="12" t="s">
        <v>795</v>
      </c>
      <c r="M183" s="9" t="s">
        <v>39</v>
      </c>
      <c r="N183" s="12" t="s">
        <v>942</v>
      </c>
      <c r="O183" s="12" t="s">
        <v>943</v>
      </c>
      <c r="P183" s="22"/>
      <c r="Q183" s="17"/>
      <c r="R183" s="21"/>
      <c r="S183" s="21"/>
      <c r="T183" s="23"/>
      <c r="U183" s="21"/>
      <c r="V183" s="21"/>
      <c r="W183" s="21"/>
      <c r="X183" s="17"/>
      <c r="Y183" s="9" t="s">
        <v>42</v>
      </c>
      <c r="Z183" s="11" t="s">
        <v>951</v>
      </c>
      <c r="AA183" s="14" t="str">
        <f t="shared" si="1"/>
        <v>M4-NyO-14b-A-1</v>
      </c>
      <c r="AB183" s="7" t="s">
        <v>258</v>
      </c>
      <c r="AC183" s="17"/>
      <c r="AD183" s="17" t="s">
        <v>44</v>
      </c>
      <c r="AE183" s="7" t="s">
        <v>45</v>
      </c>
    </row>
    <row r="184" ht="75.0" customHeight="1">
      <c r="A184" s="7" t="s">
        <v>937</v>
      </c>
      <c r="B184" s="12" t="s">
        <v>938</v>
      </c>
      <c r="C184" s="9" t="s">
        <v>65</v>
      </c>
      <c r="D184" s="10" t="s">
        <v>33</v>
      </c>
      <c r="E184" s="9"/>
      <c r="F184" s="11" t="s">
        <v>952</v>
      </c>
      <c r="G184" s="11" t="s">
        <v>953</v>
      </c>
      <c r="H184" s="12"/>
      <c r="I184" s="9" t="s">
        <v>35</v>
      </c>
      <c r="J184" s="9" t="s">
        <v>90</v>
      </c>
      <c r="K184" s="11" t="s">
        <v>954</v>
      </c>
      <c r="L184" s="12" t="s">
        <v>795</v>
      </c>
      <c r="M184" s="9" t="s">
        <v>39</v>
      </c>
      <c r="N184" s="12" t="s">
        <v>942</v>
      </c>
      <c r="O184" s="12" t="s">
        <v>943</v>
      </c>
      <c r="P184" s="23"/>
      <c r="Q184" s="17"/>
      <c r="R184" s="23"/>
      <c r="S184" s="23"/>
      <c r="T184" s="23"/>
      <c r="U184" s="23"/>
      <c r="V184" s="23"/>
      <c r="W184" s="23"/>
      <c r="X184" s="24"/>
      <c r="Y184" s="9" t="s">
        <v>42</v>
      </c>
      <c r="Z184" s="11" t="s">
        <v>955</v>
      </c>
      <c r="AA184" s="14" t="str">
        <f t="shared" si="1"/>
        <v>M4-NyO-14b-A-2</v>
      </c>
      <c r="AB184" s="7" t="s">
        <v>258</v>
      </c>
      <c r="AC184" s="17"/>
      <c r="AD184" s="17" t="s">
        <v>44</v>
      </c>
      <c r="AE184" s="7" t="s">
        <v>45</v>
      </c>
    </row>
    <row r="185" ht="75.0" customHeight="1">
      <c r="A185" s="7" t="s">
        <v>937</v>
      </c>
      <c r="B185" s="12" t="s">
        <v>938</v>
      </c>
      <c r="C185" s="9" t="s">
        <v>65</v>
      </c>
      <c r="D185" s="10" t="s">
        <v>33</v>
      </c>
      <c r="E185" s="9"/>
      <c r="F185" s="12" t="s">
        <v>956</v>
      </c>
      <c r="G185" s="11" t="s">
        <v>957</v>
      </c>
      <c r="H185" s="12"/>
      <c r="I185" s="9" t="s">
        <v>35</v>
      </c>
      <c r="J185" s="9" t="s">
        <v>90</v>
      </c>
      <c r="K185" s="11" t="s">
        <v>958</v>
      </c>
      <c r="L185" s="12" t="s">
        <v>795</v>
      </c>
      <c r="M185" s="9" t="s">
        <v>39</v>
      </c>
      <c r="N185" s="12" t="s">
        <v>942</v>
      </c>
      <c r="O185" s="12" t="s">
        <v>943</v>
      </c>
      <c r="P185" s="23"/>
      <c r="Q185" s="17"/>
      <c r="R185" s="23"/>
      <c r="S185" s="23"/>
      <c r="T185" s="23"/>
      <c r="U185" s="23"/>
      <c r="V185" s="23"/>
      <c r="W185" s="23"/>
      <c r="X185" s="24"/>
      <c r="Y185" s="9" t="s">
        <v>42</v>
      </c>
      <c r="Z185" s="11" t="s">
        <v>959</v>
      </c>
      <c r="AA185" s="14" t="str">
        <f t="shared" si="1"/>
        <v>M4-NyO-14b-A-3</v>
      </c>
      <c r="AB185" s="7" t="s">
        <v>258</v>
      </c>
      <c r="AC185" s="17"/>
      <c r="AD185" s="17" t="s">
        <v>44</v>
      </c>
      <c r="AE185" s="7" t="s">
        <v>45</v>
      </c>
    </row>
    <row r="186" ht="75.0" customHeight="1">
      <c r="A186" s="7" t="s">
        <v>960</v>
      </c>
      <c r="B186" s="12" t="s">
        <v>961</v>
      </c>
      <c r="C186" s="9" t="s">
        <v>32</v>
      </c>
      <c r="D186" s="10" t="s">
        <v>33</v>
      </c>
      <c r="E186" s="9"/>
      <c r="F186" s="12" t="s">
        <v>939</v>
      </c>
      <c r="G186" s="12"/>
      <c r="H186" s="12"/>
      <c r="I186" s="9" t="s">
        <v>35</v>
      </c>
      <c r="J186" s="9" t="s">
        <v>471</v>
      </c>
      <c r="K186" s="12" t="s">
        <v>962</v>
      </c>
      <c r="L186" s="12" t="s">
        <v>963</v>
      </c>
      <c r="M186" s="9" t="s">
        <v>39</v>
      </c>
      <c r="N186" s="12" t="s">
        <v>942</v>
      </c>
      <c r="O186" s="12" t="s">
        <v>943</v>
      </c>
      <c r="P186" s="23"/>
      <c r="Q186" s="17"/>
      <c r="R186" s="23"/>
      <c r="S186" s="23"/>
      <c r="T186" s="23"/>
      <c r="U186" s="23"/>
      <c r="V186" s="23"/>
      <c r="W186" s="23"/>
      <c r="X186" s="24"/>
      <c r="Y186" s="9" t="s">
        <v>42</v>
      </c>
      <c r="Z186" s="11" t="s">
        <v>964</v>
      </c>
      <c r="AA186" s="14" t="str">
        <f t="shared" si="1"/>
        <v>M4-NyO-14c-I-1</v>
      </c>
      <c r="AB186" s="7" t="s">
        <v>258</v>
      </c>
      <c r="AC186" s="17"/>
      <c r="AD186" s="17" t="s">
        <v>44</v>
      </c>
      <c r="AE186" s="7" t="s">
        <v>45</v>
      </c>
    </row>
    <row r="187" ht="75.0" customHeight="1">
      <c r="A187" s="7" t="s">
        <v>960</v>
      </c>
      <c r="B187" s="12" t="s">
        <v>961</v>
      </c>
      <c r="C187" s="9" t="s">
        <v>46</v>
      </c>
      <c r="D187" s="10" t="s">
        <v>33</v>
      </c>
      <c r="E187" s="9"/>
      <c r="F187" s="12" t="s">
        <v>945</v>
      </c>
      <c r="G187" s="12" t="s">
        <v>793</v>
      </c>
      <c r="H187" s="12"/>
      <c r="I187" s="9" t="s">
        <v>35</v>
      </c>
      <c r="J187" s="9" t="s">
        <v>90</v>
      </c>
      <c r="K187" s="12" t="s">
        <v>965</v>
      </c>
      <c r="L187" s="12" t="s">
        <v>795</v>
      </c>
      <c r="M187" s="9" t="s">
        <v>39</v>
      </c>
      <c r="N187" s="12" t="s">
        <v>942</v>
      </c>
      <c r="O187" s="12" t="s">
        <v>943</v>
      </c>
      <c r="P187" s="23"/>
      <c r="Q187" s="17"/>
      <c r="R187" s="23"/>
      <c r="S187" s="23"/>
      <c r="T187" s="23"/>
      <c r="U187" s="23"/>
      <c r="V187" s="23"/>
      <c r="W187" s="23"/>
      <c r="X187" s="24"/>
      <c r="Y187" s="9" t="s">
        <v>42</v>
      </c>
      <c r="Z187" s="11" t="s">
        <v>966</v>
      </c>
      <c r="AA187" s="14" t="str">
        <f t="shared" si="1"/>
        <v>M4-NyO-14c-E-1</v>
      </c>
      <c r="AB187" s="7" t="s">
        <v>258</v>
      </c>
      <c r="AC187" s="17"/>
      <c r="AD187" s="17" t="s">
        <v>44</v>
      </c>
      <c r="AE187" s="7" t="s">
        <v>45</v>
      </c>
    </row>
    <row r="188" ht="75.0" customHeight="1">
      <c r="A188" s="7" t="s">
        <v>960</v>
      </c>
      <c r="B188" s="12" t="s">
        <v>961</v>
      </c>
      <c r="C188" s="9" t="s">
        <v>65</v>
      </c>
      <c r="D188" s="10" t="s">
        <v>33</v>
      </c>
      <c r="E188" s="9"/>
      <c r="F188" s="12" t="s">
        <v>967</v>
      </c>
      <c r="G188" s="12" t="s">
        <v>968</v>
      </c>
      <c r="H188" s="12"/>
      <c r="I188" s="9" t="s">
        <v>35</v>
      </c>
      <c r="J188" s="9" t="s">
        <v>90</v>
      </c>
      <c r="K188" s="12" t="s">
        <v>969</v>
      </c>
      <c r="L188" s="12" t="s">
        <v>795</v>
      </c>
      <c r="M188" s="9" t="s">
        <v>39</v>
      </c>
      <c r="N188" s="12" t="s">
        <v>942</v>
      </c>
      <c r="O188" s="12" t="s">
        <v>943</v>
      </c>
      <c r="P188" s="23"/>
      <c r="Q188" s="17"/>
      <c r="R188" s="23"/>
      <c r="S188" s="23"/>
      <c r="T188" s="23"/>
      <c r="U188" s="23"/>
      <c r="V188" s="23"/>
      <c r="W188" s="23"/>
      <c r="X188" s="17"/>
      <c r="Y188" s="9" t="s">
        <v>42</v>
      </c>
      <c r="Z188" s="11" t="s">
        <v>970</v>
      </c>
      <c r="AA188" s="14" t="str">
        <f t="shared" si="1"/>
        <v>M4-NyO-14c-A-1</v>
      </c>
      <c r="AB188" s="7" t="s">
        <v>258</v>
      </c>
      <c r="AC188" s="17"/>
      <c r="AD188" s="17" t="s">
        <v>44</v>
      </c>
      <c r="AE188" s="7" t="s">
        <v>45</v>
      </c>
    </row>
    <row r="189" ht="75.0" customHeight="1">
      <c r="A189" s="7" t="s">
        <v>960</v>
      </c>
      <c r="B189" s="12" t="s">
        <v>961</v>
      </c>
      <c r="C189" s="9" t="s">
        <v>65</v>
      </c>
      <c r="D189" s="10" t="s">
        <v>33</v>
      </c>
      <c r="E189" s="9"/>
      <c r="F189" s="11" t="s">
        <v>971</v>
      </c>
      <c r="G189" s="12" t="s">
        <v>972</v>
      </c>
      <c r="H189" s="12"/>
      <c r="I189" s="9" t="s">
        <v>35</v>
      </c>
      <c r="J189" s="9" t="s">
        <v>90</v>
      </c>
      <c r="K189" s="12" t="s">
        <v>973</v>
      </c>
      <c r="L189" s="12" t="s">
        <v>795</v>
      </c>
      <c r="M189" s="9" t="s">
        <v>39</v>
      </c>
      <c r="N189" s="12" t="s">
        <v>942</v>
      </c>
      <c r="O189" s="12" t="s">
        <v>943</v>
      </c>
      <c r="P189" s="23"/>
      <c r="Q189" s="17"/>
      <c r="R189" s="23"/>
      <c r="S189" s="23"/>
      <c r="T189" s="23"/>
      <c r="U189" s="23"/>
      <c r="V189" s="23"/>
      <c r="W189" s="23"/>
      <c r="X189" s="24"/>
      <c r="Y189" s="9" t="s">
        <v>42</v>
      </c>
      <c r="Z189" s="11" t="s">
        <v>974</v>
      </c>
      <c r="AA189" s="14" t="str">
        <f t="shared" si="1"/>
        <v>M4-NyO-14c-A-2</v>
      </c>
      <c r="AB189" s="7" t="s">
        <v>258</v>
      </c>
      <c r="AC189" s="17"/>
      <c r="AD189" s="17" t="s">
        <v>44</v>
      </c>
      <c r="AE189" s="7" t="s">
        <v>45</v>
      </c>
    </row>
    <row r="190" ht="75.0" customHeight="1">
      <c r="A190" s="7" t="s">
        <v>960</v>
      </c>
      <c r="B190" s="12" t="s">
        <v>961</v>
      </c>
      <c r="C190" s="9" t="s">
        <v>65</v>
      </c>
      <c r="D190" s="10" t="s">
        <v>33</v>
      </c>
      <c r="E190" s="9"/>
      <c r="F190" s="12" t="s">
        <v>975</v>
      </c>
      <c r="G190" s="11" t="s">
        <v>976</v>
      </c>
      <c r="H190" s="12"/>
      <c r="I190" s="9" t="s">
        <v>35</v>
      </c>
      <c r="J190" s="9" t="s">
        <v>90</v>
      </c>
      <c r="K190" s="12" t="s">
        <v>977</v>
      </c>
      <c r="L190" s="12" t="s">
        <v>795</v>
      </c>
      <c r="M190" s="9" t="s">
        <v>39</v>
      </c>
      <c r="N190" s="12" t="s">
        <v>942</v>
      </c>
      <c r="O190" s="12" t="s">
        <v>943</v>
      </c>
      <c r="P190" s="23"/>
      <c r="Q190" s="17"/>
      <c r="R190" s="21"/>
      <c r="S190" s="21"/>
      <c r="T190" s="21"/>
      <c r="U190" s="39"/>
      <c r="V190" s="23"/>
      <c r="W190" s="23"/>
      <c r="X190" s="24"/>
      <c r="Y190" s="9" t="s">
        <v>42</v>
      </c>
      <c r="Z190" s="11" t="s">
        <v>978</v>
      </c>
      <c r="AA190" s="14" t="str">
        <f t="shared" si="1"/>
        <v>M4-NyO-14c-A-3</v>
      </c>
      <c r="AB190" s="7" t="s">
        <v>258</v>
      </c>
      <c r="AC190" s="17"/>
      <c r="AD190" s="17" t="s">
        <v>44</v>
      </c>
      <c r="AE190" s="7" t="s">
        <v>45</v>
      </c>
    </row>
    <row r="191" ht="75.0" customHeight="1">
      <c r="A191" s="9" t="s">
        <v>979</v>
      </c>
      <c r="B191" s="12" t="s">
        <v>980</v>
      </c>
      <c r="C191" s="31" t="s">
        <v>32</v>
      </c>
      <c r="D191" s="10" t="s">
        <v>33</v>
      </c>
      <c r="E191" s="9"/>
      <c r="F191" s="12" t="s">
        <v>981</v>
      </c>
      <c r="G191" s="12" t="s">
        <v>982</v>
      </c>
      <c r="H191" s="12"/>
      <c r="I191" s="9" t="s">
        <v>82</v>
      </c>
      <c r="J191" s="9" t="s">
        <v>408</v>
      </c>
      <c r="K191" s="11" t="s">
        <v>983</v>
      </c>
      <c r="L191" s="12" t="s">
        <v>984</v>
      </c>
      <c r="M191" s="9" t="s">
        <v>39</v>
      </c>
      <c r="N191" s="11" t="s">
        <v>985</v>
      </c>
      <c r="O191" s="11" t="s">
        <v>986</v>
      </c>
      <c r="P191" s="23"/>
      <c r="Q191" s="17"/>
      <c r="R191" s="21"/>
      <c r="S191" s="21"/>
      <c r="T191" s="21"/>
      <c r="U191" s="39"/>
      <c r="V191" s="23"/>
      <c r="W191" s="23"/>
      <c r="X191" s="24"/>
      <c r="Y191" s="9" t="s">
        <v>42</v>
      </c>
      <c r="Z191" s="11" t="s">
        <v>987</v>
      </c>
      <c r="AA191" s="14" t="str">
        <f t="shared" si="1"/>
        <v>M4-NyO-61a-I-1</v>
      </c>
      <c r="AB191" s="7"/>
      <c r="AC191" s="17"/>
      <c r="AD191" s="17"/>
      <c r="AE191" s="7" t="s">
        <v>45</v>
      </c>
    </row>
    <row r="192" ht="75.0" customHeight="1">
      <c r="A192" s="9" t="s">
        <v>979</v>
      </c>
      <c r="B192" s="12" t="s">
        <v>980</v>
      </c>
      <c r="C192" s="18" t="s">
        <v>46</v>
      </c>
      <c r="D192" s="10" t="s">
        <v>33</v>
      </c>
      <c r="E192" s="9"/>
      <c r="F192" s="12" t="s">
        <v>945</v>
      </c>
      <c r="G192" s="12" t="s">
        <v>988</v>
      </c>
      <c r="H192" s="12"/>
      <c r="I192" s="9" t="s">
        <v>82</v>
      </c>
      <c r="J192" s="9" t="s">
        <v>90</v>
      </c>
      <c r="K192" s="12" t="s">
        <v>989</v>
      </c>
      <c r="L192" s="12" t="s">
        <v>795</v>
      </c>
      <c r="M192" s="9" t="s">
        <v>39</v>
      </c>
      <c r="N192" s="12" t="s">
        <v>990</v>
      </c>
      <c r="O192" s="12" t="s">
        <v>991</v>
      </c>
      <c r="P192" s="23"/>
      <c r="Q192" s="17"/>
      <c r="R192" s="21"/>
      <c r="S192" s="21"/>
      <c r="T192" s="21"/>
      <c r="U192" s="39"/>
      <c r="V192" s="23"/>
      <c r="W192" s="23"/>
      <c r="X192" s="24"/>
      <c r="Y192" s="9" t="s">
        <v>42</v>
      </c>
      <c r="Z192" s="11" t="s">
        <v>992</v>
      </c>
      <c r="AA192" s="14" t="str">
        <f t="shared" si="1"/>
        <v>M4-NyO-61a-E-1</v>
      </c>
      <c r="AB192" s="7"/>
      <c r="AC192" s="17"/>
      <c r="AD192" s="17"/>
      <c r="AE192" s="7" t="s">
        <v>45</v>
      </c>
    </row>
    <row r="193" ht="75.0" customHeight="1">
      <c r="A193" s="9" t="s">
        <v>979</v>
      </c>
      <c r="B193" s="12" t="s">
        <v>980</v>
      </c>
      <c r="C193" s="40" t="s">
        <v>65</v>
      </c>
      <c r="D193" s="10" t="s">
        <v>33</v>
      </c>
      <c r="E193" s="9"/>
      <c r="F193" s="12" t="s">
        <v>993</v>
      </c>
      <c r="G193" s="11" t="s">
        <v>994</v>
      </c>
      <c r="H193" s="12"/>
      <c r="I193" s="9" t="s">
        <v>82</v>
      </c>
      <c r="J193" s="9" t="s">
        <v>90</v>
      </c>
      <c r="K193" s="12" t="s">
        <v>995</v>
      </c>
      <c r="L193" s="12" t="s">
        <v>795</v>
      </c>
      <c r="M193" s="9" t="s">
        <v>39</v>
      </c>
      <c r="N193" s="12" t="s">
        <v>990</v>
      </c>
      <c r="O193" s="28" t="s">
        <v>996</v>
      </c>
      <c r="P193" s="23"/>
      <c r="Q193" s="17"/>
      <c r="R193" s="21"/>
      <c r="S193" s="21"/>
      <c r="T193" s="21"/>
      <c r="U193" s="39"/>
      <c r="V193" s="23"/>
      <c r="W193" s="23"/>
      <c r="X193" s="24"/>
      <c r="Y193" s="9" t="s">
        <v>42</v>
      </c>
      <c r="Z193" s="11" t="s">
        <v>997</v>
      </c>
      <c r="AA193" s="14" t="str">
        <f t="shared" si="1"/>
        <v>M4-NyO-61a-A-1</v>
      </c>
      <c r="AB193" s="7"/>
      <c r="AC193" s="17"/>
      <c r="AD193" s="17"/>
      <c r="AE193" s="7" t="s">
        <v>45</v>
      </c>
    </row>
    <row r="194" ht="75.0" customHeight="1">
      <c r="A194" s="9" t="s">
        <v>979</v>
      </c>
      <c r="B194" s="12" t="s">
        <v>980</v>
      </c>
      <c r="C194" s="40" t="s">
        <v>65</v>
      </c>
      <c r="D194" s="10" t="s">
        <v>33</v>
      </c>
      <c r="E194" s="9"/>
      <c r="F194" s="12" t="s">
        <v>998</v>
      </c>
      <c r="G194" s="11" t="s">
        <v>999</v>
      </c>
      <c r="H194" s="12"/>
      <c r="I194" s="9" t="s">
        <v>82</v>
      </c>
      <c r="J194" s="9" t="s">
        <v>90</v>
      </c>
      <c r="K194" s="12" t="s">
        <v>1000</v>
      </c>
      <c r="L194" s="12" t="s">
        <v>795</v>
      </c>
      <c r="M194" s="9" t="s">
        <v>39</v>
      </c>
      <c r="N194" s="12" t="s">
        <v>990</v>
      </c>
      <c r="O194" s="12" t="s">
        <v>996</v>
      </c>
      <c r="P194" s="23"/>
      <c r="Q194" s="17"/>
      <c r="R194" s="21"/>
      <c r="S194" s="21"/>
      <c r="T194" s="21"/>
      <c r="U194" s="39"/>
      <c r="V194" s="23"/>
      <c r="W194" s="23"/>
      <c r="X194" s="24"/>
      <c r="Y194" s="9" t="s">
        <v>42</v>
      </c>
      <c r="Z194" s="11" t="s">
        <v>1001</v>
      </c>
      <c r="AA194" s="14" t="str">
        <f t="shared" si="1"/>
        <v>M4-NyO-61a-A-2</v>
      </c>
      <c r="AB194" s="7"/>
      <c r="AC194" s="17"/>
      <c r="AD194" s="17"/>
      <c r="AE194" s="7" t="s">
        <v>45</v>
      </c>
    </row>
    <row r="195" ht="75.0" customHeight="1">
      <c r="A195" s="9" t="s">
        <v>979</v>
      </c>
      <c r="B195" s="12" t="s">
        <v>980</v>
      </c>
      <c r="C195" s="40" t="s">
        <v>65</v>
      </c>
      <c r="D195" s="10" t="s">
        <v>33</v>
      </c>
      <c r="E195" s="9"/>
      <c r="F195" s="12" t="s">
        <v>1002</v>
      </c>
      <c r="G195" s="11" t="s">
        <v>1003</v>
      </c>
      <c r="H195" s="12"/>
      <c r="I195" s="9" t="s">
        <v>82</v>
      </c>
      <c r="J195" s="9" t="s">
        <v>90</v>
      </c>
      <c r="K195" s="12" t="s">
        <v>1004</v>
      </c>
      <c r="L195" s="12" t="s">
        <v>795</v>
      </c>
      <c r="M195" s="9" t="s">
        <v>39</v>
      </c>
      <c r="N195" s="12" t="s">
        <v>990</v>
      </c>
      <c r="O195" s="12" t="s">
        <v>996</v>
      </c>
      <c r="P195" s="23"/>
      <c r="Q195" s="17"/>
      <c r="R195" s="21"/>
      <c r="S195" s="21"/>
      <c r="T195" s="21"/>
      <c r="U195" s="39"/>
      <c r="V195" s="23"/>
      <c r="W195" s="23"/>
      <c r="X195" s="24"/>
      <c r="Y195" s="9" t="s">
        <v>42</v>
      </c>
      <c r="Z195" s="11" t="s">
        <v>1005</v>
      </c>
      <c r="AA195" s="14" t="str">
        <f t="shared" si="1"/>
        <v>M4-NyO-61a-A-3</v>
      </c>
      <c r="AB195" s="7"/>
      <c r="AC195" s="17"/>
      <c r="AD195" s="17"/>
      <c r="AE195" s="7" t="s">
        <v>45</v>
      </c>
    </row>
    <row r="196" ht="75.0" customHeight="1">
      <c r="A196" s="9" t="s">
        <v>1006</v>
      </c>
      <c r="B196" s="12" t="s">
        <v>1007</v>
      </c>
      <c r="C196" s="9" t="s">
        <v>32</v>
      </c>
      <c r="D196" s="10" t="s">
        <v>33</v>
      </c>
      <c r="E196" s="9"/>
      <c r="F196" s="12" t="s">
        <v>1008</v>
      </c>
      <c r="G196" s="12"/>
      <c r="H196" s="12"/>
      <c r="I196" s="9" t="s">
        <v>35</v>
      </c>
      <c r="J196" s="9" t="s">
        <v>153</v>
      </c>
      <c r="K196" s="12" t="s">
        <v>1009</v>
      </c>
      <c r="L196" s="12" t="s">
        <v>1010</v>
      </c>
      <c r="M196" s="9" t="s">
        <v>39</v>
      </c>
      <c r="N196" s="12" t="s">
        <v>1011</v>
      </c>
      <c r="O196" s="11" t="s">
        <v>1012</v>
      </c>
      <c r="P196" s="23"/>
      <c r="Q196" s="17"/>
      <c r="R196" s="21"/>
      <c r="S196" s="21"/>
      <c r="T196" s="21"/>
      <c r="U196" s="39"/>
      <c r="V196" s="23"/>
      <c r="W196" s="23"/>
      <c r="X196" s="24"/>
      <c r="Y196" s="9" t="s">
        <v>42</v>
      </c>
      <c r="Z196" s="12" t="s">
        <v>1013</v>
      </c>
      <c r="AA196" s="14" t="str">
        <f t="shared" si="1"/>
        <v>M4-NyO-15a-I-1</v>
      </c>
      <c r="AB196" s="7" t="s">
        <v>258</v>
      </c>
      <c r="AC196" s="17"/>
      <c r="AD196" s="17" t="s">
        <v>44</v>
      </c>
      <c r="AE196" s="17"/>
    </row>
    <row r="197" ht="75.0" customHeight="1">
      <c r="A197" s="9" t="s">
        <v>1006</v>
      </c>
      <c r="B197" s="12" t="s">
        <v>1007</v>
      </c>
      <c r="C197" s="9" t="s">
        <v>46</v>
      </c>
      <c r="D197" s="10" t="s">
        <v>33</v>
      </c>
      <c r="E197" s="9"/>
      <c r="F197" s="12" t="s">
        <v>1014</v>
      </c>
      <c r="G197" s="12" t="s">
        <v>107</v>
      </c>
      <c r="H197" s="12"/>
      <c r="I197" s="9" t="s">
        <v>35</v>
      </c>
      <c r="J197" s="9" t="s">
        <v>90</v>
      </c>
      <c r="K197" s="11" t="s">
        <v>1015</v>
      </c>
      <c r="L197" s="12" t="s">
        <v>1016</v>
      </c>
      <c r="M197" s="9" t="s">
        <v>39</v>
      </c>
      <c r="N197" s="12" t="s">
        <v>1011</v>
      </c>
      <c r="O197" s="12" t="s">
        <v>1012</v>
      </c>
      <c r="P197" s="23"/>
      <c r="Q197" s="17"/>
      <c r="R197" s="39"/>
      <c r="S197" s="39"/>
      <c r="T197" s="21"/>
      <c r="U197" s="39"/>
      <c r="V197" s="23"/>
      <c r="W197" s="23"/>
      <c r="X197" s="24"/>
      <c r="Y197" s="9" t="s">
        <v>42</v>
      </c>
      <c r="Z197" s="11" t="s">
        <v>1017</v>
      </c>
      <c r="AA197" s="14" t="str">
        <f t="shared" si="1"/>
        <v>M4-NyO-15a-E-1</v>
      </c>
      <c r="AB197" s="7" t="s">
        <v>258</v>
      </c>
      <c r="AC197" s="17"/>
      <c r="AD197" s="17" t="s">
        <v>44</v>
      </c>
      <c r="AE197" s="17"/>
    </row>
    <row r="198" ht="75.0" customHeight="1">
      <c r="A198" s="9" t="s">
        <v>1018</v>
      </c>
      <c r="B198" s="12" t="s">
        <v>1019</v>
      </c>
      <c r="C198" s="9" t="s">
        <v>32</v>
      </c>
      <c r="D198" s="10" t="s">
        <v>33</v>
      </c>
      <c r="E198" s="9"/>
      <c r="F198" s="12" t="s">
        <v>1020</v>
      </c>
      <c r="G198" s="12"/>
      <c r="H198" s="12"/>
      <c r="I198" s="9" t="s">
        <v>35</v>
      </c>
      <c r="J198" s="9" t="s">
        <v>153</v>
      </c>
      <c r="K198" s="12" t="s">
        <v>1009</v>
      </c>
      <c r="L198" s="12" t="s">
        <v>1021</v>
      </c>
      <c r="M198" s="9" t="s">
        <v>39</v>
      </c>
      <c r="N198" s="12" t="s">
        <v>1022</v>
      </c>
      <c r="O198" s="12" t="s">
        <v>1023</v>
      </c>
      <c r="P198" s="24"/>
      <c r="Q198" s="17"/>
      <c r="R198" s="23"/>
      <c r="S198" s="23"/>
      <c r="T198" s="23"/>
      <c r="U198" s="23"/>
      <c r="V198" s="23"/>
      <c r="W198" s="23"/>
      <c r="X198" s="17"/>
      <c r="Y198" s="9" t="s">
        <v>42</v>
      </c>
      <c r="Z198" s="12" t="s">
        <v>1024</v>
      </c>
      <c r="AA198" s="14" t="str">
        <f t="shared" si="1"/>
        <v>M4-NyO-15b-I-1</v>
      </c>
      <c r="AB198" s="7" t="s">
        <v>258</v>
      </c>
      <c r="AC198" s="17"/>
      <c r="AD198" s="17" t="s">
        <v>44</v>
      </c>
      <c r="AE198" s="17"/>
    </row>
    <row r="199" ht="75.0" customHeight="1">
      <c r="A199" s="9" t="s">
        <v>1018</v>
      </c>
      <c r="B199" s="12" t="s">
        <v>1019</v>
      </c>
      <c r="C199" s="9" t="s">
        <v>46</v>
      </c>
      <c r="D199" s="10" t="s">
        <v>33</v>
      </c>
      <c r="E199" s="9"/>
      <c r="F199" s="12" t="s">
        <v>1025</v>
      </c>
      <c r="G199" s="12" t="s">
        <v>1026</v>
      </c>
      <c r="H199" s="12"/>
      <c r="I199" s="9" t="s">
        <v>35</v>
      </c>
      <c r="J199" s="9" t="s">
        <v>90</v>
      </c>
      <c r="K199" s="12" t="s">
        <v>1027</v>
      </c>
      <c r="L199" s="12" t="s">
        <v>1028</v>
      </c>
      <c r="M199" s="9" t="s">
        <v>39</v>
      </c>
      <c r="N199" s="12" t="s">
        <v>1022</v>
      </c>
      <c r="O199" s="12" t="s">
        <v>1029</v>
      </c>
      <c r="P199" s="11" t="s">
        <v>1030</v>
      </c>
      <c r="Q199" s="17"/>
      <c r="R199" s="23"/>
      <c r="S199" s="23"/>
      <c r="T199" s="23"/>
      <c r="U199" s="23"/>
      <c r="V199" s="23"/>
      <c r="W199" s="23"/>
      <c r="X199" s="17"/>
      <c r="Y199" s="9" t="s">
        <v>42</v>
      </c>
      <c r="Z199" s="11" t="s">
        <v>1031</v>
      </c>
      <c r="AA199" s="14" t="str">
        <f t="shared" si="1"/>
        <v>M4-NyO-15b-E-1</v>
      </c>
      <c r="AB199" s="7" t="s">
        <v>258</v>
      </c>
      <c r="AC199" s="17"/>
      <c r="AD199" s="17" t="s">
        <v>44</v>
      </c>
      <c r="AE199" s="17"/>
    </row>
    <row r="200" ht="75.0" customHeight="1">
      <c r="A200" s="9" t="s">
        <v>1018</v>
      </c>
      <c r="B200" s="12" t="s">
        <v>1019</v>
      </c>
      <c r="C200" s="9" t="s">
        <v>65</v>
      </c>
      <c r="D200" s="10" t="s">
        <v>33</v>
      </c>
      <c r="E200" s="9"/>
      <c r="F200" s="11" t="s">
        <v>1032</v>
      </c>
      <c r="G200" s="12" t="s">
        <v>1033</v>
      </c>
      <c r="H200" s="12"/>
      <c r="I200" s="9" t="s">
        <v>35</v>
      </c>
      <c r="J200" s="9" t="s">
        <v>90</v>
      </c>
      <c r="K200" s="12" t="s">
        <v>1034</v>
      </c>
      <c r="L200" s="12" t="s">
        <v>1035</v>
      </c>
      <c r="M200" s="9" t="s">
        <v>39</v>
      </c>
      <c r="N200" s="12" t="s">
        <v>1022</v>
      </c>
      <c r="O200" s="11" t="s">
        <v>1036</v>
      </c>
      <c r="P200" s="23"/>
      <c r="Q200" s="17"/>
      <c r="R200" s="23"/>
      <c r="S200" s="23"/>
      <c r="T200" s="23"/>
      <c r="U200" s="23"/>
      <c r="V200" s="23"/>
      <c r="W200" s="23"/>
      <c r="X200" s="17"/>
      <c r="Y200" s="9" t="s">
        <v>42</v>
      </c>
      <c r="Z200" s="11" t="s">
        <v>1037</v>
      </c>
      <c r="AA200" s="14" t="str">
        <f t="shared" si="1"/>
        <v>M4-NyO-15b-A-1</v>
      </c>
      <c r="AB200" s="7" t="s">
        <v>258</v>
      </c>
      <c r="AC200" s="17"/>
      <c r="AD200" s="17" t="s">
        <v>44</v>
      </c>
      <c r="AE200" s="17"/>
    </row>
    <row r="201" ht="75.0" customHeight="1">
      <c r="A201" s="9" t="s">
        <v>1018</v>
      </c>
      <c r="B201" s="12" t="s">
        <v>1019</v>
      </c>
      <c r="C201" s="9" t="s">
        <v>65</v>
      </c>
      <c r="D201" s="10" t="s">
        <v>33</v>
      </c>
      <c r="E201" s="9"/>
      <c r="F201" s="12" t="s">
        <v>1038</v>
      </c>
      <c r="G201" s="8" t="s">
        <v>1039</v>
      </c>
      <c r="H201" s="9" t="s">
        <v>82</v>
      </c>
      <c r="I201" s="9" t="s">
        <v>82</v>
      </c>
      <c r="J201" s="9" t="s">
        <v>90</v>
      </c>
      <c r="K201" s="12" t="s">
        <v>1034</v>
      </c>
      <c r="L201" s="12" t="s">
        <v>1035</v>
      </c>
      <c r="M201" s="9" t="s">
        <v>39</v>
      </c>
      <c r="N201" s="12" t="s">
        <v>1022</v>
      </c>
      <c r="O201" s="12" t="s">
        <v>1040</v>
      </c>
      <c r="P201" s="23"/>
      <c r="Q201" s="17"/>
      <c r="R201" s="23"/>
      <c r="S201" s="23"/>
      <c r="T201" s="23"/>
      <c r="U201" s="23"/>
      <c r="V201" s="23"/>
      <c r="W201" s="23"/>
      <c r="X201" s="24"/>
      <c r="Y201" s="9" t="s">
        <v>42</v>
      </c>
      <c r="Z201" s="11" t="s">
        <v>1041</v>
      </c>
      <c r="AA201" s="14" t="str">
        <f t="shared" si="1"/>
        <v>M4-NyO-15b-A-2</v>
      </c>
      <c r="AB201" s="7" t="s">
        <v>258</v>
      </c>
      <c r="AC201" s="17"/>
      <c r="AD201" s="17" t="s">
        <v>44</v>
      </c>
      <c r="AE201" s="17"/>
    </row>
    <row r="202" ht="75.0" customHeight="1">
      <c r="A202" s="9" t="s">
        <v>1018</v>
      </c>
      <c r="B202" s="12" t="s">
        <v>1019</v>
      </c>
      <c r="C202" s="9" t="s">
        <v>65</v>
      </c>
      <c r="D202" s="10" t="s">
        <v>33</v>
      </c>
      <c r="E202" s="9"/>
      <c r="F202" s="11" t="s">
        <v>1042</v>
      </c>
      <c r="G202" s="19" t="s">
        <v>1043</v>
      </c>
      <c r="H202" s="9" t="s">
        <v>82</v>
      </c>
      <c r="I202" s="9" t="s">
        <v>82</v>
      </c>
      <c r="J202" s="9" t="s">
        <v>90</v>
      </c>
      <c r="K202" s="12" t="s">
        <v>1044</v>
      </c>
      <c r="L202" s="12" t="s">
        <v>1045</v>
      </c>
      <c r="M202" s="9" t="s">
        <v>39</v>
      </c>
      <c r="N202" s="12" t="s">
        <v>1022</v>
      </c>
      <c r="O202" s="11" t="s">
        <v>1046</v>
      </c>
      <c r="P202" s="23"/>
      <c r="Q202" s="17"/>
      <c r="R202" s="21"/>
      <c r="S202" s="21"/>
      <c r="T202" s="21"/>
      <c r="U202" s="21"/>
      <c r="V202" s="22"/>
      <c r="W202" s="23"/>
      <c r="X202" s="24"/>
      <c r="Y202" s="9" t="s">
        <v>42</v>
      </c>
      <c r="Z202" s="11" t="s">
        <v>1047</v>
      </c>
      <c r="AA202" s="14" t="str">
        <f t="shared" si="1"/>
        <v>M4-NyO-15b-A-3</v>
      </c>
      <c r="AB202" s="7" t="s">
        <v>258</v>
      </c>
      <c r="AC202" s="17"/>
      <c r="AD202" s="17" t="s">
        <v>44</v>
      </c>
      <c r="AE202" s="17"/>
    </row>
    <row r="203" ht="75.0" customHeight="1">
      <c r="A203" s="9" t="s">
        <v>1048</v>
      </c>
      <c r="B203" s="12" t="s">
        <v>1049</v>
      </c>
      <c r="C203" s="9" t="s">
        <v>32</v>
      </c>
      <c r="D203" s="10" t="s">
        <v>33</v>
      </c>
      <c r="E203" s="9"/>
      <c r="F203" s="25" t="s">
        <v>1050</v>
      </c>
      <c r="G203" s="12"/>
      <c r="H203" s="12"/>
      <c r="I203" s="9" t="s">
        <v>35</v>
      </c>
      <c r="J203" s="9" t="s">
        <v>108</v>
      </c>
      <c r="K203" s="12" t="s">
        <v>1051</v>
      </c>
      <c r="L203" s="12" t="s">
        <v>110</v>
      </c>
      <c r="M203" s="9" t="s">
        <v>39</v>
      </c>
      <c r="N203" s="12" t="s">
        <v>1052</v>
      </c>
      <c r="O203" s="24" t="s">
        <v>1053</v>
      </c>
      <c r="P203" s="23"/>
      <c r="Q203" s="17"/>
      <c r="R203" s="21"/>
      <c r="S203" s="21"/>
      <c r="T203" s="21"/>
      <c r="U203" s="21"/>
      <c r="V203" s="24"/>
      <c r="W203" s="23"/>
      <c r="X203" s="24"/>
      <c r="Y203" s="9" t="s">
        <v>42</v>
      </c>
      <c r="Z203" s="12" t="s">
        <v>1054</v>
      </c>
      <c r="AA203" s="14" t="str">
        <f t="shared" si="1"/>
        <v>M4-NyO-16a-I-1</v>
      </c>
      <c r="AB203" s="7" t="s">
        <v>258</v>
      </c>
      <c r="AC203" s="17"/>
      <c r="AD203" s="17" t="s">
        <v>44</v>
      </c>
      <c r="AE203" s="17"/>
    </row>
    <row r="204" ht="75.0" customHeight="1">
      <c r="A204" s="9" t="s">
        <v>1048</v>
      </c>
      <c r="B204" s="12" t="s">
        <v>1049</v>
      </c>
      <c r="C204" s="9" t="s">
        <v>46</v>
      </c>
      <c r="D204" s="10" t="s">
        <v>33</v>
      </c>
      <c r="E204" s="9"/>
      <c r="F204" s="12" t="s">
        <v>1055</v>
      </c>
      <c r="G204" s="12" t="s">
        <v>1056</v>
      </c>
      <c r="H204" s="12"/>
      <c r="I204" s="9" t="s">
        <v>35</v>
      </c>
      <c r="J204" s="9" t="s">
        <v>90</v>
      </c>
      <c r="K204" s="12" t="s">
        <v>1057</v>
      </c>
      <c r="L204" s="12" t="s">
        <v>1058</v>
      </c>
      <c r="M204" s="9" t="s">
        <v>39</v>
      </c>
      <c r="N204" s="12" t="s">
        <v>1052</v>
      </c>
      <c r="O204" s="24" t="s">
        <v>1059</v>
      </c>
      <c r="P204" s="23"/>
      <c r="Q204" s="17"/>
      <c r="R204" s="21"/>
      <c r="S204" s="21"/>
      <c r="T204" s="21"/>
      <c r="U204" s="21"/>
      <c r="V204" s="24"/>
      <c r="W204" s="23"/>
      <c r="X204" s="24"/>
      <c r="Y204" s="9" t="s">
        <v>42</v>
      </c>
      <c r="Z204" s="11" t="s">
        <v>1060</v>
      </c>
      <c r="AA204" s="14" t="str">
        <f t="shared" si="1"/>
        <v>M4-NyO-16a-E-1</v>
      </c>
      <c r="AB204" s="7" t="s">
        <v>258</v>
      </c>
      <c r="AC204" s="17"/>
      <c r="AD204" s="17" t="s">
        <v>44</v>
      </c>
      <c r="AE204" s="17"/>
    </row>
    <row r="205" ht="75.0" customHeight="1">
      <c r="A205" s="9" t="s">
        <v>1048</v>
      </c>
      <c r="B205" s="12" t="s">
        <v>1061</v>
      </c>
      <c r="C205" s="9" t="s">
        <v>46</v>
      </c>
      <c r="D205" s="10" t="s">
        <v>33</v>
      </c>
      <c r="E205" s="9"/>
      <c r="F205" s="12" t="s">
        <v>1055</v>
      </c>
      <c r="G205" s="12" t="s">
        <v>1062</v>
      </c>
      <c r="H205" s="12"/>
      <c r="I205" s="9" t="s">
        <v>35</v>
      </c>
      <c r="J205" s="9" t="s">
        <v>90</v>
      </c>
      <c r="K205" s="12" t="s">
        <v>1057</v>
      </c>
      <c r="L205" s="12" t="s">
        <v>1063</v>
      </c>
      <c r="M205" s="9" t="s">
        <v>39</v>
      </c>
      <c r="N205" s="12" t="s">
        <v>1052</v>
      </c>
      <c r="O205" s="24" t="s">
        <v>1064</v>
      </c>
      <c r="P205" s="23"/>
      <c r="Q205" s="17"/>
      <c r="R205" s="21"/>
      <c r="S205" s="21"/>
      <c r="T205" s="21"/>
      <c r="U205" s="21"/>
      <c r="V205" s="24"/>
      <c r="W205" s="23"/>
      <c r="X205" s="24"/>
      <c r="Y205" s="9" t="s">
        <v>42</v>
      </c>
      <c r="Z205" s="11" t="s">
        <v>1065</v>
      </c>
      <c r="AA205" s="14" t="str">
        <f t="shared" si="1"/>
        <v>M4-NyO-16a-E-2</v>
      </c>
      <c r="AB205" s="7" t="s">
        <v>258</v>
      </c>
      <c r="AC205" s="17"/>
      <c r="AD205" s="17" t="s">
        <v>44</v>
      </c>
      <c r="AE205" s="17"/>
    </row>
    <row r="206" ht="75.0" customHeight="1">
      <c r="A206" s="9" t="s">
        <v>1048</v>
      </c>
      <c r="B206" s="12" t="s">
        <v>1066</v>
      </c>
      <c r="C206" s="9" t="s">
        <v>46</v>
      </c>
      <c r="D206" s="10" t="s">
        <v>33</v>
      </c>
      <c r="E206" s="9"/>
      <c r="F206" s="12" t="s">
        <v>1055</v>
      </c>
      <c r="G206" s="12" t="s">
        <v>1067</v>
      </c>
      <c r="H206" s="12"/>
      <c r="I206" s="9" t="s">
        <v>35</v>
      </c>
      <c r="J206" s="9" t="s">
        <v>90</v>
      </c>
      <c r="K206" s="12" t="s">
        <v>1057</v>
      </c>
      <c r="L206" s="12" t="s">
        <v>1068</v>
      </c>
      <c r="M206" s="9" t="s">
        <v>39</v>
      </c>
      <c r="N206" s="12" t="s">
        <v>1052</v>
      </c>
      <c r="O206" s="24" t="s">
        <v>1069</v>
      </c>
      <c r="P206" s="23"/>
      <c r="Q206" s="17"/>
      <c r="R206" s="21"/>
      <c r="S206" s="21"/>
      <c r="T206" s="21"/>
      <c r="U206" s="21"/>
      <c r="V206" s="24"/>
      <c r="W206" s="23"/>
      <c r="X206" s="24"/>
      <c r="Y206" s="9" t="s">
        <v>42</v>
      </c>
      <c r="Z206" s="11" t="s">
        <v>1070</v>
      </c>
      <c r="AA206" s="14" t="str">
        <f t="shared" si="1"/>
        <v>M4-NyO-16a-E-3</v>
      </c>
      <c r="AB206" s="7" t="s">
        <v>258</v>
      </c>
      <c r="AC206" s="17"/>
      <c r="AD206" s="17" t="s">
        <v>44</v>
      </c>
      <c r="AE206" s="17"/>
    </row>
    <row r="207" ht="75.0" customHeight="1">
      <c r="A207" s="9" t="s">
        <v>1048</v>
      </c>
      <c r="B207" s="12" t="s">
        <v>1049</v>
      </c>
      <c r="C207" s="9" t="s">
        <v>65</v>
      </c>
      <c r="D207" s="10" t="s">
        <v>33</v>
      </c>
      <c r="E207" s="9"/>
      <c r="F207" s="11" t="s">
        <v>1071</v>
      </c>
      <c r="G207" s="11" t="s">
        <v>1072</v>
      </c>
      <c r="H207" s="12"/>
      <c r="I207" s="9" t="s">
        <v>35</v>
      </c>
      <c r="J207" s="9" t="s">
        <v>90</v>
      </c>
      <c r="K207" s="12" t="s">
        <v>1073</v>
      </c>
      <c r="L207" s="12" t="s">
        <v>1074</v>
      </c>
      <c r="M207" s="9" t="s">
        <v>39</v>
      </c>
      <c r="N207" s="12" t="s">
        <v>1052</v>
      </c>
      <c r="O207" s="11" t="s">
        <v>1075</v>
      </c>
      <c r="P207" s="24" t="s">
        <v>1076</v>
      </c>
      <c r="Q207" s="17"/>
      <c r="R207" s="21"/>
      <c r="S207" s="21"/>
      <c r="T207" s="21"/>
      <c r="U207" s="21"/>
      <c r="V207" s="24"/>
      <c r="W207" s="23"/>
      <c r="X207" s="24"/>
      <c r="Y207" s="9" t="s">
        <v>42</v>
      </c>
      <c r="Z207" s="11" t="s">
        <v>1077</v>
      </c>
      <c r="AA207" s="14" t="str">
        <f t="shared" si="1"/>
        <v>M4-NyO-16a-A-1</v>
      </c>
      <c r="AB207" s="7" t="s">
        <v>258</v>
      </c>
      <c r="AC207" s="17"/>
      <c r="AD207" s="17" t="s">
        <v>44</v>
      </c>
      <c r="AE207" s="17"/>
    </row>
    <row r="208" ht="75.0" customHeight="1">
      <c r="A208" s="9" t="s">
        <v>1048</v>
      </c>
      <c r="B208" s="12" t="s">
        <v>1049</v>
      </c>
      <c r="C208" s="9" t="s">
        <v>65</v>
      </c>
      <c r="D208" s="10" t="s">
        <v>33</v>
      </c>
      <c r="E208" s="9"/>
      <c r="F208" s="12" t="s">
        <v>1078</v>
      </c>
      <c r="G208" s="12" t="s">
        <v>1079</v>
      </c>
      <c r="H208" s="12"/>
      <c r="I208" s="9" t="s">
        <v>35</v>
      </c>
      <c r="J208" s="9" t="s">
        <v>90</v>
      </c>
      <c r="K208" s="12" t="s">
        <v>1080</v>
      </c>
      <c r="L208" s="12" t="s">
        <v>1081</v>
      </c>
      <c r="M208" s="9" t="s">
        <v>39</v>
      </c>
      <c r="N208" s="12" t="s">
        <v>1052</v>
      </c>
      <c r="O208" s="11" t="s">
        <v>1082</v>
      </c>
      <c r="P208" s="24" t="s">
        <v>1076</v>
      </c>
      <c r="Q208" s="17"/>
      <c r="R208" s="23"/>
      <c r="S208" s="23"/>
      <c r="T208" s="23"/>
      <c r="U208" s="23"/>
      <c r="V208" s="23"/>
      <c r="W208" s="23"/>
      <c r="X208" s="17"/>
      <c r="Y208" s="9" t="s">
        <v>42</v>
      </c>
      <c r="Z208" s="11" t="s">
        <v>1083</v>
      </c>
      <c r="AA208" s="14" t="str">
        <f t="shared" si="1"/>
        <v>M4-NyO-16a-A-2</v>
      </c>
      <c r="AB208" s="7" t="s">
        <v>258</v>
      </c>
      <c r="AC208" s="17"/>
      <c r="AD208" s="17" t="s">
        <v>44</v>
      </c>
      <c r="AE208" s="17"/>
    </row>
    <row r="209" ht="75.0" customHeight="1">
      <c r="A209" s="9" t="s">
        <v>1048</v>
      </c>
      <c r="B209" s="12" t="s">
        <v>1049</v>
      </c>
      <c r="C209" s="9" t="s">
        <v>65</v>
      </c>
      <c r="D209" s="10" t="s">
        <v>33</v>
      </c>
      <c r="E209" s="9"/>
      <c r="F209" s="11" t="s">
        <v>1084</v>
      </c>
      <c r="G209" s="12" t="s">
        <v>1085</v>
      </c>
      <c r="H209" s="12"/>
      <c r="I209" s="9" t="s">
        <v>35</v>
      </c>
      <c r="J209" s="9" t="s">
        <v>90</v>
      </c>
      <c r="K209" s="11" t="s">
        <v>1086</v>
      </c>
      <c r="L209" s="12" t="s">
        <v>1074</v>
      </c>
      <c r="M209" s="9" t="s">
        <v>39</v>
      </c>
      <c r="N209" s="12" t="s">
        <v>1052</v>
      </c>
      <c r="O209" s="11" t="s">
        <v>1087</v>
      </c>
      <c r="P209" s="24" t="s">
        <v>1076</v>
      </c>
      <c r="Q209" s="17"/>
      <c r="R209" s="23"/>
      <c r="S209" s="23"/>
      <c r="T209" s="23"/>
      <c r="U209" s="23"/>
      <c r="V209" s="23"/>
      <c r="W209" s="23"/>
      <c r="X209" s="24"/>
      <c r="Y209" s="9" t="s">
        <v>42</v>
      </c>
      <c r="Z209" s="11" t="s">
        <v>1088</v>
      </c>
      <c r="AA209" s="14" t="str">
        <f t="shared" si="1"/>
        <v>M4-NyO-16a-A-3</v>
      </c>
      <c r="AB209" s="7" t="s">
        <v>258</v>
      </c>
      <c r="AC209" s="17"/>
      <c r="AD209" s="17" t="s">
        <v>44</v>
      </c>
      <c r="AE209" s="17"/>
    </row>
    <row r="210" ht="75.0" customHeight="1">
      <c r="A210" s="9" t="s">
        <v>1089</v>
      </c>
      <c r="B210" s="12" t="s">
        <v>1090</v>
      </c>
      <c r="C210" s="9" t="s">
        <v>32</v>
      </c>
      <c r="D210" s="10" t="s">
        <v>33</v>
      </c>
      <c r="E210" s="9"/>
      <c r="F210" s="11" t="s">
        <v>1091</v>
      </c>
      <c r="G210" s="12"/>
      <c r="H210" s="12"/>
      <c r="I210" s="9" t="s">
        <v>35</v>
      </c>
      <c r="J210" s="9" t="s">
        <v>1092</v>
      </c>
      <c r="K210" s="12" t="s">
        <v>1093</v>
      </c>
      <c r="L210" s="12" t="s">
        <v>1094</v>
      </c>
      <c r="M210" s="9" t="s">
        <v>39</v>
      </c>
      <c r="N210" s="12" t="s">
        <v>1095</v>
      </c>
      <c r="O210" s="12" t="s">
        <v>1096</v>
      </c>
      <c r="P210" s="23"/>
      <c r="Q210" s="17"/>
      <c r="R210" s="23"/>
      <c r="S210" s="23"/>
      <c r="T210" s="23"/>
      <c r="U210" s="23"/>
      <c r="V210" s="23"/>
      <c r="W210" s="23"/>
      <c r="X210" s="24"/>
      <c r="Y210" s="9" t="s">
        <v>42</v>
      </c>
      <c r="Z210" s="11" t="s">
        <v>1097</v>
      </c>
      <c r="AA210" s="14" t="str">
        <f t="shared" si="1"/>
        <v>M4-NyO-17a-I-1</v>
      </c>
      <c r="AB210" s="7" t="s">
        <v>258</v>
      </c>
      <c r="AC210" s="17"/>
      <c r="AD210" s="17" t="s">
        <v>44</v>
      </c>
      <c r="AE210" s="17"/>
    </row>
    <row r="211" ht="75.0" customHeight="1">
      <c r="A211" s="9" t="s">
        <v>1089</v>
      </c>
      <c r="B211" s="12" t="s">
        <v>1090</v>
      </c>
      <c r="C211" s="9" t="s">
        <v>46</v>
      </c>
      <c r="D211" s="10" t="s">
        <v>33</v>
      </c>
      <c r="E211" s="9"/>
      <c r="F211" s="12" t="s">
        <v>1098</v>
      </c>
      <c r="G211" s="11" t="s">
        <v>1099</v>
      </c>
      <c r="H211" s="12"/>
      <c r="I211" s="9" t="s">
        <v>35</v>
      </c>
      <c r="J211" s="9" t="s">
        <v>49</v>
      </c>
      <c r="K211" s="12" t="s">
        <v>1100</v>
      </c>
      <c r="L211" s="12" t="s">
        <v>1101</v>
      </c>
      <c r="M211" s="9" t="s">
        <v>39</v>
      </c>
      <c r="N211" s="12" t="s">
        <v>1095</v>
      </c>
      <c r="O211" s="12" t="s">
        <v>1102</v>
      </c>
      <c r="P211" s="23"/>
      <c r="Q211" s="17"/>
      <c r="R211" s="23"/>
      <c r="S211" s="23"/>
      <c r="T211" s="23"/>
      <c r="U211" s="23"/>
      <c r="V211" s="23"/>
      <c r="W211" s="23"/>
      <c r="X211" s="24"/>
      <c r="Y211" s="9" t="s">
        <v>42</v>
      </c>
      <c r="Z211" s="11" t="s">
        <v>1103</v>
      </c>
      <c r="AA211" s="14" t="str">
        <f t="shared" si="1"/>
        <v>M4-NyO-17a-E-1</v>
      </c>
      <c r="AB211" s="7" t="s">
        <v>258</v>
      </c>
      <c r="AC211" s="17"/>
      <c r="AD211" s="17" t="s">
        <v>44</v>
      </c>
      <c r="AE211" s="17"/>
    </row>
    <row r="212" ht="75.0" customHeight="1">
      <c r="A212" s="9" t="s">
        <v>1089</v>
      </c>
      <c r="B212" s="12" t="s">
        <v>1090</v>
      </c>
      <c r="C212" s="9" t="s">
        <v>46</v>
      </c>
      <c r="D212" s="10" t="s">
        <v>33</v>
      </c>
      <c r="E212" s="9"/>
      <c r="F212" s="12" t="s">
        <v>1098</v>
      </c>
      <c r="G212" s="12" t="s">
        <v>1104</v>
      </c>
      <c r="H212" s="12"/>
      <c r="I212" s="9" t="s">
        <v>35</v>
      </c>
      <c r="J212" s="9" t="s">
        <v>49</v>
      </c>
      <c r="K212" s="12" t="s">
        <v>1100</v>
      </c>
      <c r="L212" s="12" t="s">
        <v>1105</v>
      </c>
      <c r="M212" s="9" t="s">
        <v>39</v>
      </c>
      <c r="N212" s="12" t="s">
        <v>1095</v>
      </c>
      <c r="O212" s="12" t="s">
        <v>1102</v>
      </c>
      <c r="P212" s="23"/>
      <c r="Q212" s="17"/>
      <c r="R212" s="23"/>
      <c r="S212" s="23"/>
      <c r="T212" s="23"/>
      <c r="U212" s="23"/>
      <c r="V212" s="23"/>
      <c r="W212" s="23"/>
      <c r="X212" s="24"/>
      <c r="Y212" s="9" t="s">
        <v>42</v>
      </c>
      <c r="Z212" s="11" t="s">
        <v>1106</v>
      </c>
      <c r="AA212" s="14" t="str">
        <f t="shared" si="1"/>
        <v>M4-NyO-17a-E-2</v>
      </c>
      <c r="AB212" s="7" t="s">
        <v>258</v>
      </c>
      <c r="AC212" s="17"/>
      <c r="AD212" s="17" t="s">
        <v>44</v>
      </c>
      <c r="AE212" s="17"/>
    </row>
    <row r="213" ht="75.0" customHeight="1">
      <c r="A213" s="9" t="s">
        <v>1089</v>
      </c>
      <c r="B213" s="12" t="s">
        <v>1090</v>
      </c>
      <c r="C213" s="9" t="s">
        <v>46</v>
      </c>
      <c r="D213" s="10" t="s">
        <v>33</v>
      </c>
      <c r="E213" s="9"/>
      <c r="F213" s="12" t="s">
        <v>1098</v>
      </c>
      <c r="G213" s="12" t="s">
        <v>1107</v>
      </c>
      <c r="H213" s="12"/>
      <c r="I213" s="9" t="s">
        <v>35</v>
      </c>
      <c r="J213" s="9" t="s">
        <v>49</v>
      </c>
      <c r="K213" s="12" t="s">
        <v>1100</v>
      </c>
      <c r="L213" s="12" t="s">
        <v>1108</v>
      </c>
      <c r="M213" s="9" t="s">
        <v>39</v>
      </c>
      <c r="N213" s="12" t="s">
        <v>1095</v>
      </c>
      <c r="O213" s="12" t="s">
        <v>1102</v>
      </c>
      <c r="P213" s="23"/>
      <c r="Q213" s="17"/>
      <c r="R213" s="23"/>
      <c r="S213" s="23"/>
      <c r="T213" s="23"/>
      <c r="U213" s="23"/>
      <c r="V213" s="23"/>
      <c r="W213" s="23"/>
      <c r="X213" s="24"/>
      <c r="Y213" s="9" t="s">
        <v>42</v>
      </c>
      <c r="Z213" s="11" t="s">
        <v>1109</v>
      </c>
      <c r="AA213" s="14" t="str">
        <f t="shared" si="1"/>
        <v>M4-NyO-17a-E-3</v>
      </c>
      <c r="AB213" s="7" t="s">
        <v>258</v>
      </c>
      <c r="AC213" s="17"/>
      <c r="AD213" s="17" t="s">
        <v>44</v>
      </c>
      <c r="AE213" s="17"/>
    </row>
    <row r="214" ht="75.0" customHeight="1">
      <c r="A214" s="9" t="s">
        <v>1110</v>
      </c>
      <c r="B214" s="12" t="s">
        <v>1111</v>
      </c>
      <c r="C214" s="9" t="s">
        <v>32</v>
      </c>
      <c r="D214" s="10" t="s">
        <v>33</v>
      </c>
      <c r="E214" s="9"/>
      <c r="F214" s="12" t="s">
        <v>1112</v>
      </c>
      <c r="G214" s="12"/>
      <c r="H214" s="12"/>
      <c r="I214" s="9" t="s">
        <v>35</v>
      </c>
      <c r="J214" s="9" t="s">
        <v>471</v>
      </c>
      <c r="K214" s="12" t="s">
        <v>1113</v>
      </c>
      <c r="L214" s="12" t="s">
        <v>1114</v>
      </c>
      <c r="M214" s="9" t="s">
        <v>39</v>
      </c>
      <c r="N214" s="11" t="s">
        <v>1115</v>
      </c>
      <c r="O214" s="11" t="s">
        <v>1116</v>
      </c>
      <c r="P214" s="23"/>
      <c r="Q214" s="17"/>
      <c r="R214" s="23"/>
      <c r="S214" s="23"/>
      <c r="T214" s="23"/>
      <c r="U214" s="23"/>
      <c r="V214" s="23"/>
      <c r="W214" s="23"/>
      <c r="X214" s="24"/>
      <c r="Y214" s="9" t="s">
        <v>42</v>
      </c>
      <c r="Z214" s="11" t="s">
        <v>1117</v>
      </c>
      <c r="AA214" s="14" t="str">
        <f t="shared" si="1"/>
        <v>M4-NyO-35a-I-1</v>
      </c>
      <c r="AB214" s="7" t="s">
        <v>258</v>
      </c>
      <c r="AC214" s="17"/>
      <c r="AD214" s="17" t="s">
        <v>44</v>
      </c>
      <c r="AE214" s="17"/>
    </row>
    <row r="215" ht="75.0" customHeight="1">
      <c r="A215" s="9" t="s">
        <v>1110</v>
      </c>
      <c r="B215" s="12" t="s">
        <v>1111</v>
      </c>
      <c r="C215" s="9" t="s">
        <v>46</v>
      </c>
      <c r="D215" s="10" t="s">
        <v>33</v>
      </c>
      <c r="E215" s="9"/>
      <c r="F215" s="12" t="s">
        <v>1118</v>
      </c>
      <c r="G215" s="12" t="s">
        <v>1119</v>
      </c>
      <c r="H215" s="24"/>
      <c r="I215" s="17" t="s">
        <v>35</v>
      </c>
      <c r="J215" s="17" t="s">
        <v>90</v>
      </c>
      <c r="K215" s="12" t="s">
        <v>1113</v>
      </c>
      <c r="L215" s="12" t="s">
        <v>1120</v>
      </c>
      <c r="M215" s="17" t="s">
        <v>39</v>
      </c>
      <c r="N215" s="11" t="s">
        <v>1115</v>
      </c>
      <c r="O215" s="11" t="s">
        <v>1121</v>
      </c>
      <c r="P215" s="23"/>
      <c r="Q215" s="17"/>
      <c r="R215" s="23"/>
      <c r="S215" s="23"/>
      <c r="T215" s="23"/>
      <c r="U215" s="23"/>
      <c r="V215" s="23"/>
      <c r="W215" s="23"/>
      <c r="X215" s="24"/>
      <c r="Y215" s="9" t="s">
        <v>42</v>
      </c>
      <c r="Z215" s="11" t="s">
        <v>1122</v>
      </c>
      <c r="AA215" s="14" t="str">
        <f t="shared" si="1"/>
        <v>M4-NyO-35a-E-1</v>
      </c>
      <c r="AB215" s="7" t="s">
        <v>258</v>
      </c>
      <c r="AC215" s="17"/>
      <c r="AD215" s="17" t="s">
        <v>44</v>
      </c>
      <c r="AE215" s="17"/>
    </row>
    <row r="216" ht="75.0" customHeight="1">
      <c r="A216" s="9" t="s">
        <v>1110</v>
      </c>
      <c r="B216" s="12" t="s">
        <v>1111</v>
      </c>
      <c r="C216" s="9" t="s">
        <v>65</v>
      </c>
      <c r="D216" s="10" t="s">
        <v>33</v>
      </c>
      <c r="E216" s="9"/>
      <c r="F216" s="11" t="s">
        <v>1123</v>
      </c>
      <c r="G216" s="11" t="s">
        <v>1124</v>
      </c>
      <c r="H216" s="24"/>
      <c r="I216" s="17" t="s">
        <v>35</v>
      </c>
      <c r="J216" s="17" t="s">
        <v>90</v>
      </c>
      <c r="K216" s="11" t="s">
        <v>1125</v>
      </c>
      <c r="L216" s="24" t="s">
        <v>1126</v>
      </c>
      <c r="M216" s="17" t="s">
        <v>39</v>
      </c>
      <c r="N216" s="11" t="s">
        <v>1115</v>
      </c>
      <c r="O216" s="11" t="s">
        <v>1127</v>
      </c>
      <c r="P216" s="23"/>
      <c r="Q216" s="17"/>
      <c r="R216" s="23"/>
      <c r="S216" s="23"/>
      <c r="T216" s="23"/>
      <c r="U216" s="23"/>
      <c r="V216" s="23"/>
      <c r="W216" s="23"/>
      <c r="X216" s="24"/>
      <c r="Y216" s="9" t="s">
        <v>42</v>
      </c>
      <c r="Z216" s="11" t="s">
        <v>1128</v>
      </c>
      <c r="AA216" s="14" t="str">
        <f t="shared" si="1"/>
        <v>M4-NyO-35a-A-1</v>
      </c>
      <c r="AB216" s="7" t="s">
        <v>258</v>
      </c>
      <c r="AC216" s="17"/>
      <c r="AD216" s="17" t="s">
        <v>44</v>
      </c>
      <c r="AE216" s="17"/>
    </row>
    <row r="217" ht="75.0" customHeight="1">
      <c r="A217" s="9" t="s">
        <v>1110</v>
      </c>
      <c r="B217" s="12" t="s">
        <v>1111</v>
      </c>
      <c r="C217" s="9" t="s">
        <v>65</v>
      </c>
      <c r="D217" s="10" t="s">
        <v>33</v>
      </c>
      <c r="E217" s="9"/>
      <c r="F217" s="11" t="s">
        <v>1129</v>
      </c>
      <c r="G217" s="11" t="s">
        <v>1130</v>
      </c>
      <c r="H217" s="12"/>
      <c r="I217" s="9" t="s">
        <v>35</v>
      </c>
      <c r="J217" s="9" t="s">
        <v>90</v>
      </c>
      <c r="K217" s="11" t="s">
        <v>1131</v>
      </c>
      <c r="L217" s="12" t="s">
        <v>1126</v>
      </c>
      <c r="M217" s="9" t="s">
        <v>39</v>
      </c>
      <c r="N217" s="11" t="s">
        <v>1115</v>
      </c>
      <c r="O217" s="11" t="s">
        <v>1132</v>
      </c>
      <c r="P217" s="23"/>
      <c r="Q217" s="17"/>
      <c r="R217" s="21"/>
      <c r="S217" s="21"/>
      <c r="T217" s="21"/>
      <c r="U217" s="21"/>
      <c r="V217" s="21"/>
      <c r="W217" s="23"/>
      <c r="X217" s="11"/>
      <c r="Y217" s="9" t="s">
        <v>42</v>
      </c>
      <c r="Z217" s="11" t="s">
        <v>1133</v>
      </c>
      <c r="AA217" s="14" t="str">
        <f t="shared" si="1"/>
        <v>M4-NyO-35a-A-2</v>
      </c>
      <c r="AB217" s="7" t="s">
        <v>258</v>
      </c>
      <c r="AC217" s="17"/>
      <c r="AD217" s="17" t="s">
        <v>44</v>
      </c>
      <c r="AE217" s="17"/>
    </row>
    <row r="218" ht="75.0" customHeight="1">
      <c r="A218" s="9" t="s">
        <v>1110</v>
      </c>
      <c r="B218" s="12" t="s">
        <v>1111</v>
      </c>
      <c r="C218" s="9" t="s">
        <v>65</v>
      </c>
      <c r="D218" s="10" t="s">
        <v>33</v>
      </c>
      <c r="E218" s="9"/>
      <c r="F218" s="11" t="s">
        <v>1134</v>
      </c>
      <c r="G218" s="12" t="s">
        <v>1135</v>
      </c>
      <c r="H218" s="12"/>
      <c r="I218" s="9" t="s">
        <v>35</v>
      </c>
      <c r="J218" s="9" t="s">
        <v>90</v>
      </c>
      <c r="K218" s="11" t="s">
        <v>1136</v>
      </c>
      <c r="L218" s="12" t="s">
        <v>1126</v>
      </c>
      <c r="M218" s="9" t="s">
        <v>39</v>
      </c>
      <c r="N218" s="11" t="s">
        <v>1115</v>
      </c>
      <c r="O218" s="11" t="s">
        <v>1137</v>
      </c>
      <c r="P218" s="23"/>
      <c r="Q218" s="17"/>
      <c r="R218" s="22"/>
      <c r="S218" s="22"/>
      <c r="T218" s="22"/>
      <c r="U218" s="22"/>
      <c r="V218" s="22"/>
      <c r="W218" s="22"/>
      <c r="X218" s="11"/>
      <c r="Y218" s="9" t="s">
        <v>42</v>
      </c>
      <c r="Z218" s="11" t="s">
        <v>1138</v>
      </c>
      <c r="AA218" s="14" t="str">
        <f t="shared" si="1"/>
        <v>M4-NyO-35a-A-3</v>
      </c>
      <c r="AB218" s="7" t="s">
        <v>258</v>
      </c>
      <c r="AC218" s="17"/>
      <c r="AD218" s="17" t="s">
        <v>44</v>
      </c>
      <c r="AE218" s="17"/>
    </row>
    <row r="219" ht="75.0" customHeight="1">
      <c r="A219" s="9" t="s">
        <v>1139</v>
      </c>
      <c r="B219" s="12" t="s">
        <v>1140</v>
      </c>
      <c r="C219" s="9" t="s">
        <v>32</v>
      </c>
      <c r="D219" s="10" t="s">
        <v>33</v>
      </c>
      <c r="E219" s="9"/>
      <c r="F219" s="12" t="s">
        <v>1141</v>
      </c>
      <c r="G219" s="12"/>
      <c r="H219" s="12"/>
      <c r="I219" s="9" t="s">
        <v>35</v>
      </c>
      <c r="J219" s="9" t="s">
        <v>471</v>
      </c>
      <c r="K219" s="12" t="s">
        <v>1142</v>
      </c>
      <c r="L219" s="12" t="s">
        <v>1143</v>
      </c>
      <c r="M219" s="9" t="s">
        <v>39</v>
      </c>
      <c r="N219" s="12" t="s">
        <v>1144</v>
      </c>
      <c r="O219" s="11" t="s">
        <v>1145</v>
      </c>
      <c r="P219" s="23"/>
      <c r="Q219" s="17"/>
      <c r="R219" s="22"/>
      <c r="S219" s="22"/>
      <c r="T219" s="22"/>
      <c r="U219" s="22"/>
      <c r="V219" s="21"/>
      <c r="W219" s="23"/>
      <c r="X219" s="17"/>
      <c r="Y219" s="9" t="s">
        <v>42</v>
      </c>
      <c r="Z219" s="11" t="s">
        <v>1146</v>
      </c>
      <c r="AA219" s="14" t="str">
        <f t="shared" si="1"/>
        <v>M4-NyO-35b-I-1</v>
      </c>
      <c r="AB219" s="7" t="s">
        <v>258</v>
      </c>
      <c r="AC219" s="17"/>
      <c r="AD219" s="17" t="s">
        <v>44</v>
      </c>
      <c r="AE219" s="17"/>
    </row>
    <row r="220" ht="75.0" customHeight="1">
      <c r="A220" s="9" t="s">
        <v>1139</v>
      </c>
      <c r="B220" s="12" t="s">
        <v>1140</v>
      </c>
      <c r="C220" s="9" t="s">
        <v>32</v>
      </c>
      <c r="D220" s="10" t="s">
        <v>33</v>
      </c>
      <c r="E220" s="9"/>
      <c r="F220" s="11" t="s">
        <v>1147</v>
      </c>
      <c r="G220" s="12"/>
      <c r="H220" s="12"/>
      <c r="I220" s="9" t="s">
        <v>35</v>
      </c>
      <c r="J220" s="9" t="s">
        <v>471</v>
      </c>
      <c r="K220" s="12" t="s">
        <v>1148</v>
      </c>
      <c r="L220" s="11" t="s">
        <v>1149</v>
      </c>
      <c r="M220" s="9" t="s">
        <v>39</v>
      </c>
      <c r="N220" s="12" t="s">
        <v>1144</v>
      </c>
      <c r="O220" s="11" t="s">
        <v>1150</v>
      </c>
      <c r="P220" s="23"/>
      <c r="Q220" s="17"/>
      <c r="R220" s="22"/>
      <c r="S220" s="22"/>
      <c r="T220" s="22"/>
      <c r="U220" s="22"/>
      <c r="V220" s="21"/>
      <c r="W220" s="23"/>
      <c r="X220" s="17"/>
      <c r="Y220" s="9" t="s">
        <v>42</v>
      </c>
      <c r="Z220" s="11" t="s">
        <v>1151</v>
      </c>
      <c r="AA220" s="14" t="str">
        <f t="shared" si="1"/>
        <v>M4-NyO-35b-I-2</v>
      </c>
      <c r="AB220" s="7" t="s">
        <v>258</v>
      </c>
      <c r="AC220" s="17"/>
      <c r="AD220" s="17" t="s">
        <v>44</v>
      </c>
      <c r="AE220" s="17"/>
    </row>
    <row r="221" ht="75.0" customHeight="1">
      <c r="A221" s="9" t="s">
        <v>1139</v>
      </c>
      <c r="B221" s="12" t="s">
        <v>1140</v>
      </c>
      <c r="C221" s="9" t="s">
        <v>46</v>
      </c>
      <c r="D221" s="10" t="s">
        <v>33</v>
      </c>
      <c r="E221" s="9"/>
      <c r="F221" s="12" t="s">
        <v>1152</v>
      </c>
      <c r="G221" s="12" t="s">
        <v>1153</v>
      </c>
      <c r="H221" s="12"/>
      <c r="I221" s="9" t="s">
        <v>35</v>
      </c>
      <c r="J221" s="9" t="s">
        <v>90</v>
      </c>
      <c r="K221" s="12" t="s">
        <v>1154</v>
      </c>
      <c r="L221" s="12" t="s">
        <v>795</v>
      </c>
      <c r="M221" s="9" t="s">
        <v>39</v>
      </c>
      <c r="N221" s="12" t="s">
        <v>1144</v>
      </c>
      <c r="O221" s="11" t="s">
        <v>1155</v>
      </c>
      <c r="P221" s="23"/>
      <c r="Q221" s="17"/>
      <c r="R221" s="22"/>
      <c r="S221" s="22"/>
      <c r="T221" s="22"/>
      <c r="U221" s="22"/>
      <c r="V221" s="21"/>
      <c r="W221" s="23"/>
      <c r="X221" s="17"/>
      <c r="Y221" s="9" t="s">
        <v>42</v>
      </c>
      <c r="Z221" s="11" t="s">
        <v>1156</v>
      </c>
      <c r="AA221" s="14" t="str">
        <f t="shared" si="1"/>
        <v>M4-NyO-35b-E-1</v>
      </c>
      <c r="AB221" s="7" t="s">
        <v>258</v>
      </c>
      <c r="AC221" s="17"/>
      <c r="AD221" s="17" t="s">
        <v>44</v>
      </c>
      <c r="AE221" s="17"/>
    </row>
    <row r="222" ht="75.0" customHeight="1">
      <c r="A222" s="9" t="s">
        <v>1139</v>
      </c>
      <c r="B222" s="12" t="s">
        <v>1140</v>
      </c>
      <c r="C222" s="9" t="s">
        <v>46</v>
      </c>
      <c r="D222" s="10" t="s">
        <v>33</v>
      </c>
      <c r="E222" s="9"/>
      <c r="F222" s="12" t="s">
        <v>1152</v>
      </c>
      <c r="G222" s="12" t="s">
        <v>1157</v>
      </c>
      <c r="H222" s="12"/>
      <c r="I222" s="9" t="s">
        <v>35</v>
      </c>
      <c r="J222" s="9" t="s">
        <v>90</v>
      </c>
      <c r="K222" s="12" t="s">
        <v>1154</v>
      </c>
      <c r="L222" s="12" t="s">
        <v>881</v>
      </c>
      <c r="M222" s="9" t="s">
        <v>39</v>
      </c>
      <c r="N222" s="12" t="s">
        <v>1144</v>
      </c>
      <c r="O222" s="11" t="s">
        <v>1158</v>
      </c>
      <c r="P222" s="23"/>
      <c r="Q222" s="17"/>
      <c r="R222" s="22"/>
      <c r="S222" s="22"/>
      <c r="T222" s="22"/>
      <c r="U222" s="22"/>
      <c r="V222" s="21"/>
      <c r="W222" s="21"/>
      <c r="X222" s="17"/>
      <c r="Y222" s="9" t="s">
        <v>42</v>
      </c>
      <c r="Z222" s="11" t="s">
        <v>1159</v>
      </c>
      <c r="AA222" s="14" t="str">
        <f t="shared" si="1"/>
        <v>M4-NyO-35b-E-2</v>
      </c>
      <c r="AB222" s="7" t="s">
        <v>258</v>
      </c>
      <c r="AC222" s="17"/>
      <c r="AD222" s="17" t="s">
        <v>44</v>
      </c>
      <c r="AE222" s="17"/>
    </row>
    <row r="223" ht="75.0" customHeight="1">
      <c r="A223" s="9" t="s">
        <v>1139</v>
      </c>
      <c r="B223" s="12" t="s">
        <v>1140</v>
      </c>
      <c r="C223" s="9" t="s">
        <v>65</v>
      </c>
      <c r="D223" s="10" t="s">
        <v>33</v>
      </c>
      <c r="E223" s="9"/>
      <c r="F223" s="11" t="s">
        <v>1160</v>
      </c>
      <c r="G223" s="12" t="s">
        <v>1161</v>
      </c>
      <c r="H223" s="12"/>
      <c r="I223" s="9" t="s">
        <v>35</v>
      </c>
      <c r="J223" s="9" t="s">
        <v>90</v>
      </c>
      <c r="K223" s="12" t="s">
        <v>1162</v>
      </c>
      <c r="L223" s="12" t="s">
        <v>795</v>
      </c>
      <c r="M223" s="9" t="s">
        <v>39</v>
      </c>
      <c r="N223" s="11" t="s">
        <v>1163</v>
      </c>
      <c r="O223" s="11" t="s">
        <v>1164</v>
      </c>
      <c r="P223" s="23"/>
      <c r="Q223" s="17"/>
      <c r="R223" s="23"/>
      <c r="S223" s="23"/>
      <c r="T223" s="23"/>
      <c r="U223" s="23"/>
      <c r="V223" s="23"/>
      <c r="W223" s="23"/>
      <c r="X223" s="17"/>
      <c r="Y223" s="9" t="s">
        <v>42</v>
      </c>
      <c r="Z223" s="11" t="s">
        <v>1165</v>
      </c>
      <c r="AA223" s="14" t="str">
        <f t="shared" si="1"/>
        <v>M4-NyO-35b-A-1</v>
      </c>
      <c r="AB223" s="7" t="s">
        <v>258</v>
      </c>
      <c r="AC223" s="17"/>
      <c r="AD223" s="17" t="s">
        <v>44</v>
      </c>
      <c r="AE223" s="17"/>
    </row>
    <row r="224" ht="75.0" customHeight="1">
      <c r="A224" s="9" t="s">
        <v>1139</v>
      </c>
      <c r="B224" s="12" t="s">
        <v>1140</v>
      </c>
      <c r="C224" s="9" t="s">
        <v>65</v>
      </c>
      <c r="D224" s="10" t="s">
        <v>33</v>
      </c>
      <c r="E224" s="9"/>
      <c r="F224" s="11" t="s">
        <v>1166</v>
      </c>
      <c r="G224" s="11" t="s">
        <v>1167</v>
      </c>
      <c r="H224" s="12"/>
      <c r="I224" s="9" t="s">
        <v>35</v>
      </c>
      <c r="J224" s="9" t="s">
        <v>90</v>
      </c>
      <c r="K224" s="12" t="s">
        <v>1168</v>
      </c>
      <c r="L224" s="12" t="s">
        <v>795</v>
      </c>
      <c r="M224" s="9" t="s">
        <v>39</v>
      </c>
      <c r="N224" s="11" t="s">
        <v>1169</v>
      </c>
      <c r="O224" s="11" t="s">
        <v>1170</v>
      </c>
      <c r="P224" s="23"/>
      <c r="Q224" s="17"/>
      <c r="R224" s="23"/>
      <c r="S224" s="23"/>
      <c r="T224" s="23"/>
      <c r="U224" s="23"/>
      <c r="V224" s="23"/>
      <c r="W224" s="23"/>
      <c r="X224" s="17"/>
      <c r="Y224" s="9" t="s">
        <v>42</v>
      </c>
      <c r="Z224" s="11" t="s">
        <v>1171</v>
      </c>
      <c r="AA224" s="14" t="str">
        <f t="shared" si="1"/>
        <v>M4-NyO-35b-A-2</v>
      </c>
      <c r="AB224" s="7" t="s">
        <v>258</v>
      </c>
      <c r="AC224" s="17"/>
      <c r="AD224" s="17" t="s">
        <v>44</v>
      </c>
      <c r="AE224" s="17"/>
    </row>
    <row r="225" ht="75.0" customHeight="1">
      <c r="A225" s="9" t="s">
        <v>1139</v>
      </c>
      <c r="B225" s="12" t="s">
        <v>1140</v>
      </c>
      <c r="C225" s="9" t="s">
        <v>65</v>
      </c>
      <c r="D225" s="10" t="s">
        <v>33</v>
      </c>
      <c r="E225" s="9"/>
      <c r="F225" s="11" t="s">
        <v>1172</v>
      </c>
      <c r="G225" s="12" t="s">
        <v>1173</v>
      </c>
      <c r="H225" s="12"/>
      <c r="I225" s="9" t="s">
        <v>35</v>
      </c>
      <c r="J225" s="9" t="s">
        <v>90</v>
      </c>
      <c r="K225" s="12" t="s">
        <v>1174</v>
      </c>
      <c r="L225" s="12" t="s">
        <v>795</v>
      </c>
      <c r="M225" s="9" t="s">
        <v>39</v>
      </c>
      <c r="N225" s="11" t="s">
        <v>1175</v>
      </c>
      <c r="O225" s="11" t="s">
        <v>1176</v>
      </c>
      <c r="P225" s="23"/>
      <c r="Q225" s="17"/>
      <c r="R225" s="23"/>
      <c r="S225" s="23"/>
      <c r="T225" s="23"/>
      <c r="U225" s="23"/>
      <c r="V225" s="23"/>
      <c r="W225" s="23"/>
      <c r="X225" s="17"/>
      <c r="Y225" s="9" t="s">
        <v>42</v>
      </c>
      <c r="Z225" s="11" t="s">
        <v>1177</v>
      </c>
      <c r="AA225" s="14" t="str">
        <f t="shared" si="1"/>
        <v>M4-NyO-35b-A-3</v>
      </c>
      <c r="AB225" s="7" t="s">
        <v>258</v>
      </c>
      <c r="AC225" s="17"/>
      <c r="AD225" s="17" t="s">
        <v>44</v>
      </c>
      <c r="AE225" s="17"/>
    </row>
    <row r="226" ht="75.0" customHeight="1">
      <c r="A226" s="9" t="s">
        <v>1178</v>
      </c>
      <c r="B226" s="12" t="s">
        <v>1179</v>
      </c>
      <c r="C226" s="9" t="s">
        <v>32</v>
      </c>
      <c r="D226" s="10" t="s">
        <v>33</v>
      </c>
      <c r="E226" s="9"/>
      <c r="F226" s="12" t="s">
        <v>1180</v>
      </c>
      <c r="G226" s="11" t="s">
        <v>1181</v>
      </c>
      <c r="H226" s="12"/>
      <c r="I226" s="9" t="s">
        <v>35</v>
      </c>
      <c r="J226" s="9" t="s">
        <v>366</v>
      </c>
      <c r="K226" s="12" t="s">
        <v>1182</v>
      </c>
      <c r="L226" s="11" t="s">
        <v>1183</v>
      </c>
      <c r="M226" s="9" t="s">
        <v>39</v>
      </c>
      <c r="N226" s="12" t="s">
        <v>1184</v>
      </c>
      <c r="O226" s="24" t="s">
        <v>1185</v>
      </c>
      <c r="P226" s="23"/>
      <c r="Q226" s="17"/>
      <c r="R226" s="23"/>
      <c r="S226" s="23"/>
      <c r="T226" s="23"/>
      <c r="U226" s="23"/>
      <c r="V226" s="23"/>
      <c r="W226" s="23"/>
      <c r="X226" s="17"/>
      <c r="Y226" s="9" t="s">
        <v>42</v>
      </c>
      <c r="Z226" s="11" t="s">
        <v>1186</v>
      </c>
      <c r="AA226" s="14" t="str">
        <f t="shared" si="1"/>
        <v>M4-NyO-18a-I-1</v>
      </c>
      <c r="AB226" s="7" t="s">
        <v>258</v>
      </c>
      <c r="AC226" s="17"/>
      <c r="AD226" s="17" t="s">
        <v>44</v>
      </c>
      <c r="AE226" s="7" t="s">
        <v>45</v>
      </c>
    </row>
    <row r="227" ht="75.0" customHeight="1">
      <c r="A227" s="9" t="s">
        <v>1178</v>
      </c>
      <c r="B227" s="12" t="s">
        <v>1179</v>
      </c>
      <c r="C227" s="9" t="s">
        <v>46</v>
      </c>
      <c r="D227" s="10" t="s">
        <v>33</v>
      </c>
      <c r="E227" s="9"/>
      <c r="F227" s="12" t="s">
        <v>1187</v>
      </c>
      <c r="G227" s="12" t="s">
        <v>1188</v>
      </c>
      <c r="H227" s="12"/>
      <c r="I227" s="9" t="s">
        <v>35</v>
      </c>
      <c r="J227" s="9" t="s">
        <v>90</v>
      </c>
      <c r="K227" s="12" t="s">
        <v>1189</v>
      </c>
      <c r="L227" s="12" t="s">
        <v>1190</v>
      </c>
      <c r="M227" s="9" t="s">
        <v>39</v>
      </c>
      <c r="N227" s="12" t="s">
        <v>1184</v>
      </c>
      <c r="O227" s="24" t="s">
        <v>1185</v>
      </c>
      <c r="P227" s="23"/>
      <c r="Q227" s="17"/>
      <c r="R227" s="23"/>
      <c r="S227" s="23"/>
      <c r="T227" s="23"/>
      <c r="U227" s="23"/>
      <c r="V227" s="23"/>
      <c r="W227" s="23"/>
      <c r="X227" s="17"/>
      <c r="Y227" s="9" t="s">
        <v>42</v>
      </c>
      <c r="Z227" s="11" t="s">
        <v>1191</v>
      </c>
      <c r="AA227" s="14" t="str">
        <f t="shared" si="1"/>
        <v>M4-NyO-18a-E-1</v>
      </c>
      <c r="AB227" s="7" t="s">
        <v>258</v>
      </c>
      <c r="AC227" s="17"/>
      <c r="AD227" s="17" t="s">
        <v>44</v>
      </c>
      <c r="AE227" s="7" t="s">
        <v>45</v>
      </c>
    </row>
    <row r="228" ht="75.0" customHeight="1">
      <c r="A228" s="9" t="s">
        <v>1178</v>
      </c>
      <c r="B228" s="12" t="s">
        <v>1179</v>
      </c>
      <c r="C228" s="9" t="s">
        <v>65</v>
      </c>
      <c r="D228" s="10" t="s">
        <v>33</v>
      </c>
      <c r="E228" s="9"/>
      <c r="F228" s="11" t="s">
        <v>1192</v>
      </c>
      <c r="G228" s="12" t="s">
        <v>1193</v>
      </c>
      <c r="H228" s="12"/>
      <c r="I228" s="9" t="s">
        <v>35</v>
      </c>
      <c r="J228" s="9" t="s">
        <v>90</v>
      </c>
      <c r="K228" s="12" t="s">
        <v>1194</v>
      </c>
      <c r="L228" s="12" t="s">
        <v>1195</v>
      </c>
      <c r="M228" s="9" t="s">
        <v>39</v>
      </c>
      <c r="N228" s="12" t="s">
        <v>1184</v>
      </c>
      <c r="O228" s="24" t="s">
        <v>1185</v>
      </c>
      <c r="P228" s="23"/>
      <c r="Q228" s="17"/>
      <c r="R228" s="23"/>
      <c r="S228" s="23"/>
      <c r="T228" s="23"/>
      <c r="U228" s="23"/>
      <c r="V228" s="23"/>
      <c r="W228" s="23"/>
      <c r="X228" s="17"/>
      <c r="Y228" s="9" t="s">
        <v>42</v>
      </c>
      <c r="Z228" s="11" t="s">
        <v>1196</v>
      </c>
      <c r="AA228" s="14" t="str">
        <f t="shared" si="1"/>
        <v>M4-NyO-18a-A-1</v>
      </c>
      <c r="AB228" s="7" t="s">
        <v>258</v>
      </c>
      <c r="AC228" s="17"/>
      <c r="AD228" s="17" t="s">
        <v>44</v>
      </c>
      <c r="AE228" s="7" t="s">
        <v>45</v>
      </c>
    </row>
    <row r="229" ht="75.0" customHeight="1">
      <c r="A229" s="9" t="s">
        <v>1178</v>
      </c>
      <c r="B229" s="12" t="s">
        <v>1179</v>
      </c>
      <c r="C229" s="9" t="s">
        <v>65</v>
      </c>
      <c r="D229" s="10" t="s">
        <v>33</v>
      </c>
      <c r="E229" s="9"/>
      <c r="F229" s="11" t="s">
        <v>1197</v>
      </c>
      <c r="G229" s="11" t="s">
        <v>1198</v>
      </c>
      <c r="H229" s="12"/>
      <c r="I229" s="9" t="s">
        <v>35</v>
      </c>
      <c r="J229" s="9" t="s">
        <v>90</v>
      </c>
      <c r="K229" s="12" t="s">
        <v>1199</v>
      </c>
      <c r="L229" s="12" t="s">
        <v>1190</v>
      </c>
      <c r="M229" s="9" t="s">
        <v>39</v>
      </c>
      <c r="N229" s="12" t="s">
        <v>1184</v>
      </c>
      <c r="O229" s="12" t="s">
        <v>1185</v>
      </c>
      <c r="P229" s="23"/>
      <c r="Q229" s="17"/>
      <c r="R229" s="22"/>
      <c r="S229" s="22"/>
      <c r="T229" s="23"/>
      <c r="U229" s="22"/>
      <c r="V229" s="22"/>
      <c r="W229" s="21"/>
      <c r="X229" s="17"/>
      <c r="Y229" s="9" t="s">
        <v>42</v>
      </c>
      <c r="Z229" s="11" t="s">
        <v>1200</v>
      </c>
      <c r="AA229" s="14" t="str">
        <f t="shared" si="1"/>
        <v>M4-NyO-18a-A-2</v>
      </c>
      <c r="AB229" s="7" t="s">
        <v>258</v>
      </c>
      <c r="AC229" s="17"/>
      <c r="AD229" s="17" t="s">
        <v>44</v>
      </c>
      <c r="AE229" s="7" t="s">
        <v>45</v>
      </c>
    </row>
    <row r="230" ht="75.0" customHeight="1">
      <c r="A230" s="9" t="s">
        <v>1178</v>
      </c>
      <c r="B230" s="12" t="s">
        <v>1179</v>
      </c>
      <c r="C230" s="9" t="s">
        <v>65</v>
      </c>
      <c r="D230" s="10" t="s">
        <v>33</v>
      </c>
      <c r="E230" s="9"/>
      <c r="F230" s="11" t="s">
        <v>1201</v>
      </c>
      <c r="G230" s="12" t="s">
        <v>1202</v>
      </c>
      <c r="H230" s="12"/>
      <c r="I230" s="9" t="s">
        <v>35</v>
      </c>
      <c r="J230" s="9" t="s">
        <v>90</v>
      </c>
      <c r="K230" s="12" t="s">
        <v>1203</v>
      </c>
      <c r="L230" s="12" t="s">
        <v>1190</v>
      </c>
      <c r="M230" s="9" t="s">
        <v>39</v>
      </c>
      <c r="N230" s="12" t="s">
        <v>1184</v>
      </c>
      <c r="O230" s="12" t="s">
        <v>1185</v>
      </c>
      <c r="P230" s="21"/>
      <c r="Q230" s="17"/>
      <c r="R230" s="22"/>
      <c r="S230" s="22"/>
      <c r="T230" s="23"/>
      <c r="U230" s="22"/>
      <c r="V230" s="22"/>
      <c r="W230" s="21"/>
      <c r="X230" s="17"/>
      <c r="Y230" s="9" t="s">
        <v>42</v>
      </c>
      <c r="Z230" s="11" t="s">
        <v>1204</v>
      </c>
      <c r="AA230" s="14" t="str">
        <f t="shared" si="1"/>
        <v>M4-NyO-18a-A-3</v>
      </c>
      <c r="AB230" s="7" t="s">
        <v>258</v>
      </c>
      <c r="AC230" s="17"/>
      <c r="AD230" s="17" t="s">
        <v>44</v>
      </c>
      <c r="AE230" s="7" t="s">
        <v>45</v>
      </c>
    </row>
    <row r="231" ht="75.0" customHeight="1">
      <c r="A231" s="9" t="s">
        <v>1205</v>
      </c>
      <c r="B231" s="12" t="s">
        <v>1206</v>
      </c>
      <c r="C231" s="9" t="s">
        <v>32</v>
      </c>
      <c r="D231" s="10" t="s">
        <v>33</v>
      </c>
      <c r="E231" s="9"/>
      <c r="F231" s="12" t="s">
        <v>1207</v>
      </c>
      <c r="G231" s="8"/>
      <c r="H231" s="8"/>
      <c r="I231" s="20" t="s">
        <v>35</v>
      </c>
      <c r="J231" s="20" t="s">
        <v>366</v>
      </c>
      <c r="K231" s="8" t="s">
        <v>1208</v>
      </c>
      <c r="L231" s="19" t="s">
        <v>1209</v>
      </c>
      <c r="M231" s="20" t="s">
        <v>39</v>
      </c>
      <c r="N231" s="8" t="s">
        <v>1184</v>
      </c>
      <c r="O231" s="8" t="s">
        <v>1185</v>
      </c>
      <c r="P231" s="21"/>
      <c r="Q231" s="17"/>
      <c r="R231" s="22"/>
      <c r="S231" s="22"/>
      <c r="T231" s="23"/>
      <c r="U231" s="22"/>
      <c r="V231" s="22"/>
      <c r="W231" s="23"/>
      <c r="X231" s="17"/>
      <c r="Y231" s="9" t="s">
        <v>42</v>
      </c>
      <c r="Z231" s="11" t="s">
        <v>1210</v>
      </c>
      <c r="AA231" s="14" t="str">
        <f t="shared" si="1"/>
        <v>M4-NyO-19a-I-1</v>
      </c>
      <c r="AB231" s="7" t="s">
        <v>258</v>
      </c>
      <c r="AC231" s="17"/>
      <c r="AD231" s="17" t="s">
        <v>44</v>
      </c>
      <c r="AE231" s="7" t="s">
        <v>45</v>
      </c>
    </row>
    <row r="232" ht="75.0" customHeight="1">
      <c r="A232" s="9" t="s">
        <v>1205</v>
      </c>
      <c r="B232" s="12" t="s">
        <v>1206</v>
      </c>
      <c r="C232" s="9" t="s">
        <v>46</v>
      </c>
      <c r="D232" s="10" t="s">
        <v>33</v>
      </c>
      <c r="E232" s="9"/>
      <c r="F232" s="12" t="s">
        <v>1187</v>
      </c>
      <c r="G232" s="8" t="s">
        <v>1188</v>
      </c>
      <c r="H232" s="8"/>
      <c r="I232" s="20" t="s">
        <v>35</v>
      </c>
      <c r="J232" s="20" t="s">
        <v>90</v>
      </c>
      <c r="K232" s="8" t="s">
        <v>1211</v>
      </c>
      <c r="L232" s="12" t="s">
        <v>1190</v>
      </c>
      <c r="M232" s="9" t="s">
        <v>39</v>
      </c>
      <c r="N232" s="12" t="s">
        <v>1184</v>
      </c>
      <c r="O232" s="12" t="s">
        <v>1185</v>
      </c>
      <c r="P232" s="23"/>
      <c r="Q232" s="17"/>
      <c r="R232" s="21"/>
      <c r="S232" s="21"/>
      <c r="T232" s="23"/>
      <c r="U232" s="21"/>
      <c r="V232" s="21"/>
      <c r="W232" s="23"/>
      <c r="X232" s="17"/>
      <c r="Y232" s="9" t="s">
        <v>42</v>
      </c>
      <c r="Z232" s="11" t="s">
        <v>1212</v>
      </c>
      <c r="AA232" s="14" t="str">
        <f t="shared" si="1"/>
        <v>M4-NyO-19a-E-1</v>
      </c>
      <c r="AB232" s="7" t="s">
        <v>258</v>
      </c>
      <c r="AC232" s="17"/>
      <c r="AD232" s="17" t="s">
        <v>44</v>
      </c>
      <c r="AE232" s="7" t="s">
        <v>45</v>
      </c>
    </row>
    <row r="233" ht="75.0" customHeight="1">
      <c r="A233" s="9" t="s">
        <v>1205</v>
      </c>
      <c r="B233" s="12" t="s">
        <v>1206</v>
      </c>
      <c r="C233" s="9" t="s">
        <v>65</v>
      </c>
      <c r="D233" s="10" t="s">
        <v>33</v>
      </c>
      <c r="E233" s="9"/>
      <c r="F233" s="11" t="s">
        <v>1213</v>
      </c>
      <c r="G233" s="8" t="s">
        <v>1214</v>
      </c>
      <c r="H233" s="8"/>
      <c r="I233" s="20" t="s">
        <v>35</v>
      </c>
      <c r="J233" s="20" t="s">
        <v>90</v>
      </c>
      <c r="K233" s="19" t="s">
        <v>1215</v>
      </c>
      <c r="L233" s="12" t="s">
        <v>1190</v>
      </c>
      <c r="M233" s="9" t="s">
        <v>39</v>
      </c>
      <c r="N233" s="12" t="s">
        <v>1184</v>
      </c>
      <c r="O233" s="12" t="s">
        <v>1185</v>
      </c>
      <c r="P233" s="23"/>
      <c r="Q233" s="17"/>
      <c r="R233" s="21"/>
      <c r="S233" s="21"/>
      <c r="T233" s="23"/>
      <c r="U233" s="21"/>
      <c r="V233" s="21"/>
      <c r="W233" s="23"/>
      <c r="X233" s="17"/>
      <c r="Y233" s="9" t="s">
        <v>42</v>
      </c>
      <c r="Z233" s="11" t="s">
        <v>1216</v>
      </c>
      <c r="AA233" s="14" t="str">
        <f t="shared" si="1"/>
        <v>M4-NyO-19a-A-1</v>
      </c>
      <c r="AB233" s="7" t="s">
        <v>258</v>
      </c>
      <c r="AC233" s="17"/>
      <c r="AD233" s="17" t="s">
        <v>44</v>
      </c>
      <c r="AE233" s="7" t="s">
        <v>45</v>
      </c>
    </row>
    <row r="234" ht="75.0" customHeight="1">
      <c r="A234" s="9" t="s">
        <v>1205</v>
      </c>
      <c r="B234" s="12" t="s">
        <v>1206</v>
      </c>
      <c r="C234" s="9" t="s">
        <v>65</v>
      </c>
      <c r="D234" s="10" t="s">
        <v>33</v>
      </c>
      <c r="E234" s="9"/>
      <c r="F234" s="11" t="s">
        <v>1217</v>
      </c>
      <c r="G234" s="8" t="s">
        <v>1218</v>
      </c>
      <c r="H234" s="8"/>
      <c r="I234" s="20" t="s">
        <v>35</v>
      </c>
      <c r="J234" s="20" t="s">
        <v>90</v>
      </c>
      <c r="K234" s="19" t="s">
        <v>1215</v>
      </c>
      <c r="L234" s="12" t="s">
        <v>1190</v>
      </c>
      <c r="M234" s="9" t="s">
        <v>39</v>
      </c>
      <c r="N234" s="12" t="s">
        <v>1184</v>
      </c>
      <c r="O234" s="12" t="s">
        <v>1185</v>
      </c>
      <c r="P234" s="23"/>
      <c r="Q234" s="17"/>
      <c r="R234" s="23"/>
      <c r="S234" s="23"/>
      <c r="T234" s="23"/>
      <c r="U234" s="23"/>
      <c r="V234" s="23"/>
      <c r="W234" s="23"/>
      <c r="X234" s="17"/>
      <c r="Y234" s="9" t="s">
        <v>42</v>
      </c>
      <c r="Z234" s="11" t="s">
        <v>1219</v>
      </c>
      <c r="AA234" s="14" t="str">
        <f t="shared" si="1"/>
        <v>M4-NyO-19a-A-2</v>
      </c>
      <c r="AB234" s="7" t="s">
        <v>258</v>
      </c>
      <c r="AC234" s="17"/>
      <c r="AD234" s="17" t="s">
        <v>44</v>
      </c>
      <c r="AE234" s="7" t="s">
        <v>45</v>
      </c>
    </row>
    <row r="235" ht="75.0" customHeight="1">
      <c r="A235" s="9" t="s">
        <v>1205</v>
      </c>
      <c r="B235" s="12" t="s">
        <v>1206</v>
      </c>
      <c r="C235" s="9" t="s">
        <v>65</v>
      </c>
      <c r="D235" s="10" t="s">
        <v>33</v>
      </c>
      <c r="E235" s="9"/>
      <c r="F235" s="11" t="s">
        <v>1220</v>
      </c>
      <c r="G235" s="19" t="s">
        <v>1221</v>
      </c>
      <c r="H235" s="8"/>
      <c r="I235" s="20" t="s">
        <v>35</v>
      </c>
      <c r="J235" s="20" t="s">
        <v>90</v>
      </c>
      <c r="K235" s="19" t="s">
        <v>1215</v>
      </c>
      <c r="L235" s="12" t="s">
        <v>1190</v>
      </c>
      <c r="M235" s="9" t="s">
        <v>39</v>
      </c>
      <c r="N235" s="12" t="s">
        <v>1184</v>
      </c>
      <c r="O235" s="12" t="s">
        <v>1185</v>
      </c>
      <c r="P235" s="23"/>
      <c r="Q235" s="17"/>
      <c r="R235" s="23"/>
      <c r="S235" s="23"/>
      <c r="T235" s="23"/>
      <c r="U235" s="23"/>
      <c r="V235" s="23"/>
      <c r="W235" s="23"/>
      <c r="X235" s="17"/>
      <c r="Y235" s="9" t="s">
        <v>42</v>
      </c>
      <c r="Z235" s="11" t="s">
        <v>1222</v>
      </c>
      <c r="AA235" s="14" t="str">
        <f t="shared" si="1"/>
        <v>M4-NyO-19a-A-3</v>
      </c>
      <c r="AB235" s="7" t="s">
        <v>258</v>
      </c>
      <c r="AC235" s="17"/>
      <c r="AD235" s="17" t="s">
        <v>44</v>
      </c>
      <c r="AE235" s="7" t="s">
        <v>45</v>
      </c>
    </row>
    <row r="236" ht="75.0" customHeight="1">
      <c r="A236" s="7" t="s">
        <v>1223</v>
      </c>
      <c r="B236" s="11" t="s">
        <v>1224</v>
      </c>
      <c r="C236" s="9" t="s">
        <v>32</v>
      </c>
      <c r="D236" s="10" t="s">
        <v>33</v>
      </c>
      <c r="E236" s="9"/>
      <c r="F236" s="12" t="s">
        <v>1225</v>
      </c>
      <c r="G236" s="19"/>
      <c r="H236" s="8"/>
      <c r="I236" s="9" t="s">
        <v>82</v>
      </c>
      <c r="J236" s="9" t="s">
        <v>471</v>
      </c>
      <c r="K236" s="11" t="s">
        <v>1226</v>
      </c>
      <c r="L236" s="12" t="s">
        <v>1227</v>
      </c>
      <c r="M236" s="9" t="s">
        <v>39</v>
      </c>
      <c r="N236" s="12" t="s">
        <v>1228</v>
      </c>
      <c r="O236" s="12" t="s">
        <v>1229</v>
      </c>
      <c r="P236" s="23"/>
      <c r="Q236" s="17"/>
      <c r="R236" s="23"/>
      <c r="S236" s="23"/>
      <c r="T236" s="23"/>
      <c r="U236" s="23"/>
      <c r="V236" s="23"/>
      <c r="W236" s="23"/>
      <c r="X236" s="17"/>
      <c r="Y236" s="9" t="s">
        <v>42</v>
      </c>
      <c r="Z236" s="11" t="s">
        <v>1230</v>
      </c>
      <c r="AA236" s="14" t="str">
        <f t="shared" si="1"/>
        <v>M4-NyO-62a-I-1</v>
      </c>
      <c r="AB236" s="7"/>
      <c r="AC236" s="17"/>
      <c r="AD236" s="17"/>
      <c r="AE236" s="7" t="s">
        <v>45</v>
      </c>
    </row>
    <row r="237" ht="75.0" customHeight="1">
      <c r="A237" s="7" t="s">
        <v>1223</v>
      </c>
      <c r="B237" s="11" t="s">
        <v>1224</v>
      </c>
      <c r="C237" s="9" t="s">
        <v>46</v>
      </c>
      <c r="D237" s="10" t="s">
        <v>33</v>
      </c>
      <c r="E237" s="9"/>
      <c r="F237" s="12" t="s">
        <v>1231</v>
      </c>
      <c r="G237" s="19"/>
      <c r="H237" s="8"/>
      <c r="I237" s="9" t="s">
        <v>82</v>
      </c>
      <c r="J237" s="9" t="s">
        <v>471</v>
      </c>
      <c r="K237" s="11" t="s">
        <v>1232</v>
      </c>
      <c r="L237" s="11" t="s">
        <v>1233</v>
      </c>
      <c r="M237" s="9" t="s">
        <v>39</v>
      </c>
      <c r="N237" s="12" t="s">
        <v>1228</v>
      </c>
      <c r="O237" s="12" t="s">
        <v>1234</v>
      </c>
      <c r="P237" s="23"/>
      <c r="Q237" s="17"/>
      <c r="R237" s="23"/>
      <c r="S237" s="23"/>
      <c r="T237" s="23"/>
      <c r="U237" s="23"/>
      <c r="V237" s="23"/>
      <c r="W237" s="23"/>
      <c r="X237" s="17"/>
      <c r="Y237" s="9" t="s">
        <v>42</v>
      </c>
      <c r="Z237" s="11" t="s">
        <v>1235</v>
      </c>
      <c r="AA237" s="14" t="str">
        <f t="shared" si="1"/>
        <v>M4-NyO-62a-E-1</v>
      </c>
      <c r="AB237" s="7"/>
      <c r="AC237" s="17"/>
      <c r="AD237" s="17"/>
      <c r="AE237" s="7" t="s">
        <v>45</v>
      </c>
    </row>
    <row r="238" ht="75.0" customHeight="1">
      <c r="A238" s="7" t="s">
        <v>1223</v>
      </c>
      <c r="B238" s="11" t="s">
        <v>1224</v>
      </c>
      <c r="C238" s="9" t="s">
        <v>65</v>
      </c>
      <c r="D238" s="10" t="s">
        <v>33</v>
      </c>
      <c r="E238" s="9"/>
      <c r="F238" s="28" t="s">
        <v>1236</v>
      </c>
      <c r="G238" s="19"/>
      <c r="H238" s="8"/>
      <c r="I238" s="9" t="s">
        <v>82</v>
      </c>
      <c r="J238" s="9" t="s">
        <v>471</v>
      </c>
      <c r="K238" s="11" t="s">
        <v>1232</v>
      </c>
      <c r="L238" s="11" t="s">
        <v>1233</v>
      </c>
      <c r="M238" s="9" t="s">
        <v>39</v>
      </c>
      <c r="N238" s="12" t="s">
        <v>1237</v>
      </c>
      <c r="O238" s="12" t="s">
        <v>1234</v>
      </c>
      <c r="P238" s="23"/>
      <c r="Q238" s="17"/>
      <c r="R238" s="23"/>
      <c r="S238" s="23"/>
      <c r="T238" s="23"/>
      <c r="U238" s="23"/>
      <c r="V238" s="23"/>
      <c r="W238" s="23"/>
      <c r="X238" s="17"/>
      <c r="Y238" s="9" t="s">
        <v>42</v>
      </c>
      <c r="Z238" s="11" t="s">
        <v>1238</v>
      </c>
      <c r="AA238" s="14" t="str">
        <f t="shared" si="1"/>
        <v>M4-NyO-62a-A-1</v>
      </c>
      <c r="AB238" s="7"/>
      <c r="AC238" s="17"/>
      <c r="AD238" s="17"/>
      <c r="AE238" s="7" t="s">
        <v>45</v>
      </c>
    </row>
    <row r="239" ht="75.0" customHeight="1">
      <c r="A239" s="7" t="s">
        <v>1223</v>
      </c>
      <c r="B239" s="11" t="s">
        <v>1224</v>
      </c>
      <c r="C239" s="9" t="s">
        <v>65</v>
      </c>
      <c r="D239" s="10" t="s">
        <v>33</v>
      </c>
      <c r="E239" s="9"/>
      <c r="F239" s="12" t="s">
        <v>1239</v>
      </c>
      <c r="G239" s="19"/>
      <c r="H239" s="8"/>
      <c r="I239" s="9" t="s">
        <v>82</v>
      </c>
      <c r="J239" s="9" t="s">
        <v>471</v>
      </c>
      <c r="K239" s="11" t="s">
        <v>1232</v>
      </c>
      <c r="L239" s="11" t="s">
        <v>1233</v>
      </c>
      <c r="M239" s="9" t="s">
        <v>39</v>
      </c>
      <c r="N239" s="12" t="s">
        <v>1237</v>
      </c>
      <c r="O239" s="12" t="s">
        <v>1234</v>
      </c>
      <c r="P239" s="23"/>
      <c r="Q239" s="17"/>
      <c r="R239" s="23"/>
      <c r="S239" s="23"/>
      <c r="T239" s="23"/>
      <c r="U239" s="23"/>
      <c r="V239" s="23"/>
      <c r="W239" s="23"/>
      <c r="X239" s="17"/>
      <c r="Y239" s="9" t="s">
        <v>42</v>
      </c>
      <c r="Z239" s="11" t="s">
        <v>1240</v>
      </c>
      <c r="AA239" s="14" t="str">
        <f t="shared" si="1"/>
        <v>M4-NyO-62a-A-2</v>
      </c>
      <c r="AB239" s="7"/>
      <c r="AC239" s="17"/>
      <c r="AD239" s="17"/>
      <c r="AE239" s="7" t="s">
        <v>45</v>
      </c>
    </row>
    <row r="240" ht="75.0" customHeight="1">
      <c r="A240" s="7" t="s">
        <v>1223</v>
      </c>
      <c r="B240" s="11" t="s">
        <v>1224</v>
      </c>
      <c r="C240" s="9" t="s">
        <v>65</v>
      </c>
      <c r="D240" s="10" t="s">
        <v>33</v>
      </c>
      <c r="E240" s="9"/>
      <c r="F240" s="12" t="s">
        <v>1241</v>
      </c>
      <c r="G240" s="19"/>
      <c r="H240" s="8"/>
      <c r="I240" s="9" t="s">
        <v>82</v>
      </c>
      <c r="J240" s="9" t="s">
        <v>471</v>
      </c>
      <c r="K240" s="11" t="s">
        <v>1232</v>
      </c>
      <c r="L240" s="11" t="s">
        <v>1233</v>
      </c>
      <c r="M240" s="9" t="s">
        <v>39</v>
      </c>
      <c r="N240" s="12" t="s">
        <v>1237</v>
      </c>
      <c r="O240" s="12" t="s">
        <v>1234</v>
      </c>
      <c r="P240" s="23"/>
      <c r="Q240" s="17"/>
      <c r="R240" s="23"/>
      <c r="S240" s="23"/>
      <c r="T240" s="23"/>
      <c r="U240" s="23"/>
      <c r="V240" s="23"/>
      <c r="W240" s="23"/>
      <c r="X240" s="17"/>
      <c r="Y240" s="9" t="s">
        <v>42</v>
      </c>
      <c r="Z240" s="11" t="s">
        <v>1242</v>
      </c>
      <c r="AA240" s="14" t="str">
        <f t="shared" si="1"/>
        <v>M4-NyO-62a-A-3</v>
      </c>
      <c r="AB240" s="7"/>
      <c r="AC240" s="17"/>
      <c r="AD240" s="17"/>
      <c r="AE240" s="7" t="s">
        <v>45</v>
      </c>
    </row>
    <row r="241" ht="75.0" customHeight="1">
      <c r="A241" s="7" t="s">
        <v>1243</v>
      </c>
      <c r="B241" s="11" t="s">
        <v>1244</v>
      </c>
      <c r="C241" s="9" t="s">
        <v>32</v>
      </c>
      <c r="D241" s="10" t="s">
        <v>33</v>
      </c>
      <c r="E241" s="9"/>
      <c r="F241" s="12" t="s">
        <v>1245</v>
      </c>
      <c r="G241" s="11" t="s">
        <v>1246</v>
      </c>
      <c r="H241" s="8"/>
      <c r="I241" s="9" t="s">
        <v>82</v>
      </c>
      <c r="J241" s="9" t="s">
        <v>366</v>
      </c>
      <c r="K241" s="11" t="s">
        <v>1247</v>
      </c>
      <c r="L241" s="11" t="s">
        <v>1248</v>
      </c>
      <c r="M241" s="9" t="s">
        <v>39</v>
      </c>
      <c r="N241" s="11" t="s">
        <v>1249</v>
      </c>
      <c r="O241" s="11" t="s">
        <v>1250</v>
      </c>
      <c r="P241" s="23"/>
      <c r="Q241" s="17"/>
      <c r="R241" s="23"/>
      <c r="S241" s="23"/>
      <c r="T241" s="23"/>
      <c r="U241" s="23"/>
      <c r="V241" s="23"/>
      <c r="W241" s="23"/>
      <c r="X241" s="17"/>
      <c r="Y241" s="9" t="s">
        <v>42</v>
      </c>
      <c r="Z241" s="11" t="s">
        <v>1251</v>
      </c>
      <c r="AA241" s="14" t="str">
        <f t="shared" si="1"/>
        <v>M4-NyO-63a-I-1</v>
      </c>
      <c r="AB241" s="7"/>
      <c r="AC241" s="17"/>
      <c r="AD241" s="17"/>
      <c r="AE241" s="7" t="s">
        <v>45</v>
      </c>
    </row>
    <row r="242" ht="75.0" customHeight="1">
      <c r="A242" s="7" t="s">
        <v>1243</v>
      </c>
      <c r="B242" s="11" t="s">
        <v>1244</v>
      </c>
      <c r="C242" s="9" t="s">
        <v>46</v>
      </c>
      <c r="D242" s="10" t="s">
        <v>33</v>
      </c>
      <c r="E242" s="9"/>
      <c r="F242" s="12" t="s">
        <v>1252</v>
      </c>
      <c r="G242" s="11" t="s">
        <v>1246</v>
      </c>
      <c r="H242" s="12"/>
      <c r="I242" s="9" t="s">
        <v>82</v>
      </c>
      <c r="J242" s="9" t="s">
        <v>90</v>
      </c>
      <c r="K242" s="11" t="s">
        <v>1253</v>
      </c>
      <c r="L242" s="12" t="s">
        <v>1254</v>
      </c>
      <c r="M242" s="9" t="s">
        <v>39</v>
      </c>
      <c r="N242" s="11" t="s">
        <v>1249</v>
      </c>
      <c r="O242" s="11" t="s">
        <v>1250</v>
      </c>
      <c r="P242" s="23"/>
      <c r="Q242" s="17"/>
      <c r="R242" s="23"/>
      <c r="S242" s="23"/>
      <c r="T242" s="23"/>
      <c r="U242" s="23"/>
      <c r="V242" s="23"/>
      <c r="W242" s="23"/>
      <c r="X242" s="17"/>
      <c r="Y242" s="9" t="s">
        <v>42</v>
      </c>
      <c r="Z242" s="11" t="s">
        <v>1255</v>
      </c>
      <c r="AA242" s="14" t="str">
        <f t="shared" si="1"/>
        <v>M4-NyO-63a-E-1</v>
      </c>
      <c r="AB242" s="7"/>
      <c r="AC242" s="17"/>
      <c r="AD242" s="17"/>
      <c r="AE242" s="7" t="s">
        <v>45</v>
      </c>
    </row>
    <row r="243" ht="75.0" customHeight="1">
      <c r="A243" s="7" t="s">
        <v>1243</v>
      </c>
      <c r="B243" s="11" t="s">
        <v>1244</v>
      </c>
      <c r="C243" s="9" t="s">
        <v>65</v>
      </c>
      <c r="D243" s="10" t="s">
        <v>33</v>
      </c>
      <c r="E243" s="9"/>
      <c r="F243" s="11" t="s">
        <v>1256</v>
      </c>
      <c r="G243" s="11" t="s">
        <v>1257</v>
      </c>
      <c r="H243" s="8"/>
      <c r="I243" s="9" t="s">
        <v>82</v>
      </c>
      <c r="J243" s="9" t="s">
        <v>90</v>
      </c>
      <c r="K243" s="12" t="s">
        <v>1258</v>
      </c>
      <c r="L243" s="12" t="s">
        <v>1259</v>
      </c>
      <c r="M243" s="9" t="s">
        <v>39</v>
      </c>
      <c r="N243" s="11" t="s">
        <v>1249</v>
      </c>
      <c r="O243" s="11" t="s">
        <v>1250</v>
      </c>
      <c r="P243" s="23"/>
      <c r="Q243" s="17"/>
      <c r="R243" s="23"/>
      <c r="S243" s="23"/>
      <c r="T243" s="23"/>
      <c r="U243" s="23"/>
      <c r="V243" s="23"/>
      <c r="W243" s="23"/>
      <c r="X243" s="17"/>
      <c r="Y243" s="9" t="s">
        <v>42</v>
      </c>
      <c r="Z243" s="11" t="s">
        <v>1260</v>
      </c>
      <c r="AA243" s="14" t="str">
        <f t="shared" si="1"/>
        <v>M4-NyO-63a-A-1</v>
      </c>
      <c r="AB243" s="7"/>
      <c r="AC243" s="17"/>
      <c r="AD243" s="17"/>
      <c r="AE243" s="7" t="s">
        <v>45</v>
      </c>
    </row>
    <row r="244" ht="75.0" customHeight="1">
      <c r="A244" s="7" t="s">
        <v>1243</v>
      </c>
      <c r="B244" s="11" t="s">
        <v>1244</v>
      </c>
      <c r="C244" s="9" t="s">
        <v>65</v>
      </c>
      <c r="D244" s="10" t="s">
        <v>33</v>
      </c>
      <c r="E244" s="9"/>
      <c r="F244" s="11" t="s">
        <v>1261</v>
      </c>
      <c r="G244" s="11" t="s">
        <v>1262</v>
      </c>
      <c r="H244" s="8"/>
      <c r="I244" s="9" t="s">
        <v>82</v>
      </c>
      <c r="J244" s="9" t="s">
        <v>90</v>
      </c>
      <c r="K244" s="12" t="s">
        <v>1258</v>
      </c>
      <c r="L244" s="12" t="s">
        <v>1263</v>
      </c>
      <c r="M244" s="9" t="s">
        <v>39</v>
      </c>
      <c r="N244" s="11" t="s">
        <v>1249</v>
      </c>
      <c r="O244" s="11" t="s">
        <v>1250</v>
      </c>
      <c r="P244" s="23"/>
      <c r="Q244" s="17"/>
      <c r="R244" s="23"/>
      <c r="S244" s="23"/>
      <c r="T244" s="23"/>
      <c r="U244" s="23"/>
      <c r="V244" s="23"/>
      <c r="W244" s="23"/>
      <c r="X244" s="17"/>
      <c r="Y244" s="9" t="s">
        <v>42</v>
      </c>
      <c r="Z244" s="11" t="s">
        <v>1264</v>
      </c>
      <c r="AA244" s="14" t="str">
        <f t="shared" si="1"/>
        <v>M4-NyO-63a-A-2</v>
      </c>
      <c r="AB244" s="7"/>
      <c r="AC244" s="17"/>
      <c r="AD244" s="17"/>
      <c r="AE244" s="7" t="s">
        <v>45</v>
      </c>
    </row>
    <row r="245" ht="75.0" customHeight="1">
      <c r="A245" s="7" t="s">
        <v>1243</v>
      </c>
      <c r="B245" s="11" t="s">
        <v>1244</v>
      </c>
      <c r="C245" s="9" t="s">
        <v>65</v>
      </c>
      <c r="D245" s="10" t="s">
        <v>33</v>
      </c>
      <c r="E245" s="9"/>
      <c r="F245" s="11" t="s">
        <v>1265</v>
      </c>
      <c r="G245" s="19" t="s">
        <v>1266</v>
      </c>
      <c r="H245" s="8"/>
      <c r="I245" s="9" t="s">
        <v>82</v>
      </c>
      <c r="J245" s="9" t="s">
        <v>90</v>
      </c>
      <c r="K245" s="11" t="s">
        <v>1267</v>
      </c>
      <c r="L245" s="12" t="s">
        <v>1254</v>
      </c>
      <c r="M245" s="9" t="s">
        <v>39</v>
      </c>
      <c r="N245" s="11" t="s">
        <v>1249</v>
      </c>
      <c r="O245" s="11" t="s">
        <v>1250</v>
      </c>
      <c r="P245" s="23"/>
      <c r="Q245" s="17"/>
      <c r="R245" s="23"/>
      <c r="S245" s="23"/>
      <c r="T245" s="23"/>
      <c r="U245" s="23"/>
      <c r="V245" s="23"/>
      <c r="W245" s="23"/>
      <c r="X245" s="17"/>
      <c r="Y245" s="9" t="s">
        <v>42</v>
      </c>
      <c r="Z245" s="11" t="s">
        <v>1268</v>
      </c>
      <c r="AA245" s="14" t="str">
        <f t="shared" si="1"/>
        <v>M4-NyO-63a-A-3</v>
      </c>
      <c r="AB245" s="7"/>
      <c r="AC245" s="17"/>
      <c r="AD245" s="17"/>
      <c r="AE245" s="7" t="s">
        <v>45</v>
      </c>
    </row>
    <row r="246" ht="75.0" customHeight="1">
      <c r="A246" s="9" t="s">
        <v>1269</v>
      </c>
      <c r="B246" s="12" t="s">
        <v>1270</v>
      </c>
      <c r="C246" s="7" t="s">
        <v>32</v>
      </c>
      <c r="D246" s="10" t="s">
        <v>33</v>
      </c>
      <c r="E246" s="9"/>
      <c r="F246" s="12" t="s">
        <v>1271</v>
      </c>
      <c r="G246" s="12"/>
      <c r="H246" s="12"/>
      <c r="I246" s="9" t="s">
        <v>35</v>
      </c>
      <c r="J246" s="9" t="s">
        <v>471</v>
      </c>
      <c r="K246" s="12" t="s">
        <v>1272</v>
      </c>
      <c r="L246" s="12" t="s">
        <v>1273</v>
      </c>
      <c r="M246" s="9" t="s">
        <v>39</v>
      </c>
      <c r="N246" s="8" t="s">
        <v>1274</v>
      </c>
      <c r="O246" s="8" t="s">
        <v>1274</v>
      </c>
      <c r="P246" s="23"/>
      <c r="Q246" s="17"/>
      <c r="R246" s="23"/>
      <c r="S246" s="23"/>
      <c r="T246" s="23"/>
      <c r="U246" s="23"/>
      <c r="V246" s="23"/>
      <c r="W246" s="23"/>
      <c r="X246" s="17"/>
      <c r="Y246" s="9" t="s">
        <v>42</v>
      </c>
      <c r="Z246" s="16" t="s">
        <v>1275</v>
      </c>
      <c r="AA246" s="14" t="str">
        <f t="shared" si="1"/>
        <v>M4-NyO-41a-I-1</v>
      </c>
      <c r="AB246" s="17"/>
      <c r="AC246" s="17"/>
      <c r="AD246" s="17" t="s">
        <v>44</v>
      </c>
      <c r="AE246" s="17"/>
    </row>
    <row r="247" ht="75.0" customHeight="1">
      <c r="A247" s="9" t="s">
        <v>1269</v>
      </c>
      <c r="B247" s="12" t="s">
        <v>1270</v>
      </c>
      <c r="C247" s="7" t="s">
        <v>32</v>
      </c>
      <c r="D247" s="10" t="s">
        <v>33</v>
      </c>
      <c r="E247" s="9"/>
      <c r="F247" s="11" t="s">
        <v>1276</v>
      </c>
      <c r="G247" s="12" t="s">
        <v>1277</v>
      </c>
      <c r="H247" s="12"/>
      <c r="I247" s="9" t="s">
        <v>35</v>
      </c>
      <c r="J247" s="9" t="s">
        <v>408</v>
      </c>
      <c r="K247" s="12" t="s">
        <v>1278</v>
      </c>
      <c r="L247" s="12" t="s">
        <v>1279</v>
      </c>
      <c r="M247" s="9" t="s">
        <v>39</v>
      </c>
      <c r="N247" s="8" t="s">
        <v>1274</v>
      </c>
      <c r="O247" s="8" t="s">
        <v>1274</v>
      </c>
      <c r="P247" s="23"/>
      <c r="Q247" s="17"/>
      <c r="R247" s="23"/>
      <c r="S247" s="23"/>
      <c r="T247" s="23"/>
      <c r="U247" s="23"/>
      <c r="V247" s="23"/>
      <c r="W247" s="23"/>
      <c r="X247" s="17"/>
      <c r="Y247" s="9" t="s">
        <v>42</v>
      </c>
      <c r="Z247" s="16" t="s">
        <v>1280</v>
      </c>
      <c r="AA247" s="14" t="str">
        <f t="shared" si="1"/>
        <v>M4-NyO-41a-I-2</v>
      </c>
      <c r="AB247" s="17"/>
      <c r="AC247" s="17"/>
      <c r="AD247" s="17" t="s">
        <v>44</v>
      </c>
      <c r="AE247" s="17"/>
    </row>
    <row r="248" ht="75.0" customHeight="1">
      <c r="A248" s="9" t="s">
        <v>1269</v>
      </c>
      <c r="B248" s="12" t="s">
        <v>1270</v>
      </c>
      <c r="C248" s="7" t="s">
        <v>46</v>
      </c>
      <c r="D248" s="10" t="s">
        <v>33</v>
      </c>
      <c r="E248" s="9"/>
      <c r="F248" s="12" t="s">
        <v>1281</v>
      </c>
      <c r="G248" s="12" t="s">
        <v>1277</v>
      </c>
      <c r="H248" s="12"/>
      <c r="I248" s="9" t="s">
        <v>35</v>
      </c>
      <c r="J248" s="9" t="s">
        <v>90</v>
      </c>
      <c r="K248" s="12" t="s">
        <v>1282</v>
      </c>
      <c r="L248" s="12" t="s">
        <v>1279</v>
      </c>
      <c r="M248" s="9" t="s">
        <v>39</v>
      </c>
      <c r="N248" s="8" t="s">
        <v>1274</v>
      </c>
      <c r="O248" s="8" t="s">
        <v>1274</v>
      </c>
      <c r="P248" s="23"/>
      <c r="Q248" s="17"/>
      <c r="R248" s="23"/>
      <c r="S248" s="23"/>
      <c r="T248" s="23"/>
      <c r="U248" s="23"/>
      <c r="V248" s="23"/>
      <c r="W248" s="23"/>
      <c r="X248" s="17"/>
      <c r="Y248" s="9" t="s">
        <v>42</v>
      </c>
      <c r="Z248" s="16" t="s">
        <v>1283</v>
      </c>
      <c r="AA248" s="14" t="str">
        <f t="shared" si="1"/>
        <v>M4-NyO-41a-E-1</v>
      </c>
      <c r="AB248" s="17"/>
      <c r="AC248" s="17"/>
      <c r="AD248" s="17" t="s">
        <v>44</v>
      </c>
      <c r="AE248" s="17"/>
    </row>
    <row r="249" ht="75.0" customHeight="1">
      <c r="A249" s="9" t="s">
        <v>1269</v>
      </c>
      <c r="B249" s="12" t="s">
        <v>1270</v>
      </c>
      <c r="C249" s="7" t="s">
        <v>46</v>
      </c>
      <c r="D249" s="10" t="s">
        <v>33</v>
      </c>
      <c r="E249" s="9"/>
      <c r="F249" s="12" t="s">
        <v>1284</v>
      </c>
      <c r="G249" s="12" t="s">
        <v>1285</v>
      </c>
      <c r="H249" s="12"/>
      <c r="I249" s="9" t="s">
        <v>35</v>
      </c>
      <c r="J249" s="9" t="s">
        <v>90</v>
      </c>
      <c r="K249" s="12" t="s">
        <v>1286</v>
      </c>
      <c r="L249" s="12" t="s">
        <v>1287</v>
      </c>
      <c r="M249" s="9" t="s">
        <v>39</v>
      </c>
      <c r="N249" s="8" t="s">
        <v>1274</v>
      </c>
      <c r="O249" s="8" t="s">
        <v>1274</v>
      </c>
      <c r="P249" s="23"/>
      <c r="Q249" s="17"/>
      <c r="R249" s="23"/>
      <c r="S249" s="23"/>
      <c r="T249" s="23"/>
      <c r="U249" s="23"/>
      <c r="V249" s="23"/>
      <c r="W249" s="23"/>
      <c r="X249" s="17"/>
      <c r="Y249" s="9" t="s">
        <v>42</v>
      </c>
      <c r="Z249" s="16" t="s">
        <v>1288</v>
      </c>
      <c r="AA249" s="14" t="str">
        <f t="shared" si="1"/>
        <v>M4-NyO-41a-E-2</v>
      </c>
      <c r="AB249" s="17"/>
      <c r="AC249" s="17"/>
      <c r="AD249" s="17" t="s">
        <v>44</v>
      </c>
      <c r="AE249" s="17"/>
    </row>
    <row r="250" ht="75.0" customHeight="1">
      <c r="A250" s="9" t="s">
        <v>1289</v>
      </c>
      <c r="B250" s="12" t="s">
        <v>1290</v>
      </c>
      <c r="C250" s="31" t="s">
        <v>32</v>
      </c>
      <c r="D250" s="10" t="s">
        <v>33</v>
      </c>
      <c r="E250" s="9"/>
      <c r="F250" s="12" t="s">
        <v>1291</v>
      </c>
      <c r="G250" s="11" t="s">
        <v>1292</v>
      </c>
      <c r="H250" s="12"/>
      <c r="I250" s="9" t="s">
        <v>82</v>
      </c>
      <c r="J250" s="9" t="s">
        <v>408</v>
      </c>
      <c r="K250" s="12" t="s">
        <v>1293</v>
      </c>
      <c r="L250" s="12" t="s">
        <v>1294</v>
      </c>
      <c r="M250" s="9" t="s">
        <v>39</v>
      </c>
      <c r="N250" s="8" t="s">
        <v>1295</v>
      </c>
      <c r="O250" s="8" t="s">
        <v>1296</v>
      </c>
      <c r="P250" s="23"/>
      <c r="Q250" s="17"/>
      <c r="R250" s="23"/>
      <c r="S250" s="23"/>
      <c r="T250" s="23"/>
      <c r="U250" s="23"/>
      <c r="V250" s="23"/>
      <c r="W250" s="23"/>
      <c r="X250" s="17"/>
      <c r="Y250" s="9" t="s">
        <v>42</v>
      </c>
      <c r="Z250" s="16" t="s">
        <v>1297</v>
      </c>
      <c r="AA250" s="14" t="str">
        <f t="shared" si="1"/>
        <v>M4-NyO-52a-I-1</v>
      </c>
      <c r="AB250" s="17"/>
      <c r="AC250" s="17"/>
      <c r="AD250" s="17"/>
      <c r="AE250" s="7" t="s">
        <v>45</v>
      </c>
    </row>
    <row r="251" ht="75.0" customHeight="1">
      <c r="A251" s="9" t="s">
        <v>1289</v>
      </c>
      <c r="B251" s="12" t="s">
        <v>1290</v>
      </c>
      <c r="C251" s="31" t="s">
        <v>32</v>
      </c>
      <c r="D251" s="10" t="s">
        <v>33</v>
      </c>
      <c r="E251" s="9"/>
      <c r="F251" s="12" t="s">
        <v>1298</v>
      </c>
      <c r="G251" s="12" t="s">
        <v>1299</v>
      </c>
      <c r="H251" s="12"/>
      <c r="I251" s="9" t="s">
        <v>82</v>
      </c>
      <c r="J251" s="9" t="s">
        <v>408</v>
      </c>
      <c r="K251" s="12" t="s">
        <v>1300</v>
      </c>
      <c r="L251" s="12" t="s">
        <v>1301</v>
      </c>
      <c r="M251" s="9" t="s">
        <v>39</v>
      </c>
      <c r="N251" s="8" t="s">
        <v>1302</v>
      </c>
      <c r="O251" s="8" t="s">
        <v>1303</v>
      </c>
      <c r="P251" s="23"/>
      <c r="Q251" s="17"/>
      <c r="R251" s="23"/>
      <c r="S251" s="23"/>
      <c r="T251" s="23"/>
      <c r="U251" s="23"/>
      <c r="V251" s="23"/>
      <c r="W251" s="23"/>
      <c r="X251" s="17"/>
      <c r="Y251" s="9" t="s">
        <v>42</v>
      </c>
      <c r="Z251" s="16" t="s">
        <v>1304</v>
      </c>
      <c r="AA251" s="14" t="str">
        <f t="shared" si="1"/>
        <v>M4-NyO-52a-I-2</v>
      </c>
      <c r="AB251" s="17"/>
      <c r="AC251" s="17"/>
      <c r="AD251" s="17"/>
      <c r="AE251" s="7" t="s">
        <v>45</v>
      </c>
    </row>
    <row r="252" ht="75.0" customHeight="1">
      <c r="A252" s="9" t="s">
        <v>1289</v>
      </c>
      <c r="B252" s="12" t="s">
        <v>1290</v>
      </c>
      <c r="C252" s="31" t="s">
        <v>32</v>
      </c>
      <c r="D252" s="10" t="s">
        <v>33</v>
      </c>
      <c r="E252" s="9"/>
      <c r="F252" s="12" t="s">
        <v>1305</v>
      </c>
      <c r="G252" s="12" t="s">
        <v>1306</v>
      </c>
      <c r="H252" s="12"/>
      <c r="I252" s="9" t="s">
        <v>82</v>
      </c>
      <c r="J252" s="9" t="s">
        <v>408</v>
      </c>
      <c r="K252" s="12" t="s">
        <v>1307</v>
      </c>
      <c r="L252" s="12" t="s">
        <v>1308</v>
      </c>
      <c r="M252" s="9" t="s">
        <v>39</v>
      </c>
      <c r="N252" s="8" t="s">
        <v>1309</v>
      </c>
      <c r="O252" s="8" t="s">
        <v>1310</v>
      </c>
      <c r="P252" s="23"/>
      <c r="Q252" s="17"/>
      <c r="R252" s="23"/>
      <c r="S252" s="23"/>
      <c r="T252" s="23"/>
      <c r="U252" s="23"/>
      <c r="V252" s="23"/>
      <c r="W252" s="23"/>
      <c r="X252" s="17"/>
      <c r="Y252" s="9" t="s">
        <v>42</v>
      </c>
      <c r="Z252" s="16" t="s">
        <v>1311</v>
      </c>
      <c r="AA252" s="14" t="str">
        <f t="shared" si="1"/>
        <v>M4-NyO-52a-I-3</v>
      </c>
      <c r="AB252" s="17"/>
      <c r="AC252" s="17"/>
      <c r="AD252" s="17"/>
      <c r="AE252" s="7" t="s">
        <v>45</v>
      </c>
    </row>
    <row r="253" ht="75.0" customHeight="1">
      <c r="A253" s="9" t="s">
        <v>1289</v>
      </c>
      <c r="B253" s="12" t="s">
        <v>1290</v>
      </c>
      <c r="C253" s="18" t="s">
        <v>46</v>
      </c>
      <c r="D253" s="10" t="s">
        <v>33</v>
      </c>
      <c r="E253" s="9"/>
      <c r="F253" s="12" t="s">
        <v>1312</v>
      </c>
      <c r="G253" s="12" t="s">
        <v>1313</v>
      </c>
      <c r="H253" s="12"/>
      <c r="I253" s="9" t="s">
        <v>82</v>
      </c>
      <c r="J253" s="9" t="s">
        <v>90</v>
      </c>
      <c r="K253" s="12" t="s">
        <v>1314</v>
      </c>
      <c r="L253" s="12" t="s">
        <v>1315</v>
      </c>
      <c r="M253" s="9" t="s">
        <v>39</v>
      </c>
      <c r="N253" s="8" t="s">
        <v>1316</v>
      </c>
      <c r="O253" s="8" t="s">
        <v>1317</v>
      </c>
      <c r="P253" s="23"/>
      <c r="Q253" s="17"/>
      <c r="R253" s="23"/>
      <c r="S253" s="23"/>
      <c r="T253" s="23"/>
      <c r="U253" s="23"/>
      <c r="V253" s="23"/>
      <c r="W253" s="23"/>
      <c r="X253" s="17"/>
      <c r="Y253" s="9" t="s">
        <v>42</v>
      </c>
      <c r="Z253" s="16" t="s">
        <v>1318</v>
      </c>
      <c r="AA253" s="14" t="str">
        <f t="shared" si="1"/>
        <v>M4-NyO-52a-E-1</v>
      </c>
      <c r="AB253" s="17"/>
      <c r="AC253" s="17"/>
      <c r="AD253" s="17"/>
      <c r="AE253" s="7" t="s">
        <v>45</v>
      </c>
    </row>
    <row r="254" ht="75.0" customHeight="1">
      <c r="A254" s="9" t="s">
        <v>1289</v>
      </c>
      <c r="B254" s="12" t="s">
        <v>1290</v>
      </c>
      <c r="C254" s="18" t="s">
        <v>46</v>
      </c>
      <c r="D254" s="10" t="s">
        <v>33</v>
      </c>
      <c r="E254" s="9"/>
      <c r="F254" s="12" t="s">
        <v>1319</v>
      </c>
      <c r="G254" s="11" t="s">
        <v>1320</v>
      </c>
      <c r="H254" s="12"/>
      <c r="I254" s="9" t="s">
        <v>82</v>
      </c>
      <c r="J254" s="9" t="s">
        <v>90</v>
      </c>
      <c r="K254" s="12" t="s">
        <v>1321</v>
      </c>
      <c r="L254" s="12" t="s">
        <v>1322</v>
      </c>
      <c r="M254" s="9" t="s">
        <v>39</v>
      </c>
      <c r="N254" s="8" t="s">
        <v>1323</v>
      </c>
      <c r="O254" s="8" t="s">
        <v>1324</v>
      </c>
      <c r="P254" s="23"/>
      <c r="Q254" s="17"/>
      <c r="R254" s="23"/>
      <c r="S254" s="23"/>
      <c r="T254" s="23"/>
      <c r="U254" s="23"/>
      <c r="V254" s="23"/>
      <c r="W254" s="23"/>
      <c r="X254" s="17"/>
      <c r="Y254" s="9" t="s">
        <v>42</v>
      </c>
      <c r="Z254" s="16" t="s">
        <v>1325</v>
      </c>
      <c r="AA254" s="14" t="str">
        <f t="shared" si="1"/>
        <v>M4-NyO-52a-E-2</v>
      </c>
      <c r="AB254" s="17"/>
      <c r="AC254" s="17"/>
      <c r="AD254" s="17"/>
      <c r="AE254" s="7" t="s">
        <v>45</v>
      </c>
    </row>
    <row r="255" ht="75.0" customHeight="1">
      <c r="A255" s="9" t="s">
        <v>1289</v>
      </c>
      <c r="B255" s="12" t="s">
        <v>1290</v>
      </c>
      <c r="C255" s="18" t="s">
        <v>46</v>
      </c>
      <c r="D255" s="10" t="s">
        <v>33</v>
      </c>
      <c r="E255" s="9"/>
      <c r="F255" s="11" t="s">
        <v>1326</v>
      </c>
      <c r="G255" s="11" t="s">
        <v>1327</v>
      </c>
      <c r="H255" s="12"/>
      <c r="I255" s="9" t="s">
        <v>82</v>
      </c>
      <c r="J255" s="9" t="s">
        <v>90</v>
      </c>
      <c r="K255" s="12" t="s">
        <v>1328</v>
      </c>
      <c r="L255" s="12" t="s">
        <v>1329</v>
      </c>
      <c r="M255" s="9" t="s">
        <v>39</v>
      </c>
      <c r="N255" s="8" t="s">
        <v>1330</v>
      </c>
      <c r="O255" s="8" t="s">
        <v>1331</v>
      </c>
      <c r="P255" s="23"/>
      <c r="Q255" s="17"/>
      <c r="R255" s="23"/>
      <c r="S255" s="23"/>
      <c r="T255" s="23"/>
      <c r="U255" s="23"/>
      <c r="V255" s="23"/>
      <c r="W255" s="23"/>
      <c r="X255" s="17"/>
      <c r="Y255" s="9" t="s">
        <v>42</v>
      </c>
      <c r="Z255" s="16" t="s">
        <v>1332</v>
      </c>
      <c r="AA255" s="14" t="str">
        <f t="shared" si="1"/>
        <v>M4-NyO-52a-E-3</v>
      </c>
      <c r="AB255" s="17"/>
      <c r="AC255" s="17"/>
      <c r="AD255" s="17"/>
      <c r="AE255" s="7" t="s">
        <v>45</v>
      </c>
    </row>
    <row r="256" ht="75.0" customHeight="1">
      <c r="A256" s="9" t="s">
        <v>1333</v>
      </c>
      <c r="B256" s="12" t="s">
        <v>1334</v>
      </c>
      <c r="C256" s="9" t="s">
        <v>32</v>
      </c>
      <c r="D256" s="10" t="s">
        <v>33</v>
      </c>
      <c r="E256" s="9"/>
      <c r="F256" s="12" t="s">
        <v>1335</v>
      </c>
      <c r="G256" s="12"/>
      <c r="H256" s="12"/>
      <c r="I256" s="9"/>
      <c r="J256" s="9" t="s">
        <v>471</v>
      </c>
      <c r="K256" s="12" t="s">
        <v>1336</v>
      </c>
      <c r="L256" s="12" t="s">
        <v>1337</v>
      </c>
      <c r="M256" s="9" t="s">
        <v>39</v>
      </c>
      <c r="N256" s="12" t="s">
        <v>1338</v>
      </c>
      <c r="O256" s="11" t="s">
        <v>1339</v>
      </c>
      <c r="P256" s="23"/>
      <c r="Q256" s="17"/>
      <c r="R256" s="23"/>
      <c r="S256" s="23"/>
      <c r="T256" s="23"/>
      <c r="U256" s="23"/>
      <c r="V256" s="23"/>
      <c r="W256" s="23"/>
      <c r="X256" s="17"/>
      <c r="Y256" s="9" t="s">
        <v>42</v>
      </c>
      <c r="Z256" s="11" t="s">
        <v>1340</v>
      </c>
      <c r="AA256" s="14" t="str">
        <f t="shared" si="1"/>
        <v>M4-NyO-20a-I-1</v>
      </c>
      <c r="AB256" s="7" t="s">
        <v>258</v>
      </c>
      <c r="AC256" s="17"/>
      <c r="AD256" s="17" t="s">
        <v>44</v>
      </c>
      <c r="AE256" s="7" t="s">
        <v>45</v>
      </c>
    </row>
    <row r="257" ht="75.0" customHeight="1">
      <c r="A257" s="9" t="s">
        <v>1333</v>
      </c>
      <c r="B257" s="12" t="s">
        <v>1334</v>
      </c>
      <c r="C257" s="9" t="s">
        <v>46</v>
      </c>
      <c r="D257" s="10" t="s">
        <v>33</v>
      </c>
      <c r="E257" s="9"/>
      <c r="F257" s="12" t="s">
        <v>1341</v>
      </c>
      <c r="G257" s="12" t="s">
        <v>1342</v>
      </c>
      <c r="H257" s="12"/>
      <c r="I257" s="9"/>
      <c r="J257" s="9" t="s">
        <v>49</v>
      </c>
      <c r="K257" s="12" t="s">
        <v>1343</v>
      </c>
      <c r="L257" s="12" t="s">
        <v>1344</v>
      </c>
      <c r="M257" s="9" t="s">
        <v>39</v>
      </c>
      <c r="N257" s="12" t="s">
        <v>1338</v>
      </c>
      <c r="O257" s="11" t="s">
        <v>1345</v>
      </c>
      <c r="P257" s="23"/>
      <c r="Q257" s="17"/>
      <c r="R257" s="23"/>
      <c r="S257" s="23"/>
      <c r="T257" s="23"/>
      <c r="U257" s="23"/>
      <c r="V257" s="23"/>
      <c r="W257" s="23"/>
      <c r="X257" s="17"/>
      <c r="Y257" s="9" t="s">
        <v>42</v>
      </c>
      <c r="Z257" s="11" t="s">
        <v>1346</v>
      </c>
      <c r="AA257" s="14" t="str">
        <f t="shared" si="1"/>
        <v>M4-NyO-20a-E-1</v>
      </c>
      <c r="AB257" s="7" t="s">
        <v>258</v>
      </c>
      <c r="AC257" s="17"/>
      <c r="AD257" s="17" t="s">
        <v>44</v>
      </c>
      <c r="AE257" s="7" t="s">
        <v>45</v>
      </c>
    </row>
    <row r="258" ht="75.0" customHeight="1">
      <c r="A258" s="9" t="s">
        <v>1333</v>
      </c>
      <c r="B258" s="12" t="s">
        <v>1334</v>
      </c>
      <c r="C258" s="9" t="s">
        <v>65</v>
      </c>
      <c r="D258" s="10" t="s">
        <v>33</v>
      </c>
      <c r="E258" s="9"/>
      <c r="F258" s="12" t="s">
        <v>1347</v>
      </c>
      <c r="G258" s="12" t="s">
        <v>1348</v>
      </c>
      <c r="H258" s="12"/>
      <c r="I258" s="9" t="s">
        <v>35</v>
      </c>
      <c r="J258" s="9" t="s">
        <v>90</v>
      </c>
      <c r="K258" s="12" t="s">
        <v>1343</v>
      </c>
      <c r="L258" s="12" t="s">
        <v>1344</v>
      </c>
      <c r="M258" s="9" t="s">
        <v>39</v>
      </c>
      <c r="N258" s="11" t="s">
        <v>1338</v>
      </c>
      <c r="O258" s="11" t="s">
        <v>1345</v>
      </c>
      <c r="P258" s="23"/>
      <c r="Q258" s="17"/>
      <c r="R258" s="23"/>
      <c r="S258" s="23"/>
      <c r="T258" s="23"/>
      <c r="U258" s="23"/>
      <c r="V258" s="23"/>
      <c r="W258" s="23"/>
      <c r="X258" s="17"/>
      <c r="Y258" s="9" t="s">
        <v>42</v>
      </c>
      <c r="Z258" s="11" t="s">
        <v>1349</v>
      </c>
      <c r="AA258" s="14" t="str">
        <f t="shared" si="1"/>
        <v>M4-NyO-20a-A-1</v>
      </c>
      <c r="AB258" s="7" t="s">
        <v>258</v>
      </c>
      <c r="AC258" s="17"/>
      <c r="AD258" s="17" t="s">
        <v>44</v>
      </c>
      <c r="AE258" s="7" t="s">
        <v>45</v>
      </c>
    </row>
    <row r="259" ht="75.0" customHeight="1">
      <c r="A259" s="9" t="s">
        <v>1333</v>
      </c>
      <c r="B259" s="12" t="s">
        <v>1334</v>
      </c>
      <c r="C259" s="9" t="s">
        <v>65</v>
      </c>
      <c r="D259" s="10" t="s">
        <v>33</v>
      </c>
      <c r="E259" s="9"/>
      <c r="F259" s="11" t="s">
        <v>1350</v>
      </c>
      <c r="G259" s="12" t="s">
        <v>1348</v>
      </c>
      <c r="H259" s="12"/>
      <c r="I259" s="9" t="s">
        <v>35</v>
      </c>
      <c r="J259" s="9" t="s">
        <v>90</v>
      </c>
      <c r="K259" s="12" t="s">
        <v>1343</v>
      </c>
      <c r="L259" s="12" t="s">
        <v>1344</v>
      </c>
      <c r="M259" s="9" t="s">
        <v>39</v>
      </c>
      <c r="N259" s="11" t="s">
        <v>1338</v>
      </c>
      <c r="O259" s="11" t="s">
        <v>1345</v>
      </c>
      <c r="P259" s="23"/>
      <c r="Q259" s="17"/>
      <c r="R259" s="23"/>
      <c r="S259" s="23"/>
      <c r="T259" s="23"/>
      <c r="U259" s="23"/>
      <c r="V259" s="23"/>
      <c r="W259" s="23"/>
      <c r="X259" s="17"/>
      <c r="Y259" s="9" t="s">
        <v>42</v>
      </c>
      <c r="Z259" s="11" t="s">
        <v>1351</v>
      </c>
      <c r="AA259" s="14" t="str">
        <f t="shared" si="1"/>
        <v>M4-NyO-20a-A-2</v>
      </c>
      <c r="AB259" s="7" t="s">
        <v>258</v>
      </c>
      <c r="AC259" s="17"/>
      <c r="AD259" s="17" t="s">
        <v>44</v>
      </c>
      <c r="AE259" s="7" t="s">
        <v>45</v>
      </c>
    </row>
    <row r="260" ht="75.0" customHeight="1">
      <c r="A260" s="9" t="s">
        <v>1333</v>
      </c>
      <c r="B260" s="12" t="s">
        <v>1334</v>
      </c>
      <c r="C260" s="9" t="s">
        <v>65</v>
      </c>
      <c r="D260" s="10" t="s">
        <v>33</v>
      </c>
      <c r="E260" s="9"/>
      <c r="F260" s="11" t="s">
        <v>1352</v>
      </c>
      <c r="G260" s="12" t="s">
        <v>1348</v>
      </c>
      <c r="H260" s="12"/>
      <c r="I260" s="9" t="s">
        <v>35</v>
      </c>
      <c r="J260" s="9" t="s">
        <v>90</v>
      </c>
      <c r="K260" s="12" t="s">
        <v>1343</v>
      </c>
      <c r="L260" s="12" t="s">
        <v>1344</v>
      </c>
      <c r="M260" s="9" t="s">
        <v>39</v>
      </c>
      <c r="N260" s="11" t="s">
        <v>1338</v>
      </c>
      <c r="O260" s="11" t="s">
        <v>1345</v>
      </c>
      <c r="P260" s="24"/>
      <c r="Q260" s="17"/>
      <c r="R260" s="23"/>
      <c r="S260" s="23"/>
      <c r="T260" s="23"/>
      <c r="U260" s="23"/>
      <c r="V260" s="23"/>
      <c r="W260" s="23"/>
      <c r="X260" s="17"/>
      <c r="Y260" s="9" t="s">
        <v>42</v>
      </c>
      <c r="Z260" s="11" t="s">
        <v>1353</v>
      </c>
      <c r="AA260" s="14" t="str">
        <f t="shared" si="1"/>
        <v>M4-NyO-20a-A-3</v>
      </c>
      <c r="AB260" s="7" t="s">
        <v>258</v>
      </c>
      <c r="AC260" s="17"/>
      <c r="AD260" s="17" t="s">
        <v>44</v>
      </c>
      <c r="AE260" s="7" t="s">
        <v>45</v>
      </c>
    </row>
    <row r="261" ht="75.0" customHeight="1">
      <c r="A261" s="9" t="s">
        <v>1354</v>
      </c>
      <c r="B261" s="12" t="s">
        <v>1355</v>
      </c>
      <c r="C261" s="9" t="s">
        <v>32</v>
      </c>
      <c r="D261" s="10" t="s">
        <v>33</v>
      </c>
      <c r="E261" s="9"/>
      <c r="F261" s="12" t="s">
        <v>1356</v>
      </c>
      <c r="G261" s="12"/>
      <c r="H261" s="12"/>
      <c r="I261" s="9" t="s">
        <v>35</v>
      </c>
      <c r="J261" s="9" t="s">
        <v>471</v>
      </c>
      <c r="K261" s="12" t="s">
        <v>1357</v>
      </c>
      <c r="L261" s="12" t="s">
        <v>1358</v>
      </c>
      <c r="M261" s="9" t="s">
        <v>39</v>
      </c>
      <c r="N261" s="11" t="s">
        <v>1338</v>
      </c>
      <c r="O261" s="12" t="s">
        <v>1359</v>
      </c>
      <c r="P261" s="23"/>
      <c r="Q261" s="17"/>
      <c r="R261" s="23"/>
      <c r="S261" s="23"/>
      <c r="T261" s="23"/>
      <c r="U261" s="23"/>
      <c r="V261" s="23"/>
      <c r="W261" s="23"/>
      <c r="X261" s="17"/>
      <c r="Y261" s="9" t="s">
        <v>42</v>
      </c>
      <c r="Z261" s="11" t="s">
        <v>1360</v>
      </c>
      <c r="AA261" s="14" t="str">
        <f t="shared" si="1"/>
        <v>M4-NyO-20b-I-1</v>
      </c>
      <c r="AB261" s="7" t="s">
        <v>258</v>
      </c>
      <c r="AC261" s="17"/>
      <c r="AD261" s="17" t="s">
        <v>44</v>
      </c>
      <c r="AE261" s="7" t="s">
        <v>45</v>
      </c>
    </row>
    <row r="262" ht="75.0" customHeight="1">
      <c r="A262" s="9" t="s">
        <v>1354</v>
      </c>
      <c r="B262" s="12" t="s">
        <v>1355</v>
      </c>
      <c r="C262" s="9" t="s">
        <v>46</v>
      </c>
      <c r="D262" s="10" t="s">
        <v>33</v>
      </c>
      <c r="E262" s="9"/>
      <c r="F262" s="12" t="s">
        <v>1341</v>
      </c>
      <c r="G262" s="12" t="s">
        <v>1361</v>
      </c>
      <c r="H262" s="12"/>
      <c r="I262" s="9" t="s">
        <v>35</v>
      </c>
      <c r="J262" s="9" t="s">
        <v>90</v>
      </c>
      <c r="K262" s="12" t="s">
        <v>1362</v>
      </c>
      <c r="L262" s="11" t="s">
        <v>1363</v>
      </c>
      <c r="M262" s="9" t="s">
        <v>39</v>
      </c>
      <c r="N262" s="11" t="s">
        <v>1338</v>
      </c>
      <c r="O262" s="12" t="s">
        <v>1364</v>
      </c>
      <c r="P262" s="23"/>
      <c r="Q262" s="17"/>
      <c r="R262" s="23"/>
      <c r="S262" s="23"/>
      <c r="T262" s="23"/>
      <c r="U262" s="23"/>
      <c r="V262" s="23"/>
      <c r="W262" s="23"/>
      <c r="X262" s="17"/>
      <c r="Y262" s="9" t="s">
        <v>42</v>
      </c>
      <c r="Z262" s="11" t="s">
        <v>1365</v>
      </c>
      <c r="AA262" s="14" t="str">
        <f t="shared" si="1"/>
        <v>M4-NyO-20b-E-1</v>
      </c>
      <c r="AB262" s="7" t="s">
        <v>258</v>
      </c>
      <c r="AC262" s="17"/>
      <c r="AD262" s="17" t="s">
        <v>44</v>
      </c>
      <c r="AE262" s="7" t="s">
        <v>45</v>
      </c>
    </row>
    <row r="263" ht="75.0" customHeight="1">
      <c r="A263" s="9" t="s">
        <v>1354</v>
      </c>
      <c r="B263" s="12" t="s">
        <v>1355</v>
      </c>
      <c r="C263" s="9" t="s">
        <v>65</v>
      </c>
      <c r="D263" s="10" t="s">
        <v>33</v>
      </c>
      <c r="E263" s="9"/>
      <c r="F263" s="21" t="s">
        <v>1366</v>
      </c>
      <c r="G263" s="12" t="s">
        <v>1361</v>
      </c>
      <c r="H263" s="24"/>
      <c r="I263" s="17" t="s">
        <v>35</v>
      </c>
      <c r="J263" s="17" t="s">
        <v>90</v>
      </c>
      <c r="K263" s="24" t="s">
        <v>1362</v>
      </c>
      <c r="L263" s="24" t="s">
        <v>1344</v>
      </c>
      <c r="M263" s="9" t="s">
        <v>39</v>
      </c>
      <c r="N263" s="11" t="s">
        <v>1338</v>
      </c>
      <c r="O263" s="24" t="s">
        <v>1364</v>
      </c>
      <c r="P263" s="24"/>
      <c r="Q263" s="17"/>
      <c r="R263" s="24"/>
      <c r="S263" s="24"/>
      <c r="T263" s="24"/>
      <c r="U263" s="24"/>
      <c r="V263" s="24"/>
      <c r="W263" s="24"/>
      <c r="X263" s="24"/>
      <c r="Y263" s="9" t="s">
        <v>42</v>
      </c>
      <c r="Z263" s="11" t="s">
        <v>1367</v>
      </c>
      <c r="AA263" s="14" t="str">
        <f t="shared" si="1"/>
        <v>M4-NyO-20b-A-1</v>
      </c>
      <c r="AB263" s="7" t="s">
        <v>258</v>
      </c>
      <c r="AC263" s="24"/>
      <c r="AD263" s="17" t="s">
        <v>44</v>
      </c>
      <c r="AE263" s="7" t="s">
        <v>45</v>
      </c>
    </row>
    <row r="264" ht="75.0" customHeight="1">
      <c r="A264" s="9" t="s">
        <v>1354</v>
      </c>
      <c r="B264" s="12" t="s">
        <v>1355</v>
      </c>
      <c r="C264" s="9" t="s">
        <v>65</v>
      </c>
      <c r="D264" s="10" t="s">
        <v>33</v>
      </c>
      <c r="E264" s="7"/>
      <c r="F264" s="21" t="s">
        <v>1368</v>
      </c>
      <c r="G264" s="12" t="s">
        <v>1361</v>
      </c>
      <c r="H264" s="12"/>
      <c r="I264" s="9" t="s">
        <v>35</v>
      </c>
      <c r="J264" s="9" t="s">
        <v>90</v>
      </c>
      <c r="K264" s="12" t="s">
        <v>1362</v>
      </c>
      <c r="L264" s="12" t="s">
        <v>1344</v>
      </c>
      <c r="M264" s="9" t="s">
        <v>39</v>
      </c>
      <c r="N264" s="11" t="s">
        <v>1338</v>
      </c>
      <c r="O264" s="12" t="s">
        <v>1364</v>
      </c>
      <c r="P264" s="23"/>
      <c r="Q264" s="17"/>
      <c r="R264" s="23"/>
      <c r="S264" s="23"/>
      <c r="T264" s="23"/>
      <c r="U264" s="23"/>
      <c r="V264" s="23"/>
      <c r="W264" s="23"/>
      <c r="X264" s="17"/>
      <c r="Y264" s="9" t="s">
        <v>42</v>
      </c>
      <c r="Z264" s="11" t="s">
        <v>1369</v>
      </c>
      <c r="AA264" s="14" t="str">
        <f t="shared" si="1"/>
        <v>M4-NyO-20b-A-2</v>
      </c>
      <c r="AB264" s="7" t="s">
        <v>258</v>
      </c>
      <c r="AC264" s="17"/>
      <c r="AD264" s="17" t="s">
        <v>44</v>
      </c>
      <c r="AE264" s="7" t="s">
        <v>45</v>
      </c>
    </row>
    <row r="265" ht="75.0" customHeight="1">
      <c r="A265" s="9" t="s">
        <v>1354</v>
      </c>
      <c r="B265" s="12" t="s">
        <v>1355</v>
      </c>
      <c r="C265" s="9" t="s">
        <v>65</v>
      </c>
      <c r="D265" s="10" t="s">
        <v>33</v>
      </c>
      <c r="E265" s="7"/>
      <c r="F265" s="21" t="s">
        <v>1370</v>
      </c>
      <c r="G265" s="12" t="s">
        <v>1361</v>
      </c>
      <c r="H265" s="12"/>
      <c r="I265" s="9" t="s">
        <v>35</v>
      </c>
      <c r="J265" s="9" t="s">
        <v>90</v>
      </c>
      <c r="K265" s="12" t="s">
        <v>1362</v>
      </c>
      <c r="L265" s="12" t="s">
        <v>1344</v>
      </c>
      <c r="M265" s="9" t="s">
        <v>39</v>
      </c>
      <c r="N265" s="11" t="s">
        <v>1338</v>
      </c>
      <c r="O265" s="12" t="s">
        <v>1364</v>
      </c>
      <c r="P265" s="23"/>
      <c r="Q265" s="17"/>
      <c r="R265" s="23"/>
      <c r="S265" s="23"/>
      <c r="T265" s="23"/>
      <c r="U265" s="23"/>
      <c r="V265" s="23"/>
      <c r="W265" s="23"/>
      <c r="X265" s="17"/>
      <c r="Y265" s="9" t="s">
        <v>42</v>
      </c>
      <c r="Z265" s="11" t="s">
        <v>1371</v>
      </c>
      <c r="AA265" s="14" t="str">
        <f t="shared" si="1"/>
        <v>M4-NyO-20b-A-3</v>
      </c>
      <c r="AB265" s="7" t="s">
        <v>258</v>
      </c>
      <c r="AC265" s="17"/>
      <c r="AD265" s="17" t="s">
        <v>44</v>
      </c>
      <c r="AE265" s="7" t="s">
        <v>45</v>
      </c>
    </row>
    <row r="266" ht="75.0" customHeight="1">
      <c r="A266" s="9" t="s">
        <v>1372</v>
      </c>
      <c r="B266" s="12" t="s">
        <v>1373</v>
      </c>
      <c r="C266" s="9" t="s">
        <v>32</v>
      </c>
      <c r="D266" s="10" t="s">
        <v>33</v>
      </c>
      <c r="E266" s="9"/>
      <c r="F266" s="12" t="s">
        <v>1374</v>
      </c>
      <c r="G266" s="11"/>
      <c r="H266" s="12"/>
      <c r="I266" s="9" t="s">
        <v>35</v>
      </c>
      <c r="J266" s="9" t="s">
        <v>108</v>
      </c>
      <c r="K266" s="12" t="s">
        <v>1375</v>
      </c>
      <c r="L266" s="12" t="s">
        <v>1376</v>
      </c>
      <c r="M266" s="9" t="s">
        <v>39</v>
      </c>
      <c r="N266" s="12" t="s">
        <v>1377</v>
      </c>
      <c r="O266" s="12" t="s">
        <v>1378</v>
      </c>
      <c r="P266" s="23"/>
      <c r="Q266" s="17"/>
      <c r="R266" s="23"/>
      <c r="S266" s="23"/>
      <c r="T266" s="23"/>
      <c r="U266" s="23"/>
      <c r="V266" s="23"/>
      <c r="W266" s="23"/>
      <c r="X266" s="24"/>
      <c r="Y266" s="9" t="s">
        <v>42</v>
      </c>
      <c r="Z266" s="11" t="s">
        <v>1379</v>
      </c>
      <c r="AA266" s="14" t="str">
        <f t="shared" si="1"/>
        <v>M4-NyO-21a-I-1</v>
      </c>
      <c r="AB266" s="7" t="s">
        <v>258</v>
      </c>
      <c r="AC266" s="17"/>
      <c r="AD266" s="27"/>
      <c r="AE266" s="7" t="s">
        <v>45</v>
      </c>
    </row>
    <row r="267" ht="75.0" customHeight="1">
      <c r="A267" s="9" t="s">
        <v>1372</v>
      </c>
      <c r="B267" s="12" t="s">
        <v>1373</v>
      </c>
      <c r="C267" s="9" t="s">
        <v>46</v>
      </c>
      <c r="D267" s="10" t="s">
        <v>33</v>
      </c>
      <c r="E267" s="9"/>
      <c r="F267" s="12" t="s">
        <v>1380</v>
      </c>
      <c r="G267" s="11"/>
      <c r="H267" s="12"/>
      <c r="I267" s="9" t="s">
        <v>35</v>
      </c>
      <c r="J267" s="9" t="s">
        <v>471</v>
      </c>
      <c r="K267" s="12" t="s">
        <v>1381</v>
      </c>
      <c r="L267" s="12" t="s">
        <v>1382</v>
      </c>
      <c r="M267" s="9" t="s">
        <v>39</v>
      </c>
      <c r="N267" s="12" t="s">
        <v>1377</v>
      </c>
      <c r="O267" s="12" t="s">
        <v>1383</v>
      </c>
      <c r="P267" s="23"/>
      <c r="Q267" s="17"/>
      <c r="R267" s="23"/>
      <c r="S267" s="23"/>
      <c r="T267" s="23"/>
      <c r="U267" s="23"/>
      <c r="V267" s="23"/>
      <c r="W267" s="23"/>
      <c r="X267" s="24"/>
      <c r="Y267" s="9" t="s">
        <v>42</v>
      </c>
      <c r="Z267" s="11" t="s">
        <v>1384</v>
      </c>
      <c r="AA267" s="14" t="str">
        <f t="shared" si="1"/>
        <v>M4-NyO-21a-E-1</v>
      </c>
      <c r="AB267" s="7" t="s">
        <v>258</v>
      </c>
      <c r="AC267" s="17"/>
      <c r="AD267" s="27"/>
      <c r="AE267" s="7" t="s">
        <v>45</v>
      </c>
    </row>
    <row r="268" ht="75.0" customHeight="1">
      <c r="A268" s="9" t="s">
        <v>1372</v>
      </c>
      <c r="B268" s="12" t="s">
        <v>1373</v>
      </c>
      <c r="C268" s="9" t="s">
        <v>46</v>
      </c>
      <c r="D268" s="10" t="s">
        <v>33</v>
      </c>
      <c r="E268" s="9"/>
      <c r="F268" s="12" t="s">
        <v>1380</v>
      </c>
      <c r="G268" s="11"/>
      <c r="H268" s="12"/>
      <c r="I268" s="9" t="s">
        <v>35</v>
      </c>
      <c r="J268" s="9" t="s">
        <v>471</v>
      </c>
      <c r="K268" s="12" t="s">
        <v>1385</v>
      </c>
      <c r="L268" s="12" t="s">
        <v>1386</v>
      </c>
      <c r="M268" s="9" t="s">
        <v>39</v>
      </c>
      <c r="N268" s="12" t="s">
        <v>1377</v>
      </c>
      <c r="O268" s="12" t="s">
        <v>1383</v>
      </c>
      <c r="P268" s="23"/>
      <c r="Q268" s="17"/>
      <c r="R268" s="23"/>
      <c r="S268" s="23"/>
      <c r="T268" s="23"/>
      <c r="U268" s="23"/>
      <c r="V268" s="23"/>
      <c r="W268" s="23"/>
      <c r="X268" s="24"/>
      <c r="Y268" s="9" t="s">
        <v>42</v>
      </c>
      <c r="Z268" s="11" t="s">
        <v>1387</v>
      </c>
      <c r="AA268" s="14" t="str">
        <f t="shared" si="1"/>
        <v>M4-NyO-21a-E-2</v>
      </c>
      <c r="AB268" s="7" t="s">
        <v>258</v>
      </c>
      <c r="AC268" s="17"/>
      <c r="AD268" s="27"/>
      <c r="AE268" s="7" t="s">
        <v>45</v>
      </c>
    </row>
    <row r="269" ht="75.0" customHeight="1">
      <c r="A269" s="9" t="s">
        <v>1388</v>
      </c>
      <c r="B269" s="12" t="s">
        <v>1389</v>
      </c>
      <c r="C269" s="9" t="s">
        <v>32</v>
      </c>
      <c r="D269" s="10" t="s">
        <v>33</v>
      </c>
      <c r="E269" s="9"/>
      <c r="F269" s="12" t="s">
        <v>1390</v>
      </c>
      <c r="G269" s="11"/>
      <c r="H269" s="12"/>
      <c r="I269" s="9" t="s">
        <v>82</v>
      </c>
      <c r="J269" s="9" t="s">
        <v>108</v>
      </c>
      <c r="K269" s="12" t="s">
        <v>1391</v>
      </c>
      <c r="L269" s="11" t="s">
        <v>1392</v>
      </c>
      <c r="M269" s="9" t="s">
        <v>39</v>
      </c>
      <c r="N269" s="12" t="s">
        <v>1393</v>
      </c>
      <c r="O269" s="12" t="s">
        <v>1394</v>
      </c>
      <c r="P269" s="23"/>
      <c r="Q269" s="17"/>
      <c r="R269" s="23"/>
      <c r="S269" s="23"/>
      <c r="T269" s="23"/>
      <c r="U269" s="22"/>
      <c r="V269" s="23"/>
      <c r="W269" s="23"/>
      <c r="X269" s="17"/>
      <c r="Y269" s="9" t="s">
        <v>42</v>
      </c>
      <c r="Z269" s="11" t="s">
        <v>1395</v>
      </c>
      <c r="AA269" s="14" t="str">
        <f t="shared" si="1"/>
        <v>M4-NyO-21b-I-1</v>
      </c>
      <c r="AB269" s="7" t="s">
        <v>258</v>
      </c>
      <c r="AC269" s="17"/>
      <c r="AD269" s="27"/>
      <c r="AE269" s="7" t="s">
        <v>45</v>
      </c>
    </row>
    <row r="270" ht="75.0" customHeight="1">
      <c r="A270" s="9" t="s">
        <v>1388</v>
      </c>
      <c r="B270" s="12" t="s">
        <v>1389</v>
      </c>
      <c r="C270" s="9" t="s">
        <v>46</v>
      </c>
      <c r="D270" s="10" t="s">
        <v>33</v>
      </c>
      <c r="E270" s="7"/>
      <c r="F270" s="12" t="s">
        <v>1396</v>
      </c>
      <c r="G270" s="11"/>
      <c r="H270" s="12"/>
      <c r="I270" s="9" t="s">
        <v>82</v>
      </c>
      <c r="J270" s="9" t="s">
        <v>471</v>
      </c>
      <c r="K270" s="12" t="s">
        <v>1397</v>
      </c>
      <c r="L270" s="12" t="s">
        <v>1398</v>
      </c>
      <c r="M270" s="9" t="s">
        <v>39</v>
      </c>
      <c r="N270" s="12" t="s">
        <v>1393</v>
      </c>
      <c r="O270" s="12" t="s">
        <v>1399</v>
      </c>
      <c r="P270" s="23"/>
      <c r="Q270" s="17"/>
      <c r="R270" s="23"/>
      <c r="S270" s="23"/>
      <c r="T270" s="23"/>
      <c r="U270" s="22"/>
      <c r="V270" s="23"/>
      <c r="W270" s="23"/>
      <c r="X270" s="17"/>
      <c r="Y270" s="9" t="s">
        <v>42</v>
      </c>
      <c r="Z270" s="12" t="s">
        <v>1400</v>
      </c>
      <c r="AA270" s="14" t="str">
        <f t="shared" si="1"/>
        <v>M4-NyO-21b-E-1</v>
      </c>
      <c r="AB270" s="7" t="s">
        <v>258</v>
      </c>
      <c r="AC270" s="17"/>
      <c r="AD270" s="27"/>
      <c r="AE270" s="7" t="s">
        <v>45</v>
      </c>
    </row>
    <row r="271" ht="75.0" customHeight="1">
      <c r="A271" s="9" t="s">
        <v>1388</v>
      </c>
      <c r="B271" s="12" t="s">
        <v>1389</v>
      </c>
      <c r="C271" s="9" t="s">
        <v>65</v>
      </c>
      <c r="D271" s="10" t="s">
        <v>33</v>
      </c>
      <c r="E271" s="9"/>
      <c r="F271" s="12" t="s">
        <v>1401</v>
      </c>
      <c r="G271" s="11"/>
      <c r="H271" s="12"/>
      <c r="I271" s="9" t="s">
        <v>35</v>
      </c>
      <c r="J271" s="9" t="s">
        <v>471</v>
      </c>
      <c r="K271" s="12" t="s">
        <v>1381</v>
      </c>
      <c r="L271" s="11" t="s">
        <v>1382</v>
      </c>
      <c r="M271" s="9" t="s">
        <v>39</v>
      </c>
      <c r="N271" s="12" t="s">
        <v>1377</v>
      </c>
      <c r="O271" s="12" t="s">
        <v>1383</v>
      </c>
      <c r="P271" s="23"/>
      <c r="Q271" s="17"/>
      <c r="R271" s="23"/>
      <c r="S271" s="23"/>
      <c r="T271" s="23"/>
      <c r="U271" s="23"/>
      <c r="V271" s="23"/>
      <c r="W271" s="23"/>
      <c r="X271" s="17"/>
      <c r="Y271" s="9" t="s">
        <v>42</v>
      </c>
      <c r="Z271" s="11" t="s">
        <v>1402</v>
      </c>
      <c r="AA271" s="14" t="str">
        <f t="shared" si="1"/>
        <v>M4-NyO-21b-A-1</v>
      </c>
      <c r="AB271" s="7" t="s">
        <v>258</v>
      </c>
      <c r="AC271" s="17"/>
      <c r="AD271" s="27"/>
      <c r="AE271" s="7" t="s">
        <v>45</v>
      </c>
    </row>
    <row r="272" ht="75.0" customHeight="1">
      <c r="A272" s="9" t="s">
        <v>1388</v>
      </c>
      <c r="B272" s="12" t="s">
        <v>1389</v>
      </c>
      <c r="C272" s="9" t="s">
        <v>65</v>
      </c>
      <c r="D272" s="10" t="s">
        <v>33</v>
      </c>
      <c r="E272" s="9"/>
      <c r="F272" s="12" t="s">
        <v>1403</v>
      </c>
      <c r="G272" s="12"/>
      <c r="H272" s="12"/>
      <c r="I272" s="9" t="s">
        <v>35</v>
      </c>
      <c r="J272" s="9" t="s">
        <v>471</v>
      </c>
      <c r="K272" s="12" t="s">
        <v>1385</v>
      </c>
      <c r="L272" s="12" t="s">
        <v>1386</v>
      </c>
      <c r="M272" s="9" t="s">
        <v>39</v>
      </c>
      <c r="N272" s="12" t="s">
        <v>1377</v>
      </c>
      <c r="O272" s="12" t="s">
        <v>1383</v>
      </c>
      <c r="P272" s="23"/>
      <c r="Q272" s="17"/>
      <c r="R272" s="23"/>
      <c r="S272" s="23"/>
      <c r="T272" s="23"/>
      <c r="U272" s="23"/>
      <c r="V272" s="23"/>
      <c r="W272" s="23"/>
      <c r="X272" s="17"/>
      <c r="Y272" s="9" t="s">
        <v>42</v>
      </c>
      <c r="Z272" s="11" t="s">
        <v>1404</v>
      </c>
      <c r="AA272" s="14" t="str">
        <f t="shared" si="1"/>
        <v>M4-NyO-21b-A-2</v>
      </c>
      <c r="AB272" s="7" t="s">
        <v>258</v>
      </c>
      <c r="AC272" s="17"/>
      <c r="AD272" s="27"/>
      <c r="AE272" s="7" t="s">
        <v>45</v>
      </c>
    </row>
    <row r="273" ht="75.0" customHeight="1">
      <c r="A273" s="9" t="s">
        <v>1388</v>
      </c>
      <c r="B273" s="12" t="s">
        <v>1389</v>
      </c>
      <c r="C273" s="9" t="s">
        <v>65</v>
      </c>
      <c r="D273" s="10" t="s">
        <v>33</v>
      </c>
      <c r="E273" s="9"/>
      <c r="F273" s="12" t="s">
        <v>1405</v>
      </c>
      <c r="G273" s="12"/>
      <c r="H273" s="12"/>
      <c r="I273" s="9" t="s">
        <v>35</v>
      </c>
      <c r="J273" s="9" t="s">
        <v>471</v>
      </c>
      <c r="K273" s="12" t="s">
        <v>1381</v>
      </c>
      <c r="L273" s="12" t="s">
        <v>1386</v>
      </c>
      <c r="M273" s="9" t="s">
        <v>39</v>
      </c>
      <c r="N273" s="12" t="s">
        <v>1377</v>
      </c>
      <c r="O273" s="12" t="s">
        <v>1383</v>
      </c>
      <c r="P273" s="23"/>
      <c r="Q273" s="17"/>
      <c r="R273" s="23"/>
      <c r="S273" s="23"/>
      <c r="T273" s="23"/>
      <c r="U273" s="23"/>
      <c r="V273" s="23"/>
      <c r="W273" s="23"/>
      <c r="X273" s="17"/>
      <c r="Y273" s="9" t="s">
        <v>42</v>
      </c>
      <c r="Z273" s="11" t="s">
        <v>1406</v>
      </c>
      <c r="AA273" s="14" t="str">
        <f t="shared" si="1"/>
        <v>M4-NyO-21b-A-3</v>
      </c>
      <c r="AB273" s="7" t="s">
        <v>258</v>
      </c>
      <c r="AC273" s="17"/>
      <c r="AD273" s="27"/>
      <c r="AE273" s="7" t="s">
        <v>45</v>
      </c>
    </row>
    <row r="274" ht="75.0" customHeight="1">
      <c r="A274" s="9" t="s">
        <v>1407</v>
      </c>
      <c r="B274" s="12" t="s">
        <v>1408</v>
      </c>
      <c r="C274" s="9" t="s">
        <v>32</v>
      </c>
      <c r="D274" s="10" t="s">
        <v>33</v>
      </c>
      <c r="E274" s="9"/>
      <c r="F274" s="12" t="s">
        <v>1409</v>
      </c>
      <c r="G274" s="41"/>
      <c r="H274" s="12"/>
      <c r="I274" s="17" t="s">
        <v>35</v>
      </c>
      <c r="J274" s="9" t="s">
        <v>1092</v>
      </c>
      <c r="K274" s="12" t="s">
        <v>1410</v>
      </c>
      <c r="L274" s="12" t="s">
        <v>1411</v>
      </c>
      <c r="M274" s="9" t="s">
        <v>39</v>
      </c>
      <c r="N274" s="12" t="s">
        <v>1412</v>
      </c>
      <c r="O274" s="12" t="s">
        <v>1413</v>
      </c>
      <c r="P274" s="23"/>
      <c r="Q274" s="17"/>
      <c r="R274" s="23"/>
      <c r="S274" s="23"/>
      <c r="T274" s="23"/>
      <c r="U274" s="23"/>
      <c r="V274" s="23"/>
      <c r="W274" s="23"/>
      <c r="X274" s="17"/>
      <c r="Y274" s="9" t="s">
        <v>42</v>
      </c>
      <c r="Z274" s="11" t="s">
        <v>1414</v>
      </c>
      <c r="AA274" s="14" t="str">
        <f t="shared" si="1"/>
        <v>M4-NyO-22a-I-1</v>
      </c>
      <c r="AB274" s="7" t="s">
        <v>258</v>
      </c>
      <c r="AC274" s="17"/>
      <c r="AD274" s="27"/>
      <c r="AE274" s="7" t="s">
        <v>45</v>
      </c>
    </row>
    <row r="275" ht="75.0" customHeight="1">
      <c r="A275" s="9" t="s">
        <v>1407</v>
      </c>
      <c r="B275" s="12" t="s">
        <v>1408</v>
      </c>
      <c r="C275" s="9" t="s">
        <v>32</v>
      </c>
      <c r="D275" s="10" t="s">
        <v>33</v>
      </c>
      <c r="E275" s="9"/>
      <c r="F275" s="12" t="s">
        <v>1415</v>
      </c>
      <c r="G275" s="41"/>
      <c r="H275" s="12"/>
      <c r="I275" s="17" t="s">
        <v>35</v>
      </c>
      <c r="J275" s="9" t="s">
        <v>1092</v>
      </c>
      <c r="K275" s="12" t="s">
        <v>1410</v>
      </c>
      <c r="L275" s="12" t="s">
        <v>1411</v>
      </c>
      <c r="M275" s="9" t="s">
        <v>39</v>
      </c>
      <c r="N275" s="12" t="s">
        <v>1412</v>
      </c>
      <c r="O275" s="12" t="s">
        <v>1412</v>
      </c>
      <c r="P275" s="23"/>
      <c r="Q275" s="17"/>
      <c r="R275" s="23"/>
      <c r="S275" s="23"/>
      <c r="T275" s="23"/>
      <c r="U275" s="23"/>
      <c r="V275" s="23"/>
      <c r="W275" s="23"/>
      <c r="X275" s="17"/>
      <c r="Y275" s="9" t="s">
        <v>42</v>
      </c>
      <c r="Z275" s="11" t="s">
        <v>1416</v>
      </c>
      <c r="AA275" s="14" t="str">
        <f t="shared" si="1"/>
        <v>M4-NyO-22a-I-2</v>
      </c>
      <c r="AB275" s="7" t="s">
        <v>258</v>
      </c>
      <c r="AC275" s="17"/>
      <c r="AD275" s="27"/>
      <c r="AE275" s="7" t="s">
        <v>45</v>
      </c>
    </row>
    <row r="276" ht="75.0" customHeight="1">
      <c r="A276" s="9" t="s">
        <v>1407</v>
      </c>
      <c r="B276" s="12" t="s">
        <v>1408</v>
      </c>
      <c r="C276" s="9" t="s">
        <v>46</v>
      </c>
      <c r="D276" s="10" t="s">
        <v>33</v>
      </c>
      <c r="E276" s="9"/>
      <c r="F276" s="12" t="s">
        <v>1417</v>
      </c>
      <c r="G276" s="11"/>
      <c r="H276" s="12"/>
      <c r="I276" s="17" t="s">
        <v>35</v>
      </c>
      <c r="J276" s="9" t="s">
        <v>108</v>
      </c>
      <c r="K276" s="12" t="s">
        <v>1418</v>
      </c>
      <c r="L276" s="12" t="s">
        <v>1419</v>
      </c>
      <c r="M276" s="9" t="s">
        <v>39</v>
      </c>
      <c r="N276" s="12" t="s">
        <v>1412</v>
      </c>
      <c r="O276" s="24" t="s">
        <v>1420</v>
      </c>
      <c r="P276" s="21"/>
      <c r="Q276" s="17"/>
      <c r="R276" s="23"/>
      <c r="S276" s="23"/>
      <c r="T276" s="23"/>
      <c r="U276" s="23"/>
      <c r="V276" s="23"/>
      <c r="W276" s="23"/>
      <c r="X276" s="17"/>
      <c r="Y276" s="9" t="s">
        <v>42</v>
      </c>
      <c r="Z276" s="12" t="s">
        <v>1421</v>
      </c>
      <c r="AA276" s="14" t="str">
        <f t="shared" si="1"/>
        <v>M4-NyO-22a-E-1</v>
      </c>
      <c r="AB276" s="7" t="s">
        <v>258</v>
      </c>
      <c r="AC276" s="17"/>
      <c r="AD276" s="27"/>
      <c r="AE276" s="7" t="s">
        <v>45</v>
      </c>
    </row>
    <row r="277" ht="75.0" customHeight="1">
      <c r="A277" s="9" t="s">
        <v>1422</v>
      </c>
      <c r="B277" s="12" t="s">
        <v>1423</v>
      </c>
      <c r="C277" s="9" t="s">
        <v>32</v>
      </c>
      <c r="D277" s="10" t="s">
        <v>33</v>
      </c>
      <c r="E277" s="9"/>
      <c r="F277" s="12" t="s">
        <v>1424</v>
      </c>
      <c r="G277" s="12"/>
      <c r="H277" s="12"/>
      <c r="I277" s="17" t="s">
        <v>35</v>
      </c>
      <c r="J277" s="17" t="s">
        <v>1092</v>
      </c>
      <c r="K277" s="12" t="s">
        <v>1425</v>
      </c>
      <c r="L277" s="12" t="s">
        <v>1426</v>
      </c>
      <c r="M277" s="9" t="s">
        <v>39</v>
      </c>
      <c r="N277" s="8" t="s">
        <v>1427</v>
      </c>
      <c r="O277" s="24" t="s">
        <v>1428</v>
      </c>
      <c r="P277" s="23"/>
      <c r="Q277" s="17"/>
      <c r="R277" s="23"/>
      <c r="S277" s="23"/>
      <c r="T277" s="23"/>
      <c r="U277" s="23"/>
      <c r="V277" s="23"/>
      <c r="W277" s="23"/>
      <c r="X277" s="17"/>
      <c r="Y277" s="9" t="s">
        <v>42</v>
      </c>
      <c r="Z277" s="11" t="s">
        <v>1429</v>
      </c>
      <c r="AA277" s="14" t="str">
        <f t="shared" si="1"/>
        <v>M4-NyO-23a-I-1</v>
      </c>
      <c r="AB277" s="7" t="s">
        <v>258</v>
      </c>
      <c r="AC277" s="7" t="s">
        <v>421</v>
      </c>
      <c r="AD277" s="27"/>
      <c r="AE277" s="7" t="s">
        <v>45</v>
      </c>
    </row>
    <row r="278" ht="75.0" customHeight="1">
      <c r="A278" s="9" t="s">
        <v>1422</v>
      </c>
      <c r="B278" s="12" t="s">
        <v>1423</v>
      </c>
      <c r="C278" s="9" t="s">
        <v>46</v>
      </c>
      <c r="D278" s="10" t="s">
        <v>33</v>
      </c>
      <c r="E278" s="9"/>
      <c r="F278" s="12" t="s">
        <v>1430</v>
      </c>
      <c r="G278" s="12"/>
      <c r="H278" s="12"/>
      <c r="I278" s="17" t="s">
        <v>35</v>
      </c>
      <c r="J278" s="17" t="s">
        <v>471</v>
      </c>
      <c r="K278" s="11" t="s">
        <v>110</v>
      </c>
      <c r="L278" s="11" t="s">
        <v>110</v>
      </c>
      <c r="M278" s="9" t="s">
        <v>39</v>
      </c>
      <c r="N278" s="8" t="s">
        <v>1427</v>
      </c>
      <c r="O278" s="12" t="s">
        <v>1428</v>
      </c>
      <c r="P278" s="21"/>
      <c r="Q278" s="17"/>
      <c r="R278" s="23"/>
      <c r="S278" s="23"/>
      <c r="T278" s="23"/>
      <c r="U278" s="23"/>
      <c r="V278" s="23"/>
      <c r="W278" s="23"/>
      <c r="X278" s="24"/>
      <c r="Y278" s="9" t="s">
        <v>42</v>
      </c>
      <c r="Z278" s="12" t="s">
        <v>1431</v>
      </c>
      <c r="AA278" s="14" t="str">
        <f t="shared" si="1"/>
        <v>M4-NyO-23a-E-1</v>
      </c>
      <c r="AB278" s="7" t="s">
        <v>258</v>
      </c>
      <c r="AC278" s="7" t="s">
        <v>421</v>
      </c>
      <c r="AD278" s="27"/>
      <c r="AE278" s="7" t="s">
        <v>45</v>
      </c>
    </row>
    <row r="279" ht="75.0" customHeight="1">
      <c r="A279" s="9" t="s">
        <v>1432</v>
      </c>
      <c r="B279" s="12" t="s">
        <v>1433</v>
      </c>
      <c r="C279" s="9" t="s">
        <v>32</v>
      </c>
      <c r="D279" s="10" t="s">
        <v>33</v>
      </c>
      <c r="E279" s="9"/>
      <c r="F279" s="12" t="s">
        <v>1434</v>
      </c>
      <c r="G279" s="12"/>
      <c r="H279" s="12"/>
      <c r="I279" s="17" t="s">
        <v>35</v>
      </c>
      <c r="J279" s="9" t="s">
        <v>1092</v>
      </c>
      <c r="K279" s="12" t="s">
        <v>1435</v>
      </c>
      <c r="L279" s="12" t="s">
        <v>1436</v>
      </c>
      <c r="M279" s="9" t="s">
        <v>39</v>
      </c>
      <c r="N279" s="8" t="s">
        <v>1437</v>
      </c>
      <c r="O279" s="12" t="s">
        <v>1428</v>
      </c>
      <c r="P279" s="11"/>
      <c r="Q279" s="17"/>
      <c r="R279" s="23"/>
      <c r="S279" s="23"/>
      <c r="T279" s="23"/>
      <c r="U279" s="23"/>
      <c r="V279" s="23"/>
      <c r="W279" s="23"/>
      <c r="X279" s="17"/>
      <c r="Y279" s="9" t="s">
        <v>42</v>
      </c>
      <c r="Z279" s="11" t="s">
        <v>1438</v>
      </c>
      <c r="AA279" s="14" t="str">
        <f t="shared" si="1"/>
        <v>M4-NyO-23b-I-1</v>
      </c>
      <c r="AB279" s="7" t="s">
        <v>258</v>
      </c>
      <c r="AC279" s="7" t="s">
        <v>421</v>
      </c>
      <c r="AD279" s="17"/>
      <c r="AE279" s="7" t="s">
        <v>45</v>
      </c>
    </row>
    <row r="280" ht="75.0" customHeight="1">
      <c r="A280" s="9" t="s">
        <v>1432</v>
      </c>
      <c r="B280" s="12" t="s">
        <v>1433</v>
      </c>
      <c r="C280" s="9" t="s">
        <v>46</v>
      </c>
      <c r="D280" s="10" t="s">
        <v>33</v>
      </c>
      <c r="E280" s="9"/>
      <c r="F280" s="11" t="s">
        <v>1439</v>
      </c>
      <c r="G280" s="12"/>
      <c r="H280" s="24"/>
      <c r="I280" s="17" t="s">
        <v>35</v>
      </c>
      <c r="J280" s="9" t="s">
        <v>471</v>
      </c>
      <c r="K280" s="11" t="s">
        <v>110</v>
      </c>
      <c r="L280" s="11" t="s">
        <v>110</v>
      </c>
      <c r="M280" s="9" t="s">
        <v>39</v>
      </c>
      <c r="N280" s="8" t="s">
        <v>1437</v>
      </c>
      <c r="O280" s="12" t="s">
        <v>1428</v>
      </c>
      <c r="P280" s="11"/>
      <c r="Q280" s="7"/>
      <c r="R280" s="21"/>
      <c r="S280" s="21"/>
      <c r="T280" s="21"/>
      <c r="U280" s="21"/>
      <c r="V280" s="21"/>
      <c r="W280" s="21"/>
      <c r="X280" s="7"/>
      <c r="Y280" s="9" t="s">
        <v>42</v>
      </c>
      <c r="Z280" s="11" t="s">
        <v>1440</v>
      </c>
      <c r="AA280" s="14" t="str">
        <f t="shared" si="1"/>
        <v>M4-NyO-23b-E-1</v>
      </c>
      <c r="AB280" s="7" t="s">
        <v>258</v>
      </c>
      <c r="AC280" s="7" t="s">
        <v>421</v>
      </c>
      <c r="AD280" s="17"/>
      <c r="AE280" s="7" t="s">
        <v>45</v>
      </c>
    </row>
    <row r="281" ht="75.0" customHeight="1">
      <c r="A281" s="9" t="s">
        <v>1441</v>
      </c>
      <c r="B281" s="12" t="s">
        <v>1442</v>
      </c>
      <c r="C281" s="9" t="s">
        <v>32</v>
      </c>
      <c r="D281" s="10" t="s">
        <v>33</v>
      </c>
      <c r="E281" s="9"/>
      <c r="F281" s="12" t="s">
        <v>1443</v>
      </c>
      <c r="G281" s="12"/>
      <c r="H281" s="12"/>
      <c r="I281" s="17" t="s">
        <v>35</v>
      </c>
      <c r="J281" s="9" t="s">
        <v>471</v>
      </c>
      <c r="K281" s="12" t="s">
        <v>1444</v>
      </c>
      <c r="L281" s="12" t="s">
        <v>1445</v>
      </c>
      <c r="M281" s="9" t="s">
        <v>39</v>
      </c>
      <c r="N281" s="12" t="s">
        <v>1446</v>
      </c>
      <c r="O281" s="12" t="s">
        <v>1428</v>
      </c>
      <c r="P281" s="21"/>
      <c r="Q281" s="17"/>
      <c r="R281" s="23"/>
      <c r="S281" s="23"/>
      <c r="T281" s="23"/>
      <c r="U281" s="23"/>
      <c r="V281" s="23"/>
      <c r="W281" s="23"/>
      <c r="X281" s="17"/>
      <c r="Y281" s="9" t="s">
        <v>42</v>
      </c>
      <c r="Z281" s="11" t="s">
        <v>1447</v>
      </c>
      <c r="AA281" s="14" t="str">
        <f t="shared" si="1"/>
        <v>M4-NyO-23c-I-1</v>
      </c>
      <c r="AB281" s="7" t="s">
        <v>258</v>
      </c>
      <c r="AC281" s="7" t="s">
        <v>421</v>
      </c>
      <c r="AD281" s="17"/>
      <c r="AE281" s="7" t="s">
        <v>45</v>
      </c>
    </row>
    <row r="282" ht="75.0" customHeight="1">
      <c r="A282" s="9" t="s">
        <v>1441</v>
      </c>
      <c r="B282" s="12" t="s">
        <v>1442</v>
      </c>
      <c r="C282" s="9" t="s">
        <v>46</v>
      </c>
      <c r="D282" s="10" t="s">
        <v>33</v>
      </c>
      <c r="E282" s="9"/>
      <c r="F282" s="12" t="s">
        <v>1448</v>
      </c>
      <c r="G282" s="12"/>
      <c r="H282" s="12"/>
      <c r="I282" s="17" t="s">
        <v>35</v>
      </c>
      <c r="J282" s="17" t="s">
        <v>471</v>
      </c>
      <c r="K282" s="11" t="s">
        <v>110</v>
      </c>
      <c r="L282" s="11" t="s">
        <v>110</v>
      </c>
      <c r="M282" s="9" t="s">
        <v>39</v>
      </c>
      <c r="N282" s="12" t="s">
        <v>1446</v>
      </c>
      <c r="O282" s="12" t="s">
        <v>1428</v>
      </c>
      <c r="P282" s="21"/>
      <c r="Q282" s="17"/>
      <c r="R282" s="23"/>
      <c r="S282" s="23"/>
      <c r="T282" s="23"/>
      <c r="U282" s="23"/>
      <c r="V282" s="23"/>
      <c r="W282" s="23"/>
      <c r="X282" s="17"/>
      <c r="Y282" s="9" t="s">
        <v>42</v>
      </c>
      <c r="Z282" s="11" t="s">
        <v>1449</v>
      </c>
      <c r="AA282" s="14" t="str">
        <f t="shared" si="1"/>
        <v>M4-NyO-23c-E-1</v>
      </c>
      <c r="AB282" s="7" t="s">
        <v>258</v>
      </c>
      <c r="AC282" s="7" t="s">
        <v>421</v>
      </c>
      <c r="AD282" s="17"/>
      <c r="AE282" s="7" t="s">
        <v>45</v>
      </c>
    </row>
    <row r="283" ht="75.0" customHeight="1">
      <c r="A283" s="9" t="s">
        <v>1450</v>
      </c>
      <c r="B283" s="12" t="s">
        <v>1451</v>
      </c>
      <c r="C283" s="9" t="s">
        <v>32</v>
      </c>
      <c r="D283" s="10" t="s">
        <v>33</v>
      </c>
      <c r="E283" s="9"/>
      <c r="F283" s="12" t="s">
        <v>1452</v>
      </c>
      <c r="G283" s="12"/>
      <c r="H283" s="12"/>
      <c r="I283" s="17" t="s">
        <v>35</v>
      </c>
      <c r="J283" s="17" t="s">
        <v>471</v>
      </c>
      <c r="K283" s="12" t="s">
        <v>1453</v>
      </c>
      <c r="L283" s="12" t="s">
        <v>1454</v>
      </c>
      <c r="M283" s="9" t="s">
        <v>39</v>
      </c>
      <c r="N283" s="8" t="s">
        <v>1455</v>
      </c>
      <c r="O283" s="12" t="s">
        <v>1428</v>
      </c>
      <c r="P283" s="21"/>
      <c r="Q283" s="7"/>
      <c r="R283" s="21"/>
      <c r="S283" s="21"/>
      <c r="T283" s="21"/>
      <c r="U283" s="21"/>
      <c r="V283" s="21"/>
      <c r="W283" s="21"/>
      <c r="X283" s="7"/>
      <c r="Y283" s="9" t="s">
        <v>42</v>
      </c>
      <c r="Z283" s="11" t="s">
        <v>1456</v>
      </c>
      <c r="AA283" s="14" t="str">
        <f t="shared" si="1"/>
        <v>M4-NyO-23d-I-1</v>
      </c>
      <c r="AB283" s="7" t="s">
        <v>258</v>
      </c>
      <c r="AC283" s="7" t="s">
        <v>421</v>
      </c>
      <c r="AD283" s="17"/>
      <c r="AE283" s="7" t="s">
        <v>45</v>
      </c>
    </row>
    <row r="284" ht="75.0" customHeight="1">
      <c r="A284" s="9" t="s">
        <v>1450</v>
      </c>
      <c r="B284" s="12" t="s">
        <v>1451</v>
      </c>
      <c r="C284" s="9" t="s">
        <v>46</v>
      </c>
      <c r="D284" s="10" t="s">
        <v>33</v>
      </c>
      <c r="E284" s="9"/>
      <c r="F284" s="12" t="s">
        <v>1457</v>
      </c>
      <c r="G284" s="12"/>
      <c r="H284" s="12"/>
      <c r="I284" s="17" t="s">
        <v>35</v>
      </c>
      <c r="J284" s="17" t="s">
        <v>471</v>
      </c>
      <c r="K284" s="11" t="s">
        <v>110</v>
      </c>
      <c r="L284" s="11" t="s">
        <v>110</v>
      </c>
      <c r="M284" s="9" t="s">
        <v>39</v>
      </c>
      <c r="N284" s="8" t="s">
        <v>1455</v>
      </c>
      <c r="O284" s="12" t="s">
        <v>1428</v>
      </c>
      <c r="P284" s="21"/>
      <c r="Q284" s="7"/>
      <c r="R284" s="21"/>
      <c r="S284" s="21"/>
      <c r="T284" s="21"/>
      <c r="U284" s="21"/>
      <c r="V284" s="21"/>
      <c r="W284" s="21"/>
      <c r="X284" s="7"/>
      <c r="Y284" s="9" t="s">
        <v>42</v>
      </c>
      <c r="Z284" s="11" t="s">
        <v>1458</v>
      </c>
      <c r="AA284" s="14" t="str">
        <f t="shared" si="1"/>
        <v>M4-NyO-23d-E-1</v>
      </c>
      <c r="AB284" s="7" t="s">
        <v>258</v>
      </c>
      <c r="AC284" s="7" t="s">
        <v>421</v>
      </c>
      <c r="AD284" s="17"/>
      <c r="AE284" s="7" t="s">
        <v>45</v>
      </c>
    </row>
    <row r="285" ht="75.0" customHeight="1">
      <c r="A285" s="9" t="s">
        <v>1459</v>
      </c>
      <c r="B285" s="12" t="s">
        <v>1460</v>
      </c>
      <c r="C285" s="9" t="s">
        <v>32</v>
      </c>
      <c r="D285" s="10" t="s">
        <v>33</v>
      </c>
      <c r="E285" s="9"/>
      <c r="F285" s="12" t="s">
        <v>1461</v>
      </c>
      <c r="G285" s="12"/>
      <c r="H285" s="12"/>
      <c r="I285" s="17" t="s">
        <v>35</v>
      </c>
      <c r="J285" s="17" t="s">
        <v>471</v>
      </c>
      <c r="K285" s="12" t="s">
        <v>1462</v>
      </c>
      <c r="L285" s="12" t="s">
        <v>1463</v>
      </c>
      <c r="M285" s="9" t="s">
        <v>39</v>
      </c>
      <c r="N285" s="8" t="s">
        <v>1464</v>
      </c>
      <c r="O285" s="24" t="s">
        <v>1465</v>
      </c>
      <c r="P285" s="23"/>
      <c r="Q285" s="17"/>
      <c r="R285" s="23"/>
      <c r="S285" s="23"/>
      <c r="T285" s="23"/>
      <c r="U285" s="23"/>
      <c r="V285" s="23"/>
      <c r="W285" s="23"/>
      <c r="X285" s="17"/>
      <c r="Y285" s="9" t="s">
        <v>42</v>
      </c>
      <c r="Z285" s="11" t="s">
        <v>1466</v>
      </c>
      <c r="AA285" s="14" t="str">
        <f t="shared" si="1"/>
        <v>M4-NyO-23e-I-1</v>
      </c>
      <c r="AB285" s="7" t="s">
        <v>258</v>
      </c>
      <c r="AC285" s="7" t="s">
        <v>421</v>
      </c>
      <c r="AD285" s="17"/>
      <c r="AE285" s="7" t="s">
        <v>45</v>
      </c>
    </row>
    <row r="286" ht="75.0" customHeight="1">
      <c r="A286" s="9" t="s">
        <v>1459</v>
      </c>
      <c r="B286" s="12" t="s">
        <v>1460</v>
      </c>
      <c r="C286" s="9" t="s">
        <v>46</v>
      </c>
      <c r="D286" s="10" t="s">
        <v>33</v>
      </c>
      <c r="E286" s="9"/>
      <c r="F286" s="12" t="s">
        <v>1467</v>
      </c>
      <c r="G286" s="12"/>
      <c r="H286" s="12"/>
      <c r="I286" s="17" t="s">
        <v>35</v>
      </c>
      <c r="J286" s="17" t="s">
        <v>471</v>
      </c>
      <c r="K286" s="11" t="s">
        <v>110</v>
      </c>
      <c r="L286" s="11" t="s">
        <v>110</v>
      </c>
      <c r="M286" s="9" t="s">
        <v>39</v>
      </c>
      <c r="N286" s="8" t="s">
        <v>1464</v>
      </c>
      <c r="O286" s="24" t="s">
        <v>1465</v>
      </c>
      <c r="P286" s="23"/>
      <c r="Q286" s="17"/>
      <c r="R286" s="23"/>
      <c r="S286" s="23"/>
      <c r="T286" s="23"/>
      <c r="U286" s="23"/>
      <c r="V286" s="23"/>
      <c r="W286" s="23"/>
      <c r="X286" s="17"/>
      <c r="Y286" s="9" t="s">
        <v>42</v>
      </c>
      <c r="Z286" s="11" t="s">
        <v>1468</v>
      </c>
      <c r="AA286" s="14" t="str">
        <f t="shared" si="1"/>
        <v>M4-NyO-23e-E-1</v>
      </c>
      <c r="AB286" s="7" t="s">
        <v>258</v>
      </c>
      <c r="AC286" s="7" t="s">
        <v>421</v>
      </c>
      <c r="AD286" s="17"/>
      <c r="AE286" s="7" t="s">
        <v>45</v>
      </c>
    </row>
    <row r="287" ht="75.0" customHeight="1">
      <c r="A287" s="9" t="s">
        <v>1469</v>
      </c>
      <c r="B287" s="12" t="s">
        <v>1470</v>
      </c>
      <c r="C287" s="9" t="s">
        <v>32</v>
      </c>
      <c r="D287" s="10" t="s">
        <v>33</v>
      </c>
      <c r="E287" s="9"/>
      <c r="F287" s="11" t="s">
        <v>1471</v>
      </c>
      <c r="G287" s="12"/>
      <c r="H287" s="12"/>
      <c r="I287" s="17" t="s">
        <v>35</v>
      </c>
      <c r="J287" s="7" t="s">
        <v>557</v>
      </c>
      <c r="K287" s="11" t="s">
        <v>1472</v>
      </c>
      <c r="L287" s="11" t="s">
        <v>1473</v>
      </c>
      <c r="M287" s="9" t="s">
        <v>39</v>
      </c>
      <c r="N287" s="12" t="s">
        <v>1474</v>
      </c>
      <c r="O287" s="11" t="s">
        <v>1475</v>
      </c>
      <c r="P287" s="23"/>
      <c r="Q287" s="17"/>
      <c r="R287" s="23"/>
      <c r="S287" s="23"/>
      <c r="T287" s="23"/>
      <c r="U287" s="23"/>
      <c r="V287" s="23"/>
      <c r="W287" s="23"/>
      <c r="X287" s="17"/>
      <c r="Y287" s="9" t="s">
        <v>42</v>
      </c>
      <c r="Z287" s="16" t="s">
        <v>1476</v>
      </c>
      <c r="AA287" s="14" t="str">
        <f t="shared" si="1"/>
        <v>M4-NyO-42a-I-1</v>
      </c>
      <c r="AB287" s="17"/>
      <c r="AC287" s="17"/>
      <c r="AD287" s="17" t="s">
        <v>44</v>
      </c>
      <c r="AE287" s="17"/>
    </row>
    <row r="288" ht="75.0" customHeight="1">
      <c r="A288" s="9" t="s">
        <v>1469</v>
      </c>
      <c r="B288" s="12" t="s">
        <v>1470</v>
      </c>
      <c r="C288" s="7" t="s">
        <v>32</v>
      </c>
      <c r="D288" s="10" t="s">
        <v>33</v>
      </c>
      <c r="E288" s="9"/>
      <c r="F288" s="11" t="s">
        <v>1477</v>
      </c>
      <c r="G288" s="12"/>
      <c r="H288" s="12"/>
      <c r="I288" s="17" t="s">
        <v>35</v>
      </c>
      <c r="J288" s="7" t="s">
        <v>557</v>
      </c>
      <c r="K288" s="11" t="s">
        <v>1472</v>
      </c>
      <c r="L288" s="11" t="s">
        <v>1478</v>
      </c>
      <c r="M288" s="9" t="s">
        <v>39</v>
      </c>
      <c r="N288" s="12" t="s">
        <v>1479</v>
      </c>
      <c r="O288" s="11" t="s">
        <v>1480</v>
      </c>
      <c r="P288" s="23"/>
      <c r="Q288" s="17"/>
      <c r="R288" s="23"/>
      <c r="S288" s="23"/>
      <c r="T288" s="23"/>
      <c r="U288" s="23"/>
      <c r="V288" s="23"/>
      <c r="W288" s="23"/>
      <c r="X288" s="17"/>
      <c r="Y288" s="9" t="s">
        <v>42</v>
      </c>
      <c r="Z288" s="16" t="s">
        <v>1481</v>
      </c>
      <c r="AA288" s="14" t="str">
        <f t="shared" si="1"/>
        <v>M4-NyO-42a-I-2</v>
      </c>
      <c r="AB288" s="17"/>
      <c r="AC288" s="17"/>
      <c r="AD288" s="17" t="s">
        <v>44</v>
      </c>
      <c r="AE288" s="17"/>
    </row>
    <row r="289" ht="75.0" customHeight="1">
      <c r="A289" s="9" t="s">
        <v>1469</v>
      </c>
      <c r="B289" s="12" t="s">
        <v>1470</v>
      </c>
      <c r="C289" s="7" t="s">
        <v>46</v>
      </c>
      <c r="D289" s="10" t="s">
        <v>33</v>
      </c>
      <c r="E289" s="9"/>
      <c r="F289" s="12" t="s">
        <v>1482</v>
      </c>
      <c r="G289" s="19" t="s">
        <v>1483</v>
      </c>
      <c r="H289" s="12"/>
      <c r="I289" s="17" t="s">
        <v>35</v>
      </c>
      <c r="J289" s="9" t="s">
        <v>90</v>
      </c>
      <c r="K289" s="11" t="s">
        <v>1484</v>
      </c>
      <c r="L289" s="11" t="s">
        <v>1485</v>
      </c>
      <c r="M289" s="9" t="s">
        <v>39</v>
      </c>
      <c r="N289" s="12" t="s">
        <v>1486</v>
      </c>
      <c r="O289" s="11" t="s">
        <v>1487</v>
      </c>
      <c r="P289" s="23"/>
      <c r="Q289" s="17"/>
      <c r="R289" s="23"/>
      <c r="S289" s="23"/>
      <c r="T289" s="23"/>
      <c r="U289" s="23"/>
      <c r="V289" s="23"/>
      <c r="W289" s="23"/>
      <c r="X289" s="17"/>
      <c r="Y289" s="9" t="s">
        <v>42</v>
      </c>
      <c r="Z289" s="16" t="s">
        <v>1488</v>
      </c>
      <c r="AA289" s="14" t="str">
        <f t="shared" si="1"/>
        <v>M4-NyO-42a-E-1</v>
      </c>
      <c r="AB289" s="17"/>
      <c r="AC289" s="17"/>
      <c r="AD289" s="17" t="s">
        <v>44</v>
      </c>
      <c r="AE289" s="17"/>
    </row>
    <row r="290" ht="75.0" customHeight="1">
      <c r="A290" s="9" t="s">
        <v>1469</v>
      </c>
      <c r="B290" s="12" t="s">
        <v>1470</v>
      </c>
      <c r="C290" s="7" t="s">
        <v>46</v>
      </c>
      <c r="D290" s="10" t="s">
        <v>33</v>
      </c>
      <c r="E290" s="9"/>
      <c r="F290" s="12" t="s">
        <v>1482</v>
      </c>
      <c r="G290" s="19" t="s">
        <v>1489</v>
      </c>
      <c r="H290" s="12"/>
      <c r="I290" s="17" t="s">
        <v>35</v>
      </c>
      <c r="J290" s="9" t="s">
        <v>90</v>
      </c>
      <c r="K290" s="11" t="s">
        <v>1484</v>
      </c>
      <c r="L290" s="12" t="s">
        <v>1490</v>
      </c>
      <c r="M290" s="9" t="s">
        <v>39</v>
      </c>
      <c r="N290" s="12" t="s">
        <v>1491</v>
      </c>
      <c r="O290" s="11" t="s">
        <v>1487</v>
      </c>
      <c r="P290" s="23"/>
      <c r="Q290" s="17"/>
      <c r="R290" s="23"/>
      <c r="S290" s="23"/>
      <c r="T290" s="23"/>
      <c r="U290" s="23"/>
      <c r="V290" s="23"/>
      <c r="W290" s="23"/>
      <c r="X290" s="17"/>
      <c r="Y290" s="9" t="s">
        <v>42</v>
      </c>
      <c r="Z290" s="16" t="s">
        <v>1492</v>
      </c>
      <c r="AA290" s="14" t="str">
        <f t="shared" si="1"/>
        <v>M4-NyO-42a-E-2</v>
      </c>
      <c r="AB290" s="17"/>
      <c r="AC290" s="17"/>
      <c r="AD290" s="17" t="s">
        <v>44</v>
      </c>
      <c r="AE290" s="17"/>
    </row>
    <row r="291" ht="75.0" customHeight="1">
      <c r="A291" s="9" t="s">
        <v>1469</v>
      </c>
      <c r="B291" s="12" t="s">
        <v>1470</v>
      </c>
      <c r="C291" s="9" t="s">
        <v>65</v>
      </c>
      <c r="D291" s="10" t="s">
        <v>33</v>
      </c>
      <c r="E291" s="9"/>
      <c r="F291" s="11" t="s">
        <v>1493</v>
      </c>
      <c r="G291" s="19" t="s">
        <v>1494</v>
      </c>
      <c r="H291" s="12"/>
      <c r="I291" s="17" t="s">
        <v>35</v>
      </c>
      <c r="J291" s="9" t="s">
        <v>90</v>
      </c>
      <c r="K291" s="11" t="s">
        <v>1495</v>
      </c>
      <c r="L291" s="11" t="s">
        <v>1485</v>
      </c>
      <c r="M291" s="9" t="s">
        <v>39</v>
      </c>
      <c r="N291" s="12" t="s">
        <v>1479</v>
      </c>
      <c r="O291" s="11" t="s">
        <v>1496</v>
      </c>
      <c r="P291" s="23"/>
      <c r="Q291" s="17"/>
      <c r="R291" s="23"/>
      <c r="S291" s="23"/>
      <c r="T291" s="23"/>
      <c r="U291" s="23"/>
      <c r="V291" s="23"/>
      <c r="W291" s="23"/>
      <c r="X291" s="17"/>
      <c r="Y291" s="9" t="s">
        <v>42</v>
      </c>
      <c r="Z291" s="16" t="s">
        <v>1497</v>
      </c>
      <c r="AA291" s="14" t="str">
        <f t="shared" si="1"/>
        <v>M4-NyO-42a-A-1</v>
      </c>
      <c r="AB291" s="17"/>
      <c r="AC291" s="17"/>
      <c r="AD291" s="17" t="s">
        <v>44</v>
      </c>
      <c r="AE291" s="17"/>
    </row>
    <row r="292" ht="75.0" customHeight="1">
      <c r="A292" s="9" t="s">
        <v>1469</v>
      </c>
      <c r="B292" s="12" t="s">
        <v>1470</v>
      </c>
      <c r="C292" s="9" t="s">
        <v>65</v>
      </c>
      <c r="D292" s="10" t="s">
        <v>33</v>
      </c>
      <c r="E292" s="9"/>
      <c r="F292" s="11" t="s">
        <v>1498</v>
      </c>
      <c r="G292" s="19" t="s">
        <v>1499</v>
      </c>
      <c r="H292" s="12"/>
      <c r="I292" s="17" t="s">
        <v>35</v>
      </c>
      <c r="J292" s="9" t="s">
        <v>90</v>
      </c>
      <c r="K292" s="11" t="s">
        <v>1500</v>
      </c>
      <c r="L292" s="12" t="s">
        <v>1490</v>
      </c>
      <c r="M292" s="9" t="s">
        <v>39</v>
      </c>
      <c r="N292" s="12" t="s">
        <v>1486</v>
      </c>
      <c r="O292" s="11" t="s">
        <v>1475</v>
      </c>
      <c r="P292" s="23"/>
      <c r="Q292" s="17"/>
      <c r="R292" s="21"/>
      <c r="S292" s="21"/>
      <c r="T292" s="21"/>
      <c r="U292" s="23"/>
      <c r="V292" s="21"/>
      <c r="W292" s="21"/>
      <c r="X292" s="11"/>
      <c r="Y292" s="9" t="s">
        <v>42</v>
      </c>
      <c r="Z292" s="16" t="s">
        <v>1501</v>
      </c>
      <c r="AA292" s="14" t="str">
        <f t="shared" si="1"/>
        <v>M4-NyO-42a-A-2</v>
      </c>
      <c r="AB292" s="17"/>
      <c r="AC292" s="17"/>
      <c r="AD292" s="17" t="s">
        <v>44</v>
      </c>
      <c r="AE292" s="17"/>
    </row>
    <row r="293" ht="75.0" customHeight="1">
      <c r="A293" s="9" t="s">
        <v>1469</v>
      </c>
      <c r="B293" s="12" t="s">
        <v>1470</v>
      </c>
      <c r="C293" s="9" t="s">
        <v>65</v>
      </c>
      <c r="D293" s="10" t="s">
        <v>33</v>
      </c>
      <c r="E293" s="9"/>
      <c r="F293" s="11" t="s">
        <v>1502</v>
      </c>
      <c r="G293" s="19" t="s">
        <v>1503</v>
      </c>
      <c r="H293" s="12"/>
      <c r="I293" s="17" t="s">
        <v>35</v>
      </c>
      <c r="J293" s="9" t="s">
        <v>90</v>
      </c>
      <c r="K293" s="11" t="s">
        <v>1504</v>
      </c>
      <c r="L293" s="12" t="s">
        <v>1490</v>
      </c>
      <c r="M293" s="9" t="s">
        <v>39</v>
      </c>
      <c r="N293" s="12" t="s">
        <v>1491</v>
      </c>
      <c r="O293" s="11" t="s">
        <v>1496</v>
      </c>
      <c r="P293" s="23"/>
      <c r="Q293" s="17"/>
      <c r="R293" s="21"/>
      <c r="S293" s="21"/>
      <c r="T293" s="21"/>
      <c r="U293" s="23"/>
      <c r="V293" s="23"/>
      <c r="W293" s="21"/>
      <c r="X293" s="11"/>
      <c r="Y293" s="9" t="s">
        <v>42</v>
      </c>
      <c r="Z293" s="16" t="s">
        <v>1505</v>
      </c>
      <c r="AA293" s="14" t="str">
        <f t="shared" si="1"/>
        <v>M4-NyO-42a-A-3</v>
      </c>
      <c r="AB293" s="17"/>
      <c r="AC293" s="17"/>
      <c r="AD293" s="17" t="s">
        <v>44</v>
      </c>
      <c r="AE293" s="17"/>
    </row>
    <row r="294" ht="75.0" customHeight="1">
      <c r="A294" s="9" t="s">
        <v>1506</v>
      </c>
      <c r="B294" s="12" t="s">
        <v>1507</v>
      </c>
      <c r="C294" s="9" t="s">
        <v>32</v>
      </c>
      <c r="D294" s="10" t="s">
        <v>33</v>
      </c>
      <c r="E294" s="9"/>
      <c r="F294" s="11" t="s">
        <v>1508</v>
      </c>
      <c r="G294" s="12"/>
      <c r="H294" s="12"/>
      <c r="I294" s="17" t="s">
        <v>35</v>
      </c>
      <c r="J294" s="7" t="s">
        <v>1509</v>
      </c>
      <c r="K294" s="11" t="s">
        <v>1510</v>
      </c>
      <c r="L294" s="11" t="s">
        <v>1511</v>
      </c>
      <c r="M294" s="9" t="s">
        <v>39</v>
      </c>
      <c r="N294" s="11" t="s">
        <v>1512</v>
      </c>
      <c r="O294" s="11" t="s">
        <v>1513</v>
      </c>
      <c r="P294" s="23"/>
      <c r="Q294" s="17"/>
      <c r="R294" s="21"/>
      <c r="S294" s="21"/>
      <c r="T294" s="21"/>
      <c r="U294" s="23"/>
      <c r="V294" s="23"/>
      <c r="W294" s="21"/>
      <c r="X294" s="11"/>
      <c r="Y294" s="9" t="s">
        <v>42</v>
      </c>
      <c r="Z294" s="16" t="s">
        <v>1514</v>
      </c>
      <c r="AA294" s="14" t="str">
        <f t="shared" si="1"/>
        <v>M4-NyO-42b-I-1</v>
      </c>
      <c r="AB294" s="17"/>
      <c r="AC294" s="17"/>
      <c r="AD294" s="17" t="s">
        <v>44</v>
      </c>
      <c r="AE294" s="17"/>
    </row>
    <row r="295" ht="75.0" customHeight="1">
      <c r="A295" s="9" t="s">
        <v>1506</v>
      </c>
      <c r="B295" s="12" t="s">
        <v>1507</v>
      </c>
      <c r="C295" s="9" t="s">
        <v>46</v>
      </c>
      <c r="D295" s="10" t="s">
        <v>33</v>
      </c>
      <c r="E295" s="9"/>
      <c r="F295" s="12" t="s">
        <v>1515</v>
      </c>
      <c r="G295" s="12" t="s">
        <v>682</v>
      </c>
      <c r="H295" s="12"/>
      <c r="I295" s="17" t="s">
        <v>35</v>
      </c>
      <c r="J295" s="9" t="s">
        <v>90</v>
      </c>
      <c r="K295" s="11" t="s">
        <v>1516</v>
      </c>
      <c r="L295" s="12" t="s">
        <v>1517</v>
      </c>
      <c r="M295" s="9" t="s">
        <v>39</v>
      </c>
      <c r="N295" s="11" t="s">
        <v>1512</v>
      </c>
      <c r="O295" s="11" t="s">
        <v>1513</v>
      </c>
      <c r="P295" s="23"/>
      <c r="Q295" s="17"/>
      <c r="R295" s="21"/>
      <c r="S295" s="21"/>
      <c r="T295" s="21"/>
      <c r="U295" s="23"/>
      <c r="V295" s="23"/>
      <c r="W295" s="21"/>
      <c r="X295" s="11"/>
      <c r="Y295" s="9" t="s">
        <v>42</v>
      </c>
      <c r="Z295" s="16" t="s">
        <v>1518</v>
      </c>
      <c r="AA295" s="14" t="str">
        <f t="shared" si="1"/>
        <v>M4-NyO-42b-E-1</v>
      </c>
      <c r="AB295" s="17"/>
      <c r="AC295" s="17"/>
      <c r="AD295" s="17" t="s">
        <v>44</v>
      </c>
      <c r="AE295" s="17"/>
    </row>
    <row r="296" ht="75.0" customHeight="1">
      <c r="A296" s="9" t="s">
        <v>1506</v>
      </c>
      <c r="B296" s="12" t="s">
        <v>1507</v>
      </c>
      <c r="C296" s="9" t="s">
        <v>65</v>
      </c>
      <c r="D296" s="10" t="s">
        <v>33</v>
      </c>
      <c r="E296" s="9"/>
      <c r="F296" s="12" t="s">
        <v>1519</v>
      </c>
      <c r="G296" s="12" t="s">
        <v>1520</v>
      </c>
      <c r="H296" s="12"/>
      <c r="I296" s="17" t="s">
        <v>35</v>
      </c>
      <c r="J296" s="9" t="s">
        <v>90</v>
      </c>
      <c r="K296" s="12" t="s">
        <v>1521</v>
      </c>
      <c r="L296" s="12" t="s">
        <v>683</v>
      </c>
      <c r="M296" s="9" t="s">
        <v>39</v>
      </c>
      <c r="N296" s="12" t="s">
        <v>1512</v>
      </c>
      <c r="O296" s="24" t="s">
        <v>1522</v>
      </c>
      <c r="P296" s="23"/>
      <c r="Q296" s="17"/>
      <c r="R296" s="21"/>
      <c r="S296" s="21"/>
      <c r="T296" s="21"/>
      <c r="U296" s="23"/>
      <c r="V296" s="23"/>
      <c r="W296" s="21"/>
      <c r="X296" s="11"/>
      <c r="Y296" s="9" t="s">
        <v>42</v>
      </c>
      <c r="Z296" s="16" t="s">
        <v>1523</v>
      </c>
      <c r="AA296" s="14" t="str">
        <f t="shared" si="1"/>
        <v>M4-NyO-42b-A-1</v>
      </c>
      <c r="AB296" s="17"/>
      <c r="AC296" s="17"/>
      <c r="AD296" s="17" t="s">
        <v>44</v>
      </c>
      <c r="AE296" s="17"/>
    </row>
    <row r="297" ht="75.0" customHeight="1">
      <c r="A297" s="9" t="s">
        <v>1506</v>
      </c>
      <c r="B297" s="12" t="s">
        <v>1507</v>
      </c>
      <c r="C297" s="9" t="s">
        <v>65</v>
      </c>
      <c r="D297" s="10" t="s">
        <v>33</v>
      </c>
      <c r="E297" s="9"/>
      <c r="F297" s="12" t="s">
        <v>1524</v>
      </c>
      <c r="G297" s="12" t="s">
        <v>1525</v>
      </c>
      <c r="H297" s="12"/>
      <c r="I297" s="17" t="s">
        <v>35</v>
      </c>
      <c r="J297" s="9" t="s">
        <v>90</v>
      </c>
      <c r="K297" s="12" t="s">
        <v>1521</v>
      </c>
      <c r="L297" s="12" t="s">
        <v>683</v>
      </c>
      <c r="M297" s="9" t="s">
        <v>39</v>
      </c>
      <c r="N297" s="12" t="s">
        <v>1512</v>
      </c>
      <c r="O297" s="24" t="s">
        <v>1522</v>
      </c>
      <c r="P297" s="23"/>
      <c r="Q297" s="17"/>
      <c r="R297" s="21"/>
      <c r="S297" s="21"/>
      <c r="T297" s="21"/>
      <c r="U297" s="23"/>
      <c r="V297" s="23"/>
      <c r="W297" s="21"/>
      <c r="X297" s="11"/>
      <c r="Y297" s="9" t="s">
        <v>42</v>
      </c>
      <c r="Z297" s="16" t="s">
        <v>1526</v>
      </c>
      <c r="AA297" s="14" t="str">
        <f t="shared" si="1"/>
        <v>M4-NyO-42b-A-2</v>
      </c>
      <c r="AB297" s="17"/>
      <c r="AC297" s="17"/>
      <c r="AD297" s="17" t="s">
        <v>44</v>
      </c>
      <c r="AE297" s="17"/>
    </row>
    <row r="298" ht="75.0" customHeight="1">
      <c r="A298" s="9" t="s">
        <v>1506</v>
      </c>
      <c r="B298" s="12" t="s">
        <v>1507</v>
      </c>
      <c r="C298" s="9" t="s">
        <v>65</v>
      </c>
      <c r="D298" s="10" t="s">
        <v>33</v>
      </c>
      <c r="E298" s="9"/>
      <c r="F298" s="11" t="s">
        <v>1527</v>
      </c>
      <c r="G298" s="12" t="s">
        <v>1528</v>
      </c>
      <c r="H298" s="12"/>
      <c r="I298" s="17" t="s">
        <v>35</v>
      </c>
      <c r="J298" s="9" t="s">
        <v>90</v>
      </c>
      <c r="K298" s="12" t="s">
        <v>1529</v>
      </c>
      <c r="L298" s="12" t="s">
        <v>683</v>
      </c>
      <c r="M298" s="9" t="s">
        <v>39</v>
      </c>
      <c r="N298" s="12" t="s">
        <v>1512</v>
      </c>
      <c r="O298" s="24" t="s">
        <v>1522</v>
      </c>
      <c r="P298" s="23"/>
      <c r="Q298" s="17"/>
      <c r="R298" s="21"/>
      <c r="S298" s="21"/>
      <c r="T298" s="21"/>
      <c r="U298" s="23"/>
      <c r="V298" s="23"/>
      <c r="W298" s="21"/>
      <c r="X298" s="11"/>
      <c r="Y298" s="9" t="s">
        <v>42</v>
      </c>
      <c r="Z298" s="16" t="s">
        <v>1530</v>
      </c>
      <c r="AA298" s="14" t="str">
        <f t="shared" si="1"/>
        <v>M4-NyO-42b-A-3</v>
      </c>
      <c r="AB298" s="17"/>
      <c r="AC298" s="17"/>
      <c r="AD298" s="17" t="s">
        <v>44</v>
      </c>
      <c r="AE298" s="17"/>
    </row>
    <row r="299" ht="75.0" customHeight="1">
      <c r="A299" s="9" t="s">
        <v>1531</v>
      </c>
      <c r="B299" s="12" t="s">
        <v>1532</v>
      </c>
      <c r="C299" s="9" t="s">
        <v>32</v>
      </c>
      <c r="D299" s="10" t="s">
        <v>33</v>
      </c>
      <c r="E299" s="9"/>
      <c r="F299" s="12" t="s">
        <v>1533</v>
      </c>
      <c r="G299" s="12"/>
      <c r="H299" s="12"/>
      <c r="I299" s="17" t="s">
        <v>35</v>
      </c>
      <c r="J299" s="9" t="s">
        <v>471</v>
      </c>
      <c r="K299" s="12" t="s">
        <v>1534</v>
      </c>
      <c r="L299" s="12" t="s">
        <v>1535</v>
      </c>
      <c r="M299" s="9" t="s">
        <v>39</v>
      </c>
      <c r="N299" s="12" t="s">
        <v>1536</v>
      </c>
      <c r="O299" s="24" t="s">
        <v>1537</v>
      </c>
      <c r="P299" s="23"/>
      <c r="Q299" s="17"/>
      <c r="R299" s="21"/>
      <c r="S299" s="21"/>
      <c r="T299" s="21"/>
      <c r="U299" s="23"/>
      <c r="V299" s="23"/>
      <c r="W299" s="21"/>
      <c r="X299" s="11"/>
      <c r="Y299" s="9" t="s">
        <v>42</v>
      </c>
      <c r="Z299" s="16" t="s">
        <v>1538</v>
      </c>
      <c r="AA299" s="14" t="str">
        <f t="shared" si="1"/>
        <v>M4-NyO-42c-I-1</v>
      </c>
      <c r="AB299" s="17"/>
      <c r="AC299" s="17"/>
      <c r="AD299" s="17" t="s">
        <v>44</v>
      </c>
      <c r="AE299" s="17"/>
    </row>
    <row r="300" ht="75.0" customHeight="1">
      <c r="A300" s="9" t="s">
        <v>1531</v>
      </c>
      <c r="B300" s="12" t="s">
        <v>1532</v>
      </c>
      <c r="C300" s="9" t="s">
        <v>32</v>
      </c>
      <c r="D300" s="10" t="s">
        <v>33</v>
      </c>
      <c r="E300" s="9"/>
      <c r="F300" s="12" t="s">
        <v>1539</v>
      </c>
      <c r="G300" s="12"/>
      <c r="H300" s="12"/>
      <c r="I300" s="17" t="s">
        <v>35</v>
      </c>
      <c r="J300" s="9" t="s">
        <v>471</v>
      </c>
      <c r="K300" s="12" t="s">
        <v>1534</v>
      </c>
      <c r="L300" s="12" t="s">
        <v>1535</v>
      </c>
      <c r="M300" s="9" t="s">
        <v>39</v>
      </c>
      <c r="N300" s="12" t="s">
        <v>1536</v>
      </c>
      <c r="O300" s="24" t="s">
        <v>1540</v>
      </c>
      <c r="P300" s="23"/>
      <c r="Q300" s="17"/>
      <c r="R300" s="21"/>
      <c r="S300" s="21"/>
      <c r="T300" s="21"/>
      <c r="U300" s="23"/>
      <c r="V300" s="23"/>
      <c r="W300" s="21"/>
      <c r="X300" s="11"/>
      <c r="Y300" s="9" t="s">
        <v>42</v>
      </c>
      <c r="Z300" s="16" t="s">
        <v>1541</v>
      </c>
      <c r="AA300" s="14" t="str">
        <f t="shared" si="1"/>
        <v>M4-NyO-42c-I-2</v>
      </c>
      <c r="AB300" s="17"/>
      <c r="AC300" s="17"/>
      <c r="AD300" s="17" t="s">
        <v>44</v>
      </c>
      <c r="AE300" s="17"/>
    </row>
    <row r="301" ht="75.0" customHeight="1">
      <c r="A301" s="9" t="s">
        <v>1531</v>
      </c>
      <c r="B301" s="12" t="s">
        <v>1532</v>
      </c>
      <c r="C301" s="9" t="s">
        <v>46</v>
      </c>
      <c r="D301" s="10" t="s">
        <v>33</v>
      </c>
      <c r="E301" s="9"/>
      <c r="F301" s="12" t="s">
        <v>1542</v>
      </c>
      <c r="G301" s="12" t="s">
        <v>1543</v>
      </c>
      <c r="H301" s="12"/>
      <c r="I301" s="17" t="s">
        <v>35</v>
      </c>
      <c r="J301" s="9" t="s">
        <v>90</v>
      </c>
      <c r="K301" s="12" t="s">
        <v>1544</v>
      </c>
      <c r="L301" s="12" t="s">
        <v>881</v>
      </c>
      <c r="M301" s="9" t="s">
        <v>39</v>
      </c>
      <c r="N301" s="12" t="s">
        <v>1536</v>
      </c>
      <c r="O301" s="24" t="s">
        <v>1537</v>
      </c>
      <c r="P301" s="23"/>
      <c r="Q301" s="17"/>
      <c r="R301" s="21"/>
      <c r="S301" s="21"/>
      <c r="T301" s="21"/>
      <c r="U301" s="23"/>
      <c r="V301" s="23"/>
      <c r="W301" s="21"/>
      <c r="X301" s="11"/>
      <c r="Y301" s="9" t="s">
        <v>42</v>
      </c>
      <c r="Z301" s="16" t="s">
        <v>1545</v>
      </c>
      <c r="AA301" s="14" t="str">
        <f t="shared" si="1"/>
        <v>M4-NyO-42c-E-1</v>
      </c>
      <c r="AB301" s="17"/>
      <c r="AC301" s="17"/>
      <c r="AD301" s="17" t="s">
        <v>44</v>
      </c>
      <c r="AE301" s="17"/>
    </row>
    <row r="302" ht="75.0" customHeight="1">
      <c r="A302" s="9" t="s">
        <v>1531</v>
      </c>
      <c r="B302" s="12" t="s">
        <v>1532</v>
      </c>
      <c r="C302" s="9" t="s">
        <v>46</v>
      </c>
      <c r="D302" s="10" t="s">
        <v>33</v>
      </c>
      <c r="E302" s="9"/>
      <c r="F302" s="12" t="s">
        <v>1542</v>
      </c>
      <c r="G302" s="12" t="s">
        <v>1546</v>
      </c>
      <c r="H302" s="12"/>
      <c r="I302" s="17" t="s">
        <v>35</v>
      </c>
      <c r="J302" s="9" t="s">
        <v>90</v>
      </c>
      <c r="K302" s="12" t="s">
        <v>1544</v>
      </c>
      <c r="L302" s="12" t="s">
        <v>881</v>
      </c>
      <c r="M302" s="9" t="s">
        <v>39</v>
      </c>
      <c r="N302" s="12" t="s">
        <v>1536</v>
      </c>
      <c r="O302" s="24" t="s">
        <v>1540</v>
      </c>
      <c r="P302" s="23"/>
      <c r="Q302" s="17"/>
      <c r="R302" s="21"/>
      <c r="S302" s="21"/>
      <c r="T302" s="21"/>
      <c r="U302" s="23"/>
      <c r="V302" s="23"/>
      <c r="W302" s="21"/>
      <c r="X302" s="11"/>
      <c r="Y302" s="9" t="s">
        <v>42</v>
      </c>
      <c r="Z302" s="16" t="s">
        <v>1547</v>
      </c>
      <c r="AA302" s="14" t="str">
        <f t="shared" si="1"/>
        <v>M4-NyO-42c-E-2</v>
      </c>
      <c r="AB302" s="17"/>
      <c r="AC302" s="17"/>
      <c r="AD302" s="17" t="s">
        <v>44</v>
      </c>
      <c r="AE302" s="17"/>
    </row>
    <row r="303" ht="75.0" customHeight="1">
      <c r="A303" s="9" t="s">
        <v>1531</v>
      </c>
      <c r="B303" s="12" t="s">
        <v>1532</v>
      </c>
      <c r="C303" s="9" t="s">
        <v>65</v>
      </c>
      <c r="D303" s="10" t="s">
        <v>33</v>
      </c>
      <c r="E303" s="9"/>
      <c r="F303" s="11" t="s">
        <v>1548</v>
      </c>
      <c r="G303" s="12" t="s">
        <v>1549</v>
      </c>
      <c r="H303" s="12"/>
      <c r="I303" s="17" t="s">
        <v>35</v>
      </c>
      <c r="J303" s="9" t="s">
        <v>90</v>
      </c>
      <c r="K303" s="12" t="s">
        <v>1550</v>
      </c>
      <c r="L303" s="12" t="s">
        <v>881</v>
      </c>
      <c r="M303" s="9" t="s">
        <v>39</v>
      </c>
      <c r="N303" s="12" t="s">
        <v>1536</v>
      </c>
      <c r="O303" s="24" t="s">
        <v>1537</v>
      </c>
      <c r="P303" s="23"/>
      <c r="Q303" s="17"/>
      <c r="R303" s="21"/>
      <c r="S303" s="21"/>
      <c r="T303" s="21"/>
      <c r="U303" s="23"/>
      <c r="V303" s="23"/>
      <c r="W303" s="21"/>
      <c r="X303" s="11"/>
      <c r="Y303" s="9" t="s">
        <v>42</v>
      </c>
      <c r="Z303" s="16" t="s">
        <v>1551</v>
      </c>
      <c r="AA303" s="14" t="str">
        <f t="shared" si="1"/>
        <v>M4-NyO-42c-A-1</v>
      </c>
      <c r="AB303" s="17"/>
      <c r="AC303" s="17"/>
      <c r="AD303" s="17" t="s">
        <v>44</v>
      </c>
      <c r="AE303" s="17"/>
    </row>
    <row r="304" ht="75.0" customHeight="1">
      <c r="A304" s="9" t="s">
        <v>1531</v>
      </c>
      <c r="B304" s="12" t="s">
        <v>1532</v>
      </c>
      <c r="C304" s="9" t="s">
        <v>65</v>
      </c>
      <c r="D304" s="10" t="s">
        <v>33</v>
      </c>
      <c r="E304" s="9"/>
      <c r="F304" s="11" t="s">
        <v>1552</v>
      </c>
      <c r="G304" s="12" t="s">
        <v>1553</v>
      </c>
      <c r="H304" s="12"/>
      <c r="I304" s="17" t="s">
        <v>35</v>
      </c>
      <c r="J304" s="9" t="s">
        <v>90</v>
      </c>
      <c r="K304" s="11" t="s">
        <v>1554</v>
      </c>
      <c r="L304" s="12" t="s">
        <v>881</v>
      </c>
      <c r="M304" s="9" t="s">
        <v>39</v>
      </c>
      <c r="N304" s="12" t="s">
        <v>1536</v>
      </c>
      <c r="O304" s="24" t="s">
        <v>1537</v>
      </c>
      <c r="P304" s="23"/>
      <c r="Q304" s="17"/>
      <c r="R304" s="21"/>
      <c r="S304" s="21"/>
      <c r="T304" s="21"/>
      <c r="U304" s="23"/>
      <c r="V304" s="23"/>
      <c r="W304" s="21"/>
      <c r="X304" s="11"/>
      <c r="Y304" s="9" t="s">
        <v>42</v>
      </c>
      <c r="Z304" s="16" t="s">
        <v>1555</v>
      </c>
      <c r="AA304" s="14" t="str">
        <f t="shared" si="1"/>
        <v>M4-NyO-42c-A-2</v>
      </c>
      <c r="AB304" s="17"/>
      <c r="AC304" s="17"/>
      <c r="AD304" s="17" t="s">
        <v>44</v>
      </c>
      <c r="AE304" s="17"/>
    </row>
    <row r="305" ht="75.0" customHeight="1">
      <c r="A305" s="9" t="s">
        <v>1531</v>
      </c>
      <c r="B305" s="12" t="s">
        <v>1532</v>
      </c>
      <c r="C305" s="9" t="s">
        <v>65</v>
      </c>
      <c r="D305" s="10" t="s">
        <v>33</v>
      </c>
      <c r="E305" s="9"/>
      <c r="F305" s="11" t="s">
        <v>1556</v>
      </c>
      <c r="G305" s="12" t="s">
        <v>1557</v>
      </c>
      <c r="H305" s="12"/>
      <c r="I305" s="17" t="s">
        <v>35</v>
      </c>
      <c r="J305" s="9" t="s">
        <v>90</v>
      </c>
      <c r="K305" s="12" t="s">
        <v>1558</v>
      </c>
      <c r="L305" s="12" t="s">
        <v>881</v>
      </c>
      <c r="M305" s="9" t="s">
        <v>39</v>
      </c>
      <c r="N305" s="12" t="s">
        <v>1536</v>
      </c>
      <c r="O305" s="24" t="s">
        <v>1537</v>
      </c>
      <c r="P305" s="23"/>
      <c r="Q305" s="17"/>
      <c r="R305" s="21"/>
      <c r="S305" s="21"/>
      <c r="T305" s="21"/>
      <c r="U305" s="23"/>
      <c r="V305" s="23"/>
      <c r="W305" s="21"/>
      <c r="X305" s="11"/>
      <c r="Y305" s="9" t="s">
        <v>42</v>
      </c>
      <c r="Z305" s="16" t="s">
        <v>1559</v>
      </c>
      <c r="AA305" s="14" t="str">
        <f t="shared" si="1"/>
        <v>M4-NyO-42c-A-3</v>
      </c>
      <c r="AB305" s="17"/>
      <c r="AC305" s="17"/>
      <c r="AD305" s="17" t="s">
        <v>44</v>
      </c>
      <c r="AE305" s="17"/>
    </row>
    <row r="306" ht="75.0" customHeight="1">
      <c r="A306" s="9" t="s">
        <v>1560</v>
      </c>
      <c r="B306" s="12" t="s">
        <v>1561</v>
      </c>
      <c r="C306" s="9" t="s">
        <v>32</v>
      </c>
      <c r="D306" s="10" t="s">
        <v>33</v>
      </c>
      <c r="E306" s="9"/>
      <c r="F306" s="11" t="s">
        <v>1562</v>
      </c>
      <c r="G306" s="12" t="s">
        <v>1563</v>
      </c>
      <c r="H306" s="12"/>
      <c r="I306" s="17" t="s">
        <v>35</v>
      </c>
      <c r="J306" s="9" t="s">
        <v>408</v>
      </c>
      <c r="K306" s="12" t="s">
        <v>1564</v>
      </c>
      <c r="L306" s="12" t="s">
        <v>1565</v>
      </c>
      <c r="M306" s="9" t="s">
        <v>39</v>
      </c>
      <c r="N306" s="12" t="s">
        <v>1566</v>
      </c>
      <c r="O306" s="24" t="s">
        <v>1567</v>
      </c>
      <c r="P306" s="23"/>
      <c r="Q306" s="17"/>
      <c r="R306" s="21"/>
      <c r="S306" s="21"/>
      <c r="T306" s="21"/>
      <c r="U306" s="23"/>
      <c r="V306" s="23"/>
      <c r="W306" s="21"/>
      <c r="X306" s="11"/>
      <c r="Y306" s="9" t="s">
        <v>42</v>
      </c>
      <c r="Z306" s="16" t="s">
        <v>1568</v>
      </c>
      <c r="AA306" s="14" t="str">
        <f t="shared" si="1"/>
        <v>M4-NyO-42d-I-1</v>
      </c>
      <c r="AB306" s="17"/>
      <c r="AC306" s="17"/>
      <c r="AD306" s="17" t="s">
        <v>44</v>
      </c>
      <c r="AE306" s="17"/>
    </row>
    <row r="307" ht="75.0" customHeight="1">
      <c r="A307" s="9" t="s">
        <v>1560</v>
      </c>
      <c r="B307" s="12" t="s">
        <v>1561</v>
      </c>
      <c r="C307" s="9" t="s">
        <v>32</v>
      </c>
      <c r="D307" s="10" t="s">
        <v>33</v>
      </c>
      <c r="E307" s="9"/>
      <c r="F307" s="11" t="s">
        <v>1569</v>
      </c>
      <c r="G307" s="12" t="s">
        <v>1570</v>
      </c>
      <c r="H307" s="12"/>
      <c r="I307" s="17" t="s">
        <v>35</v>
      </c>
      <c r="J307" s="9" t="s">
        <v>408</v>
      </c>
      <c r="K307" s="12" t="s">
        <v>1564</v>
      </c>
      <c r="L307" s="12" t="s">
        <v>1571</v>
      </c>
      <c r="M307" s="9" t="s">
        <v>39</v>
      </c>
      <c r="N307" s="12" t="s">
        <v>1566</v>
      </c>
      <c r="O307" s="24" t="s">
        <v>1572</v>
      </c>
      <c r="P307" s="23"/>
      <c r="Q307" s="17"/>
      <c r="R307" s="21"/>
      <c r="S307" s="21"/>
      <c r="T307" s="21"/>
      <c r="U307" s="23"/>
      <c r="V307" s="23"/>
      <c r="W307" s="21"/>
      <c r="X307" s="11"/>
      <c r="Y307" s="9" t="s">
        <v>42</v>
      </c>
      <c r="Z307" s="16" t="s">
        <v>1573</v>
      </c>
      <c r="AA307" s="14" t="str">
        <f t="shared" si="1"/>
        <v>M4-NyO-42d-I-2</v>
      </c>
      <c r="AB307" s="17"/>
      <c r="AC307" s="17"/>
      <c r="AD307" s="17" t="s">
        <v>44</v>
      </c>
      <c r="AE307" s="17"/>
    </row>
    <row r="308" ht="75.0" customHeight="1">
      <c r="A308" s="9" t="s">
        <v>1560</v>
      </c>
      <c r="B308" s="12" t="s">
        <v>1561</v>
      </c>
      <c r="C308" s="9" t="s">
        <v>46</v>
      </c>
      <c r="D308" s="10" t="s">
        <v>33</v>
      </c>
      <c r="E308" s="9"/>
      <c r="F308" s="12" t="s">
        <v>1574</v>
      </c>
      <c r="G308" s="12" t="s">
        <v>1563</v>
      </c>
      <c r="H308" s="12"/>
      <c r="I308" s="17" t="s">
        <v>35</v>
      </c>
      <c r="J308" s="9" t="s">
        <v>90</v>
      </c>
      <c r="K308" s="12" t="s">
        <v>1575</v>
      </c>
      <c r="L308" s="12" t="s">
        <v>795</v>
      </c>
      <c r="M308" s="9" t="s">
        <v>39</v>
      </c>
      <c r="N308" s="12" t="s">
        <v>1566</v>
      </c>
      <c r="O308" s="24" t="s">
        <v>1567</v>
      </c>
      <c r="P308" s="23"/>
      <c r="Q308" s="17"/>
      <c r="R308" s="21"/>
      <c r="S308" s="21"/>
      <c r="T308" s="21"/>
      <c r="U308" s="23"/>
      <c r="V308" s="23"/>
      <c r="W308" s="21"/>
      <c r="X308" s="11"/>
      <c r="Y308" s="9" t="s">
        <v>42</v>
      </c>
      <c r="Z308" s="16" t="s">
        <v>1576</v>
      </c>
      <c r="AA308" s="14" t="str">
        <f t="shared" si="1"/>
        <v>M4-NyO-42d-E-1</v>
      </c>
      <c r="AB308" s="17"/>
      <c r="AC308" s="17"/>
      <c r="AD308" s="17" t="s">
        <v>44</v>
      </c>
      <c r="AE308" s="17"/>
    </row>
    <row r="309" ht="75.0" customHeight="1">
      <c r="A309" s="9" t="s">
        <v>1560</v>
      </c>
      <c r="B309" s="12" t="s">
        <v>1561</v>
      </c>
      <c r="C309" s="9" t="s">
        <v>46</v>
      </c>
      <c r="D309" s="10" t="s">
        <v>33</v>
      </c>
      <c r="E309" s="9"/>
      <c r="F309" s="12" t="s">
        <v>1574</v>
      </c>
      <c r="G309" s="12" t="s">
        <v>1570</v>
      </c>
      <c r="H309" s="12"/>
      <c r="I309" s="17" t="s">
        <v>35</v>
      </c>
      <c r="J309" s="9" t="s">
        <v>90</v>
      </c>
      <c r="K309" s="12" t="s">
        <v>1575</v>
      </c>
      <c r="L309" s="12" t="s">
        <v>885</v>
      </c>
      <c r="M309" s="9" t="s">
        <v>39</v>
      </c>
      <c r="N309" s="12" t="s">
        <v>1566</v>
      </c>
      <c r="O309" s="24" t="s">
        <v>1572</v>
      </c>
      <c r="P309" s="23"/>
      <c r="Q309" s="17"/>
      <c r="R309" s="21"/>
      <c r="S309" s="21"/>
      <c r="T309" s="21"/>
      <c r="U309" s="23"/>
      <c r="V309" s="23"/>
      <c r="W309" s="21"/>
      <c r="X309" s="11"/>
      <c r="Y309" s="9" t="s">
        <v>42</v>
      </c>
      <c r="Z309" s="16" t="s">
        <v>1577</v>
      </c>
      <c r="AA309" s="14" t="str">
        <f t="shared" si="1"/>
        <v>M4-NyO-42d-E-2</v>
      </c>
      <c r="AB309" s="17"/>
      <c r="AC309" s="17"/>
      <c r="AD309" s="17" t="s">
        <v>44</v>
      </c>
      <c r="AE309" s="17"/>
    </row>
    <row r="310" ht="75.0" customHeight="1">
      <c r="A310" s="9" t="s">
        <v>1560</v>
      </c>
      <c r="B310" s="12" t="s">
        <v>1561</v>
      </c>
      <c r="C310" s="9" t="s">
        <v>65</v>
      </c>
      <c r="D310" s="10" t="s">
        <v>33</v>
      </c>
      <c r="E310" s="9"/>
      <c r="F310" s="11" t="s">
        <v>1578</v>
      </c>
      <c r="G310" s="12" t="s">
        <v>1579</v>
      </c>
      <c r="H310" s="12"/>
      <c r="I310" s="17" t="s">
        <v>35</v>
      </c>
      <c r="J310" s="9" t="s">
        <v>90</v>
      </c>
      <c r="K310" s="11" t="s">
        <v>1580</v>
      </c>
      <c r="L310" s="12" t="s">
        <v>795</v>
      </c>
      <c r="M310" s="9" t="s">
        <v>39</v>
      </c>
      <c r="N310" s="12" t="s">
        <v>1566</v>
      </c>
      <c r="O310" s="11" t="s">
        <v>1581</v>
      </c>
      <c r="P310" s="23"/>
      <c r="Q310" s="17"/>
      <c r="R310" s="21"/>
      <c r="S310" s="21"/>
      <c r="T310" s="21"/>
      <c r="U310" s="23"/>
      <c r="V310" s="23"/>
      <c r="W310" s="21"/>
      <c r="X310" s="11"/>
      <c r="Y310" s="9" t="s">
        <v>42</v>
      </c>
      <c r="Z310" s="16" t="s">
        <v>1582</v>
      </c>
      <c r="AA310" s="14" t="str">
        <f t="shared" si="1"/>
        <v>M4-NyO-42d-A-1</v>
      </c>
      <c r="AB310" s="17"/>
      <c r="AC310" s="17"/>
      <c r="AD310" s="17" t="s">
        <v>44</v>
      </c>
      <c r="AE310" s="17"/>
    </row>
    <row r="311" ht="75.0" customHeight="1">
      <c r="A311" s="9" t="s">
        <v>1560</v>
      </c>
      <c r="B311" s="12" t="s">
        <v>1561</v>
      </c>
      <c r="C311" s="9" t="s">
        <v>65</v>
      </c>
      <c r="D311" s="10" t="s">
        <v>33</v>
      </c>
      <c r="E311" s="9"/>
      <c r="F311" s="11" t="s">
        <v>1583</v>
      </c>
      <c r="G311" s="11" t="s">
        <v>1584</v>
      </c>
      <c r="H311" s="12"/>
      <c r="I311" s="17" t="s">
        <v>35</v>
      </c>
      <c r="J311" s="9" t="s">
        <v>90</v>
      </c>
      <c r="K311" s="12" t="s">
        <v>1585</v>
      </c>
      <c r="L311" s="12" t="s">
        <v>795</v>
      </c>
      <c r="M311" s="9" t="s">
        <v>39</v>
      </c>
      <c r="N311" s="12" t="s">
        <v>1566</v>
      </c>
      <c r="O311" s="11" t="s">
        <v>1586</v>
      </c>
      <c r="P311" s="23"/>
      <c r="Q311" s="17"/>
      <c r="R311" s="21"/>
      <c r="S311" s="21"/>
      <c r="T311" s="21"/>
      <c r="U311" s="23"/>
      <c r="V311" s="23"/>
      <c r="W311" s="21"/>
      <c r="X311" s="11"/>
      <c r="Y311" s="9" t="s">
        <v>42</v>
      </c>
      <c r="Z311" s="16" t="s">
        <v>1587</v>
      </c>
      <c r="AA311" s="14" t="str">
        <f t="shared" si="1"/>
        <v>M4-NyO-42d-A-2</v>
      </c>
      <c r="AB311" s="17"/>
      <c r="AC311" s="17"/>
      <c r="AD311" s="17" t="s">
        <v>44</v>
      </c>
      <c r="AE311" s="17"/>
    </row>
    <row r="312" ht="75.0" customHeight="1">
      <c r="A312" s="9" t="s">
        <v>1560</v>
      </c>
      <c r="B312" s="12" t="s">
        <v>1561</v>
      </c>
      <c r="C312" s="9" t="s">
        <v>65</v>
      </c>
      <c r="D312" s="10" t="s">
        <v>33</v>
      </c>
      <c r="E312" s="9"/>
      <c r="F312" s="11" t="s">
        <v>1588</v>
      </c>
      <c r="G312" s="11" t="s">
        <v>1589</v>
      </c>
      <c r="H312" s="12"/>
      <c r="I312" s="17" t="s">
        <v>35</v>
      </c>
      <c r="J312" s="9" t="s">
        <v>90</v>
      </c>
      <c r="K312" s="12" t="s">
        <v>1590</v>
      </c>
      <c r="L312" s="12" t="s">
        <v>795</v>
      </c>
      <c r="M312" s="9" t="s">
        <v>39</v>
      </c>
      <c r="N312" s="12" t="s">
        <v>1566</v>
      </c>
      <c r="O312" s="24" t="s">
        <v>1591</v>
      </c>
      <c r="P312" s="23"/>
      <c r="Q312" s="17"/>
      <c r="R312" s="21"/>
      <c r="S312" s="21"/>
      <c r="T312" s="21"/>
      <c r="U312" s="23"/>
      <c r="V312" s="23"/>
      <c r="W312" s="21"/>
      <c r="X312" s="11"/>
      <c r="Y312" s="9" t="s">
        <v>42</v>
      </c>
      <c r="Z312" s="16" t="s">
        <v>1592</v>
      </c>
      <c r="AA312" s="14" t="str">
        <f t="shared" si="1"/>
        <v>M4-NyO-42d-A-3</v>
      </c>
      <c r="AB312" s="17"/>
      <c r="AC312" s="17"/>
      <c r="AD312" s="17" t="s">
        <v>44</v>
      </c>
      <c r="AE312" s="17"/>
    </row>
    <row r="313" ht="75.0" customHeight="1">
      <c r="A313" s="9" t="s">
        <v>1593</v>
      </c>
      <c r="B313" s="12" t="s">
        <v>1594</v>
      </c>
      <c r="C313" s="9" t="s">
        <v>32</v>
      </c>
      <c r="D313" s="10" t="s">
        <v>33</v>
      </c>
      <c r="E313" s="9"/>
      <c r="F313" s="12" t="s">
        <v>1595</v>
      </c>
      <c r="G313" s="12"/>
      <c r="H313" s="12"/>
      <c r="I313" s="17"/>
      <c r="J313" s="9" t="s">
        <v>153</v>
      </c>
      <c r="K313" s="12" t="s">
        <v>1596</v>
      </c>
      <c r="L313" s="12" t="s">
        <v>1597</v>
      </c>
      <c r="M313" s="9" t="s">
        <v>39</v>
      </c>
      <c r="N313" s="42" t="s">
        <v>1598</v>
      </c>
      <c r="O313" s="24" t="s">
        <v>1598</v>
      </c>
      <c r="P313" s="23"/>
      <c r="Q313" s="17"/>
      <c r="R313" s="21"/>
      <c r="S313" s="21"/>
      <c r="T313" s="21"/>
      <c r="U313" s="23"/>
      <c r="V313" s="23"/>
      <c r="W313" s="21"/>
      <c r="X313" s="24"/>
      <c r="Y313" s="9" t="s">
        <v>42</v>
      </c>
      <c r="Z313" s="12" t="s">
        <v>1599</v>
      </c>
      <c r="AA313" s="14" t="str">
        <f t="shared" si="1"/>
        <v>M4-NyO-24a-I-1</v>
      </c>
      <c r="AB313" s="7" t="s">
        <v>258</v>
      </c>
      <c r="AC313" s="17"/>
      <c r="AD313" s="17" t="s">
        <v>44</v>
      </c>
      <c r="AE313" s="7" t="s">
        <v>45</v>
      </c>
    </row>
    <row r="314" ht="75.0" customHeight="1">
      <c r="A314" s="9" t="s">
        <v>1593</v>
      </c>
      <c r="B314" s="12" t="s">
        <v>1594</v>
      </c>
      <c r="C314" s="9" t="s">
        <v>32</v>
      </c>
      <c r="D314" s="10" t="s">
        <v>33</v>
      </c>
      <c r="E314" s="9"/>
      <c r="F314" s="12" t="s">
        <v>1600</v>
      </c>
      <c r="G314" s="12"/>
      <c r="H314" s="12"/>
      <c r="I314" s="17"/>
      <c r="J314" s="9" t="s">
        <v>153</v>
      </c>
      <c r="K314" s="8" t="s">
        <v>1596</v>
      </c>
      <c r="L314" s="12" t="s">
        <v>1597</v>
      </c>
      <c r="M314" s="9" t="s">
        <v>39</v>
      </c>
      <c r="N314" s="42" t="s">
        <v>1601</v>
      </c>
      <c r="O314" s="43" t="s">
        <v>1601</v>
      </c>
      <c r="P314" s="23"/>
      <c r="Q314" s="17"/>
      <c r="R314" s="21"/>
      <c r="S314" s="21"/>
      <c r="T314" s="21"/>
      <c r="U314" s="23"/>
      <c r="V314" s="23"/>
      <c r="W314" s="21"/>
      <c r="X314" s="24"/>
      <c r="Y314" s="9" t="s">
        <v>42</v>
      </c>
      <c r="Z314" s="12" t="s">
        <v>1602</v>
      </c>
      <c r="AA314" s="14" t="str">
        <f t="shared" si="1"/>
        <v>M4-NyO-24a-I-2</v>
      </c>
      <c r="AB314" s="7" t="s">
        <v>258</v>
      </c>
      <c r="AC314" s="17"/>
      <c r="AD314" s="17" t="s">
        <v>44</v>
      </c>
      <c r="AE314" s="7" t="s">
        <v>45</v>
      </c>
    </row>
    <row r="315" ht="75.0" customHeight="1">
      <c r="A315" s="9" t="s">
        <v>1593</v>
      </c>
      <c r="B315" s="12" t="s">
        <v>1594</v>
      </c>
      <c r="C315" s="9" t="s">
        <v>46</v>
      </c>
      <c r="D315" s="10" t="s">
        <v>33</v>
      </c>
      <c r="E315" s="9"/>
      <c r="F315" s="12" t="s">
        <v>1603</v>
      </c>
      <c r="G315" s="12" t="s">
        <v>1604</v>
      </c>
      <c r="H315" s="12"/>
      <c r="I315" s="17"/>
      <c r="J315" s="9" t="s">
        <v>49</v>
      </c>
      <c r="K315" s="12" t="s">
        <v>1605</v>
      </c>
      <c r="L315" s="12" t="s">
        <v>1606</v>
      </c>
      <c r="M315" s="9" t="s">
        <v>39</v>
      </c>
      <c r="N315" s="42" t="s">
        <v>1607</v>
      </c>
      <c r="O315" s="43" t="s">
        <v>1607</v>
      </c>
      <c r="P315" s="23"/>
      <c r="Q315" s="17"/>
      <c r="R315" s="23"/>
      <c r="S315" s="23"/>
      <c r="T315" s="23"/>
      <c r="U315" s="23"/>
      <c r="V315" s="23"/>
      <c r="W315" s="23"/>
      <c r="X315" s="24"/>
      <c r="Y315" s="9" t="s">
        <v>42</v>
      </c>
      <c r="Z315" s="12" t="s">
        <v>1608</v>
      </c>
      <c r="AA315" s="14" t="str">
        <f t="shared" si="1"/>
        <v>M4-NyO-24a-E-1</v>
      </c>
      <c r="AB315" s="7" t="s">
        <v>258</v>
      </c>
      <c r="AC315" s="17"/>
      <c r="AD315" s="17" t="s">
        <v>44</v>
      </c>
      <c r="AE315" s="7" t="s">
        <v>45</v>
      </c>
    </row>
    <row r="316" ht="75.0" customHeight="1">
      <c r="A316" s="9" t="s">
        <v>1593</v>
      </c>
      <c r="B316" s="12" t="s">
        <v>1594</v>
      </c>
      <c r="C316" s="9" t="s">
        <v>46</v>
      </c>
      <c r="D316" s="10" t="s">
        <v>33</v>
      </c>
      <c r="E316" s="9"/>
      <c r="F316" s="11" t="s">
        <v>1609</v>
      </c>
      <c r="G316" s="12" t="s">
        <v>1604</v>
      </c>
      <c r="H316" s="12"/>
      <c r="I316" s="17"/>
      <c r="J316" s="9" t="s">
        <v>49</v>
      </c>
      <c r="K316" s="12" t="s">
        <v>1605</v>
      </c>
      <c r="L316" s="8" t="s">
        <v>1610</v>
      </c>
      <c r="M316" s="9" t="s">
        <v>39</v>
      </c>
      <c r="N316" s="42" t="s">
        <v>1611</v>
      </c>
      <c r="O316" s="43" t="s">
        <v>1611</v>
      </c>
      <c r="P316" s="23"/>
      <c r="Q316" s="17"/>
      <c r="R316" s="23"/>
      <c r="S316" s="23"/>
      <c r="T316" s="23"/>
      <c r="U316" s="23"/>
      <c r="V316" s="23"/>
      <c r="W316" s="23"/>
      <c r="X316" s="17"/>
      <c r="Y316" s="9" t="s">
        <v>42</v>
      </c>
      <c r="Z316" s="12" t="s">
        <v>1612</v>
      </c>
      <c r="AA316" s="14" t="str">
        <f t="shared" si="1"/>
        <v>M4-NyO-24a-E-2</v>
      </c>
      <c r="AB316" s="7" t="s">
        <v>258</v>
      </c>
      <c r="AC316" s="17"/>
      <c r="AD316" s="17" t="s">
        <v>44</v>
      </c>
      <c r="AE316" s="7" t="s">
        <v>45</v>
      </c>
    </row>
    <row r="317" ht="75.0" customHeight="1">
      <c r="A317" s="9" t="s">
        <v>1593</v>
      </c>
      <c r="B317" s="12" t="s">
        <v>1594</v>
      </c>
      <c r="C317" s="9" t="s">
        <v>46</v>
      </c>
      <c r="D317" s="10" t="s">
        <v>33</v>
      </c>
      <c r="E317" s="9"/>
      <c r="F317" s="11" t="s">
        <v>1613</v>
      </c>
      <c r="G317" s="12" t="s">
        <v>1604</v>
      </c>
      <c r="H317" s="12"/>
      <c r="I317" s="17"/>
      <c r="J317" s="9" t="s">
        <v>49</v>
      </c>
      <c r="K317" s="12" t="s">
        <v>1605</v>
      </c>
      <c r="L317" s="8" t="s">
        <v>1614</v>
      </c>
      <c r="M317" s="9" t="s">
        <v>39</v>
      </c>
      <c r="N317" s="42" t="s">
        <v>1615</v>
      </c>
      <c r="O317" s="43" t="s">
        <v>1615</v>
      </c>
      <c r="P317" s="23"/>
      <c r="Q317" s="17"/>
      <c r="R317" s="23"/>
      <c r="S317" s="23"/>
      <c r="T317" s="23"/>
      <c r="U317" s="23"/>
      <c r="V317" s="23"/>
      <c r="W317" s="23"/>
      <c r="X317" s="17"/>
      <c r="Y317" s="9" t="s">
        <v>42</v>
      </c>
      <c r="Z317" s="12" t="s">
        <v>1616</v>
      </c>
      <c r="AA317" s="14" t="str">
        <f t="shared" si="1"/>
        <v>M4-NyO-24a-E-3</v>
      </c>
      <c r="AB317" s="7" t="s">
        <v>258</v>
      </c>
      <c r="AC317" s="17"/>
      <c r="AD317" s="17" t="s">
        <v>44</v>
      </c>
      <c r="AE317" s="7" t="s">
        <v>45</v>
      </c>
    </row>
    <row r="318" ht="75.0" customHeight="1">
      <c r="A318" s="9" t="s">
        <v>1593</v>
      </c>
      <c r="B318" s="12" t="s">
        <v>1594</v>
      </c>
      <c r="C318" s="9" t="s">
        <v>65</v>
      </c>
      <c r="D318" s="10" t="s">
        <v>33</v>
      </c>
      <c r="E318" s="9"/>
      <c r="F318" s="12" t="s">
        <v>1617</v>
      </c>
      <c r="G318" s="12" t="s">
        <v>1618</v>
      </c>
      <c r="H318" s="12"/>
      <c r="I318" s="17"/>
      <c r="J318" s="9" t="s">
        <v>49</v>
      </c>
      <c r="K318" s="12" t="s">
        <v>1619</v>
      </c>
      <c r="L318" s="8" t="s">
        <v>1610</v>
      </c>
      <c r="M318" s="9" t="s">
        <v>39</v>
      </c>
      <c r="N318" s="42" t="s">
        <v>1620</v>
      </c>
      <c r="O318" s="43" t="s">
        <v>1620</v>
      </c>
      <c r="P318" s="23"/>
      <c r="Q318" s="17"/>
      <c r="R318" s="23"/>
      <c r="S318" s="23"/>
      <c r="T318" s="23"/>
      <c r="U318" s="23"/>
      <c r="V318" s="23"/>
      <c r="W318" s="23"/>
      <c r="X318" s="17"/>
      <c r="Y318" s="9" t="s">
        <v>42</v>
      </c>
      <c r="Z318" s="12" t="s">
        <v>1621</v>
      </c>
      <c r="AA318" s="14" t="str">
        <f t="shared" si="1"/>
        <v>M4-NyO-24a-A-1</v>
      </c>
      <c r="AB318" s="7" t="s">
        <v>258</v>
      </c>
      <c r="AC318" s="17"/>
      <c r="AD318" s="17" t="s">
        <v>44</v>
      </c>
      <c r="AE318" s="7" t="s">
        <v>45</v>
      </c>
    </row>
    <row r="319" ht="75.0" customHeight="1">
      <c r="A319" s="9" t="s">
        <v>1593</v>
      </c>
      <c r="B319" s="12" t="s">
        <v>1594</v>
      </c>
      <c r="C319" s="9" t="s">
        <v>65</v>
      </c>
      <c r="D319" s="10" t="s">
        <v>33</v>
      </c>
      <c r="E319" s="9"/>
      <c r="F319" s="11" t="s">
        <v>1622</v>
      </c>
      <c r="G319" s="11" t="s">
        <v>1623</v>
      </c>
      <c r="H319" s="12"/>
      <c r="I319" s="17"/>
      <c r="J319" s="9" t="s">
        <v>49</v>
      </c>
      <c r="K319" s="12" t="s">
        <v>1624</v>
      </c>
      <c r="L319" s="8" t="s">
        <v>1614</v>
      </c>
      <c r="M319" s="9" t="s">
        <v>39</v>
      </c>
      <c r="N319" s="42" t="s">
        <v>1625</v>
      </c>
      <c r="O319" s="43" t="s">
        <v>1625</v>
      </c>
      <c r="P319" s="23"/>
      <c r="Q319" s="17"/>
      <c r="R319" s="23"/>
      <c r="S319" s="23"/>
      <c r="T319" s="23"/>
      <c r="U319" s="23"/>
      <c r="V319" s="23"/>
      <c r="W319" s="23"/>
      <c r="X319" s="17"/>
      <c r="Y319" s="9" t="s">
        <v>42</v>
      </c>
      <c r="Z319" s="12" t="s">
        <v>1626</v>
      </c>
      <c r="AA319" s="14" t="str">
        <f t="shared" si="1"/>
        <v>M4-NyO-24a-A-2</v>
      </c>
      <c r="AB319" s="7" t="s">
        <v>258</v>
      </c>
      <c r="AC319" s="17"/>
      <c r="AD319" s="17" t="s">
        <v>44</v>
      </c>
      <c r="AE319" s="7" t="s">
        <v>45</v>
      </c>
    </row>
    <row r="320" ht="75.0" customHeight="1">
      <c r="A320" s="9" t="s">
        <v>1593</v>
      </c>
      <c r="B320" s="12" t="s">
        <v>1594</v>
      </c>
      <c r="C320" s="9" t="s">
        <v>65</v>
      </c>
      <c r="D320" s="10" t="s">
        <v>33</v>
      </c>
      <c r="E320" s="9"/>
      <c r="F320" s="12" t="s">
        <v>1627</v>
      </c>
      <c r="G320" s="12" t="s">
        <v>1628</v>
      </c>
      <c r="H320" s="12"/>
      <c r="I320" s="17"/>
      <c r="J320" s="9" t="s">
        <v>49</v>
      </c>
      <c r="K320" s="12" t="s">
        <v>1619</v>
      </c>
      <c r="L320" s="8" t="s">
        <v>1610</v>
      </c>
      <c r="M320" s="9" t="s">
        <v>39</v>
      </c>
      <c r="N320" s="44" t="s">
        <v>1611</v>
      </c>
      <c r="O320" s="44" t="s">
        <v>1611</v>
      </c>
      <c r="P320" s="23"/>
      <c r="Q320" s="17"/>
      <c r="R320" s="23"/>
      <c r="S320" s="23"/>
      <c r="T320" s="23"/>
      <c r="U320" s="23"/>
      <c r="V320" s="23"/>
      <c r="W320" s="23"/>
      <c r="X320" s="17"/>
      <c r="Y320" s="9" t="s">
        <v>42</v>
      </c>
      <c r="Z320" s="12" t="s">
        <v>1629</v>
      </c>
      <c r="AA320" s="14" t="str">
        <f t="shared" si="1"/>
        <v>M4-NyO-24a-A-3</v>
      </c>
      <c r="AB320" s="7" t="s">
        <v>258</v>
      </c>
      <c r="AC320" s="17"/>
      <c r="AD320" s="17" t="s">
        <v>44</v>
      </c>
      <c r="AE320" s="7" t="s">
        <v>45</v>
      </c>
    </row>
    <row r="321" ht="75.0" customHeight="1">
      <c r="A321" s="9" t="s">
        <v>1593</v>
      </c>
      <c r="B321" s="12" t="s">
        <v>1594</v>
      </c>
      <c r="C321" s="9" t="s">
        <v>65</v>
      </c>
      <c r="D321" s="10" t="s">
        <v>33</v>
      </c>
      <c r="E321" s="9"/>
      <c r="F321" s="11" t="s">
        <v>1630</v>
      </c>
      <c r="G321" s="11" t="s">
        <v>1631</v>
      </c>
      <c r="H321" s="12"/>
      <c r="I321" s="17"/>
      <c r="J321" s="9" t="s">
        <v>49</v>
      </c>
      <c r="K321" s="12" t="s">
        <v>1632</v>
      </c>
      <c r="L321" s="8" t="s">
        <v>1633</v>
      </c>
      <c r="M321" s="9" t="s">
        <v>39</v>
      </c>
      <c r="N321" s="42" t="s">
        <v>1634</v>
      </c>
      <c r="O321" s="43" t="s">
        <v>1634</v>
      </c>
      <c r="P321" s="23"/>
      <c r="Q321" s="17"/>
      <c r="R321" s="23"/>
      <c r="S321" s="23"/>
      <c r="T321" s="23"/>
      <c r="U321" s="23"/>
      <c r="V321" s="23"/>
      <c r="W321" s="23"/>
      <c r="X321" s="17"/>
      <c r="Y321" s="9" t="s">
        <v>42</v>
      </c>
      <c r="Z321" s="12" t="s">
        <v>1635</v>
      </c>
      <c r="AA321" s="14" t="str">
        <f t="shared" si="1"/>
        <v>M4-NyO-24a-A-4</v>
      </c>
      <c r="AB321" s="7" t="s">
        <v>258</v>
      </c>
      <c r="AC321" s="17"/>
      <c r="AD321" s="17" t="s">
        <v>44</v>
      </c>
      <c r="AE321" s="7" t="s">
        <v>45</v>
      </c>
    </row>
    <row r="322" ht="75.0" customHeight="1">
      <c r="A322" s="9" t="s">
        <v>1593</v>
      </c>
      <c r="B322" s="12" t="s">
        <v>1594</v>
      </c>
      <c r="C322" s="9" t="s">
        <v>65</v>
      </c>
      <c r="D322" s="10" t="s">
        <v>33</v>
      </c>
      <c r="E322" s="9"/>
      <c r="F322" s="11" t="s">
        <v>1636</v>
      </c>
      <c r="G322" s="12" t="s">
        <v>1637</v>
      </c>
      <c r="H322" s="12"/>
      <c r="I322" s="17"/>
      <c r="J322" s="9" t="s">
        <v>49</v>
      </c>
      <c r="K322" s="12" t="s">
        <v>1638</v>
      </c>
      <c r="L322" s="8" t="s">
        <v>1606</v>
      </c>
      <c r="M322" s="9" t="s">
        <v>39</v>
      </c>
      <c r="N322" s="42" t="s">
        <v>1639</v>
      </c>
      <c r="O322" s="42" t="s">
        <v>1639</v>
      </c>
      <c r="P322" s="23"/>
      <c r="Q322" s="17"/>
      <c r="R322" s="23"/>
      <c r="S322" s="23"/>
      <c r="T322" s="23"/>
      <c r="U322" s="23"/>
      <c r="V322" s="23"/>
      <c r="W322" s="23"/>
      <c r="X322" s="17"/>
      <c r="Y322" s="9" t="s">
        <v>42</v>
      </c>
      <c r="Z322" s="12" t="s">
        <v>1640</v>
      </c>
      <c r="AA322" s="14" t="str">
        <f t="shared" si="1"/>
        <v>M4-NyO-24a-A-5</v>
      </c>
      <c r="AB322" s="7" t="s">
        <v>258</v>
      </c>
      <c r="AC322" s="17"/>
      <c r="AD322" s="17" t="s">
        <v>44</v>
      </c>
      <c r="AE322" s="7" t="s">
        <v>45</v>
      </c>
    </row>
    <row r="323" ht="75.0" customHeight="1">
      <c r="A323" s="9" t="s">
        <v>1641</v>
      </c>
      <c r="B323" s="12" t="s">
        <v>1642</v>
      </c>
      <c r="C323" s="9" t="s">
        <v>32</v>
      </c>
      <c r="D323" s="10" t="s">
        <v>33</v>
      </c>
      <c r="E323" s="9"/>
      <c r="F323" s="12" t="s">
        <v>1643</v>
      </c>
      <c r="G323" s="12"/>
      <c r="H323" s="12"/>
      <c r="I323" s="17"/>
      <c r="J323" s="9" t="s">
        <v>1092</v>
      </c>
      <c r="K323" s="11" t="s">
        <v>1644</v>
      </c>
      <c r="L323" s="8" t="s">
        <v>1645</v>
      </c>
      <c r="M323" s="9" t="s">
        <v>39</v>
      </c>
      <c r="N323" s="42" t="s">
        <v>1646</v>
      </c>
      <c r="O323" s="12" t="s">
        <v>1647</v>
      </c>
      <c r="P323" s="23"/>
      <c r="Q323" s="17"/>
      <c r="R323" s="23"/>
      <c r="S323" s="23"/>
      <c r="T323" s="23"/>
      <c r="U323" s="23"/>
      <c r="V323" s="23"/>
      <c r="W323" s="23"/>
      <c r="X323" s="17"/>
      <c r="Y323" s="9" t="s">
        <v>42</v>
      </c>
      <c r="Z323" s="11" t="s">
        <v>1648</v>
      </c>
      <c r="AA323" s="14" t="str">
        <f t="shared" si="1"/>
        <v>M4-NyO-24b-I-1</v>
      </c>
      <c r="AB323" s="7" t="s">
        <v>258</v>
      </c>
      <c r="AC323" s="17"/>
      <c r="AD323" s="17" t="s">
        <v>44</v>
      </c>
      <c r="AE323" s="7" t="s">
        <v>45</v>
      </c>
    </row>
    <row r="324" ht="75.0" customHeight="1">
      <c r="A324" s="9" t="s">
        <v>1641</v>
      </c>
      <c r="B324" s="12" t="s">
        <v>1642</v>
      </c>
      <c r="C324" s="9" t="s">
        <v>46</v>
      </c>
      <c r="D324" s="10" t="s">
        <v>33</v>
      </c>
      <c r="E324" s="9"/>
      <c r="F324" s="12" t="s">
        <v>1649</v>
      </c>
      <c r="G324" s="12" t="s">
        <v>1650</v>
      </c>
      <c r="H324" s="12"/>
      <c r="I324" s="17"/>
      <c r="J324" s="9" t="s">
        <v>90</v>
      </c>
      <c r="K324" s="12" t="s">
        <v>1651</v>
      </c>
      <c r="L324" s="12" t="s">
        <v>1652</v>
      </c>
      <c r="M324" s="9" t="s">
        <v>39</v>
      </c>
      <c r="N324" s="44" t="s">
        <v>1653</v>
      </c>
      <c r="O324" s="44" t="s">
        <v>1653</v>
      </c>
      <c r="P324" s="21"/>
      <c r="Q324" s="17"/>
      <c r="R324" s="23"/>
      <c r="S324" s="23"/>
      <c r="T324" s="23"/>
      <c r="U324" s="23"/>
      <c r="V324" s="23"/>
      <c r="W324" s="23"/>
      <c r="X324" s="17"/>
      <c r="Y324" s="9" t="s">
        <v>42</v>
      </c>
      <c r="Z324" s="11" t="s">
        <v>1654</v>
      </c>
      <c r="AA324" s="14" t="str">
        <f t="shared" si="1"/>
        <v>M4-NyO-24b-E-1</v>
      </c>
      <c r="AB324" s="7" t="s">
        <v>258</v>
      </c>
      <c r="AC324" s="17"/>
      <c r="AD324" s="17" t="s">
        <v>44</v>
      </c>
      <c r="AE324" s="7" t="s">
        <v>45</v>
      </c>
    </row>
    <row r="325" ht="75.0" customHeight="1">
      <c r="A325" s="9" t="s">
        <v>1641</v>
      </c>
      <c r="B325" s="12" t="s">
        <v>1642</v>
      </c>
      <c r="C325" s="9" t="s">
        <v>46</v>
      </c>
      <c r="D325" s="10" t="s">
        <v>33</v>
      </c>
      <c r="E325" s="9"/>
      <c r="F325" s="12" t="s">
        <v>1649</v>
      </c>
      <c r="G325" s="12" t="s">
        <v>1655</v>
      </c>
      <c r="H325" s="12"/>
      <c r="I325" s="9"/>
      <c r="J325" s="9" t="s">
        <v>90</v>
      </c>
      <c r="K325" s="12" t="s">
        <v>1651</v>
      </c>
      <c r="L325" s="12" t="s">
        <v>1656</v>
      </c>
      <c r="M325" s="9" t="s">
        <v>39</v>
      </c>
      <c r="N325" s="44" t="s">
        <v>1657</v>
      </c>
      <c r="O325" s="44" t="s">
        <v>1657</v>
      </c>
      <c r="P325" s="23"/>
      <c r="Q325" s="17"/>
      <c r="R325" s="23"/>
      <c r="S325" s="23"/>
      <c r="T325" s="23"/>
      <c r="U325" s="23"/>
      <c r="V325" s="23"/>
      <c r="W325" s="23"/>
      <c r="X325" s="17"/>
      <c r="Y325" s="9" t="s">
        <v>42</v>
      </c>
      <c r="Z325" s="12" t="s">
        <v>1658</v>
      </c>
      <c r="AA325" s="14" t="str">
        <f t="shared" si="1"/>
        <v>M4-NyO-24b-E-2</v>
      </c>
      <c r="AB325" s="7" t="s">
        <v>258</v>
      </c>
      <c r="AC325" s="17"/>
      <c r="AD325" s="17" t="s">
        <v>44</v>
      </c>
      <c r="AE325" s="7" t="s">
        <v>45</v>
      </c>
    </row>
    <row r="326" ht="75.0" customHeight="1">
      <c r="A326" s="9" t="s">
        <v>1641</v>
      </c>
      <c r="B326" s="12" t="s">
        <v>1642</v>
      </c>
      <c r="C326" s="9" t="s">
        <v>46</v>
      </c>
      <c r="D326" s="10" t="s">
        <v>33</v>
      </c>
      <c r="E326" s="9"/>
      <c r="F326" s="12" t="s">
        <v>1649</v>
      </c>
      <c r="G326" s="11" t="s">
        <v>1659</v>
      </c>
      <c r="H326" s="12"/>
      <c r="I326" s="9"/>
      <c r="J326" s="9" t="s">
        <v>90</v>
      </c>
      <c r="K326" s="12" t="s">
        <v>1651</v>
      </c>
      <c r="L326" s="12" t="s">
        <v>1660</v>
      </c>
      <c r="M326" s="9" t="s">
        <v>39</v>
      </c>
      <c r="N326" s="44" t="s">
        <v>1661</v>
      </c>
      <c r="O326" s="44" t="s">
        <v>1661</v>
      </c>
      <c r="P326" s="23"/>
      <c r="Q326" s="17"/>
      <c r="R326" s="23"/>
      <c r="S326" s="23"/>
      <c r="T326" s="23"/>
      <c r="U326" s="23"/>
      <c r="V326" s="23"/>
      <c r="W326" s="23"/>
      <c r="X326" s="17"/>
      <c r="Y326" s="9" t="s">
        <v>42</v>
      </c>
      <c r="Z326" s="12" t="s">
        <v>1662</v>
      </c>
      <c r="AA326" s="14" t="str">
        <f t="shared" si="1"/>
        <v>M4-NyO-24b-E-3</v>
      </c>
      <c r="AB326" s="7" t="s">
        <v>258</v>
      </c>
      <c r="AC326" s="17"/>
      <c r="AD326" s="17" t="s">
        <v>44</v>
      </c>
      <c r="AE326" s="7" t="s">
        <v>45</v>
      </c>
    </row>
    <row r="327" ht="75.0" customHeight="1">
      <c r="A327" s="9" t="s">
        <v>1641</v>
      </c>
      <c r="B327" s="12" t="s">
        <v>1642</v>
      </c>
      <c r="C327" s="9" t="s">
        <v>65</v>
      </c>
      <c r="D327" s="10" t="s">
        <v>33</v>
      </c>
      <c r="E327" s="9"/>
      <c r="F327" s="12" t="s">
        <v>1663</v>
      </c>
      <c r="G327" s="12" t="s">
        <v>1664</v>
      </c>
      <c r="H327" s="12"/>
      <c r="I327" s="9"/>
      <c r="J327" s="9" t="s">
        <v>90</v>
      </c>
      <c r="K327" s="12" t="s">
        <v>1619</v>
      </c>
      <c r="L327" s="12" t="s">
        <v>1665</v>
      </c>
      <c r="M327" s="9" t="s">
        <v>39</v>
      </c>
      <c r="N327" s="44" t="s">
        <v>1666</v>
      </c>
      <c r="O327" s="44" t="s">
        <v>1666</v>
      </c>
      <c r="P327" s="23"/>
      <c r="Q327" s="17"/>
      <c r="R327" s="23"/>
      <c r="S327" s="23"/>
      <c r="T327" s="23"/>
      <c r="U327" s="23"/>
      <c r="V327" s="23"/>
      <c r="W327" s="23"/>
      <c r="X327" s="17"/>
      <c r="Y327" s="9" t="s">
        <v>42</v>
      </c>
      <c r="Z327" s="12" t="s">
        <v>1667</v>
      </c>
      <c r="AA327" s="14" t="str">
        <f t="shared" si="1"/>
        <v>M4-NyO-24b-A-1</v>
      </c>
      <c r="AB327" s="7" t="s">
        <v>258</v>
      </c>
      <c r="AC327" s="17"/>
      <c r="AD327" s="17" t="s">
        <v>44</v>
      </c>
      <c r="AE327" s="7" t="s">
        <v>45</v>
      </c>
    </row>
    <row r="328" ht="75.0" customHeight="1">
      <c r="A328" s="9" t="s">
        <v>1641</v>
      </c>
      <c r="B328" s="12" t="s">
        <v>1642</v>
      </c>
      <c r="C328" s="9" t="s">
        <v>65</v>
      </c>
      <c r="D328" s="10" t="s">
        <v>33</v>
      </c>
      <c r="E328" s="9"/>
      <c r="F328" s="11" t="s">
        <v>1668</v>
      </c>
      <c r="G328" s="12" t="s">
        <v>1669</v>
      </c>
      <c r="H328" s="12"/>
      <c r="I328" s="9"/>
      <c r="J328" s="9" t="s">
        <v>90</v>
      </c>
      <c r="K328" s="12" t="s">
        <v>1670</v>
      </c>
      <c r="L328" s="12" t="s">
        <v>1671</v>
      </c>
      <c r="M328" s="9" t="s">
        <v>39</v>
      </c>
      <c r="N328" s="44" t="s">
        <v>1672</v>
      </c>
      <c r="O328" s="44" t="s">
        <v>1672</v>
      </c>
      <c r="P328" s="23"/>
      <c r="Q328" s="17"/>
      <c r="R328" s="23"/>
      <c r="S328" s="23"/>
      <c r="T328" s="23"/>
      <c r="U328" s="23"/>
      <c r="V328" s="23"/>
      <c r="W328" s="23"/>
      <c r="X328" s="17"/>
      <c r="Y328" s="9" t="s">
        <v>42</v>
      </c>
      <c r="Z328" s="12" t="s">
        <v>1673</v>
      </c>
      <c r="AA328" s="14" t="str">
        <f t="shared" si="1"/>
        <v>M4-NyO-24b-A-2</v>
      </c>
      <c r="AB328" s="7" t="s">
        <v>258</v>
      </c>
      <c r="AC328" s="17"/>
      <c r="AD328" s="17" t="s">
        <v>44</v>
      </c>
      <c r="AE328" s="7" t="s">
        <v>45</v>
      </c>
    </row>
    <row r="329" ht="75.0" customHeight="1">
      <c r="A329" s="9" t="s">
        <v>1641</v>
      </c>
      <c r="B329" s="12" t="s">
        <v>1642</v>
      </c>
      <c r="C329" s="9" t="s">
        <v>65</v>
      </c>
      <c r="D329" s="10" t="s">
        <v>33</v>
      </c>
      <c r="E329" s="9"/>
      <c r="F329" s="11" t="s">
        <v>1674</v>
      </c>
      <c r="G329" s="12" t="s">
        <v>1675</v>
      </c>
      <c r="H329" s="12"/>
      <c r="I329" s="9"/>
      <c r="J329" s="9" t="s">
        <v>90</v>
      </c>
      <c r="K329" s="12" t="s">
        <v>1676</v>
      </c>
      <c r="L329" s="12" t="s">
        <v>1677</v>
      </c>
      <c r="M329" s="9" t="s">
        <v>39</v>
      </c>
      <c r="N329" s="44" t="s">
        <v>1672</v>
      </c>
      <c r="O329" s="44" t="s">
        <v>1672</v>
      </c>
      <c r="P329" s="23"/>
      <c r="Q329" s="17"/>
      <c r="R329" s="23"/>
      <c r="S329" s="23"/>
      <c r="T329" s="23"/>
      <c r="U329" s="23"/>
      <c r="V329" s="23"/>
      <c r="W329" s="23"/>
      <c r="X329" s="17"/>
      <c r="Y329" s="9" t="s">
        <v>42</v>
      </c>
      <c r="Z329" s="12" t="s">
        <v>1678</v>
      </c>
      <c r="AA329" s="14" t="str">
        <f t="shared" si="1"/>
        <v>M4-NyO-24b-A-3</v>
      </c>
      <c r="AB329" s="7" t="s">
        <v>258</v>
      </c>
      <c r="AC329" s="17"/>
      <c r="AD329" s="17" t="s">
        <v>44</v>
      </c>
      <c r="AE329" s="7" t="s">
        <v>45</v>
      </c>
    </row>
    <row r="330" ht="75.0" customHeight="1">
      <c r="A330" s="9" t="s">
        <v>1641</v>
      </c>
      <c r="B330" s="12" t="s">
        <v>1642</v>
      </c>
      <c r="C330" s="9" t="s">
        <v>65</v>
      </c>
      <c r="D330" s="10" t="s">
        <v>33</v>
      </c>
      <c r="E330" s="9"/>
      <c r="F330" s="11" t="s">
        <v>1679</v>
      </c>
      <c r="G330" s="12" t="s">
        <v>1680</v>
      </c>
      <c r="H330" s="12"/>
      <c r="I330" s="17"/>
      <c r="J330" s="9" t="s">
        <v>90</v>
      </c>
      <c r="K330" s="12" t="s">
        <v>1632</v>
      </c>
      <c r="L330" s="12" t="s">
        <v>1681</v>
      </c>
      <c r="M330" s="9" t="s">
        <v>39</v>
      </c>
      <c r="N330" s="44" t="s">
        <v>1682</v>
      </c>
      <c r="O330" s="44" t="s">
        <v>1682</v>
      </c>
      <c r="P330" s="23"/>
      <c r="Q330" s="17"/>
      <c r="R330" s="23"/>
      <c r="S330" s="23"/>
      <c r="T330" s="23"/>
      <c r="U330" s="23"/>
      <c r="V330" s="23"/>
      <c r="W330" s="23"/>
      <c r="X330" s="17"/>
      <c r="Y330" s="9" t="s">
        <v>42</v>
      </c>
      <c r="Z330" s="12" t="s">
        <v>1683</v>
      </c>
      <c r="AA330" s="14" t="str">
        <f t="shared" si="1"/>
        <v>M4-NyO-24b-A-4</v>
      </c>
      <c r="AB330" s="7" t="s">
        <v>258</v>
      </c>
      <c r="AC330" s="17"/>
      <c r="AD330" s="17" t="s">
        <v>44</v>
      </c>
      <c r="AE330" s="7" t="s">
        <v>45</v>
      </c>
    </row>
    <row r="331" ht="75.0" customHeight="1">
      <c r="A331" s="9" t="s">
        <v>1641</v>
      </c>
      <c r="B331" s="12" t="s">
        <v>1642</v>
      </c>
      <c r="C331" s="9" t="s">
        <v>65</v>
      </c>
      <c r="D331" s="10" t="s">
        <v>33</v>
      </c>
      <c r="E331" s="9"/>
      <c r="F331" s="11" t="s">
        <v>1684</v>
      </c>
      <c r="G331" s="12" t="s">
        <v>1685</v>
      </c>
      <c r="H331" s="12"/>
      <c r="I331" s="9"/>
      <c r="J331" s="9" t="s">
        <v>90</v>
      </c>
      <c r="K331" s="12" t="s">
        <v>1624</v>
      </c>
      <c r="L331" s="12" t="s">
        <v>1686</v>
      </c>
      <c r="M331" s="9" t="s">
        <v>39</v>
      </c>
      <c r="N331" s="44" t="s">
        <v>1653</v>
      </c>
      <c r="O331" s="44" t="s">
        <v>1653</v>
      </c>
      <c r="P331" s="23"/>
      <c r="Q331" s="17"/>
      <c r="R331" s="23"/>
      <c r="S331" s="23"/>
      <c r="T331" s="23"/>
      <c r="U331" s="23"/>
      <c r="V331" s="23"/>
      <c r="W331" s="23"/>
      <c r="X331" s="17"/>
      <c r="Y331" s="9" t="s">
        <v>42</v>
      </c>
      <c r="Z331" s="12" t="s">
        <v>1687</v>
      </c>
      <c r="AA331" s="14" t="str">
        <f t="shared" si="1"/>
        <v>M4-NyO-24b-A-5</v>
      </c>
      <c r="AB331" s="7" t="s">
        <v>258</v>
      </c>
      <c r="AC331" s="17"/>
      <c r="AD331" s="17" t="s">
        <v>44</v>
      </c>
      <c r="AE331" s="7" t="s">
        <v>45</v>
      </c>
    </row>
    <row r="332" ht="75.0" customHeight="1">
      <c r="A332" s="9" t="s">
        <v>1688</v>
      </c>
      <c r="B332" s="8" t="s">
        <v>1689</v>
      </c>
      <c r="C332" s="9" t="s">
        <v>32</v>
      </c>
      <c r="D332" s="10" t="s">
        <v>33</v>
      </c>
      <c r="E332" s="7"/>
      <c r="F332" s="12" t="s">
        <v>1690</v>
      </c>
      <c r="G332" s="12" t="s">
        <v>1691</v>
      </c>
      <c r="H332" s="12"/>
      <c r="I332" s="9" t="s">
        <v>35</v>
      </c>
      <c r="J332" s="9" t="s">
        <v>366</v>
      </c>
      <c r="K332" s="12" t="s">
        <v>1692</v>
      </c>
      <c r="L332" s="12" t="s">
        <v>1693</v>
      </c>
      <c r="M332" s="9" t="s">
        <v>39</v>
      </c>
      <c r="N332" s="42" t="s">
        <v>1694</v>
      </c>
      <c r="O332" s="42" t="s">
        <v>1694</v>
      </c>
      <c r="P332" s="23"/>
      <c r="Q332" s="17"/>
      <c r="R332" s="23"/>
      <c r="S332" s="23"/>
      <c r="T332" s="23"/>
      <c r="U332" s="23"/>
      <c r="V332" s="23"/>
      <c r="W332" s="23"/>
      <c r="X332" s="17"/>
      <c r="Y332" s="9" t="s">
        <v>42</v>
      </c>
      <c r="Z332" s="12" t="s">
        <v>1695</v>
      </c>
      <c r="AA332" s="14" t="str">
        <f t="shared" si="1"/>
        <v>M4-NyO-24d-I-1</v>
      </c>
      <c r="AB332" s="7" t="s">
        <v>258</v>
      </c>
      <c r="AC332" s="17"/>
      <c r="AD332" s="17" t="s">
        <v>44</v>
      </c>
      <c r="AE332" s="7" t="s">
        <v>45</v>
      </c>
    </row>
    <row r="333" ht="75.0" customHeight="1">
      <c r="A333" s="9" t="s">
        <v>1688</v>
      </c>
      <c r="B333" s="8" t="s">
        <v>1689</v>
      </c>
      <c r="C333" s="9" t="s">
        <v>32</v>
      </c>
      <c r="D333" s="10" t="s">
        <v>33</v>
      </c>
      <c r="E333" s="9"/>
      <c r="F333" s="12" t="s">
        <v>1696</v>
      </c>
      <c r="G333" s="12" t="s">
        <v>1697</v>
      </c>
      <c r="H333" s="12"/>
      <c r="I333" s="9" t="s">
        <v>35</v>
      </c>
      <c r="J333" s="9" t="s">
        <v>366</v>
      </c>
      <c r="K333" s="12" t="s">
        <v>1692</v>
      </c>
      <c r="L333" s="12" t="s">
        <v>1698</v>
      </c>
      <c r="M333" s="9" t="s">
        <v>39</v>
      </c>
      <c r="N333" s="42" t="s">
        <v>1694</v>
      </c>
      <c r="O333" s="44" t="s">
        <v>1699</v>
      </c>
      <c r="P333" s="23"/>
      <c r="Q333" s="17"/>
      <c r="R333" s="23"/>
      <c r="S333" s="23"/>
      <c r="T333" s="23"/>
      <c r="U333" s="23"/>
      <c r="V333" s="23"/>
      <c r="W333" s="23"/>
      <c r="X333" s="17"/>
      <c r="Y333" s="9" t="s">
        <v>42</v>
      </c>
      <c r="Z333" s="12" t="s">
        <v>1700</v>
      </c>
      <c r="AA333" s="14" t="str">
        <f t="shared" si="1"/>
        <v>M4-NyO-24d-I-2</v>
      </c>
      <c r="AB333" s="7" t="s">
        <v>258</v>
      </c>
      <c r="AC333" s="17"/>
      <c r="AD333" s="17" t="s">
        <v>44</v>
      </c>
      <c r="AE333" s="7" t="s">
        <v>45</v>
      </c>
    </row>
    <row r="334" ht="75.0" customHeight="1">
      <c r="A334" s="9" t="s">
        <v>1688</v>
      </c>
      <c r="B334" s="8" t="s">
        <v>1689</v>
      </c>
      <c r="C334" s="9" t="s">
        <v>46</v>
      </c>
      <c r="D334" s="10" t="s">
        <v>33</v>
      </c>
      <c r="E334" s="9"/>
      <c r="F334" s="12" t="s">
        <v>1701</v>
      </c>
      <c r="G334" s="11" t="s">
        <v>1702</v>
      </c>
      <c r="H334" s="12"/>
      <c r="I334" s="9" t="s">
        <v>35</v>
      </c>
      <c r="J334" s="9" t="s">
        <v>90</v>
      </c>
      <c r="K334" s="12" t="s">
        <v>1692</v>
      </c>
      <c r="L334" s="12" t="s">
        <v>1703</v>
      </c>
      <c r="M334" s="9" t="s">
        <v>39</v>
      </c>
      <c r="N334" s="42" t="s">
        <v>1694</v>
      </c>
      <c r="O334" s="44" t="s">
        <v>1699</v>
      </c>
      <c r="P334" s="23"/>
      <c r="Q334" s="17"/>
      <c r="R334" s="23"/>
      <c r="S334" s="23"/>
      <c r="T334" s="23"/>
      <c r="U334" s="23"/>
      <c r="V334" s="23"/>
      <c r="W334" s="23"/>
      <c r="X334" s="17"/>
      <c r="Y334" s="9" t="s">
        <v>42</v>
      </c>
      <c r="Z334" s="11" t="s">
        <v>1704</v>
      </c>
      <c r="AA334" s="14" t="str">
        <f t="shared" si="1"/>
        <v>M4-NyO-24d-E-1</v>
      </c>
      <c r="AB334" s="7" t="s">
        <v>258</v>
      </c>
      <c r="AC334" s="17"/>
      <c r="AD334" s="17" t="s">
        <v>44</v>
      </c>
      <c r="AE334" s="7" t="s">
        <v>45</v>
      </c>
    </row>
    <row r="335" ht="75.0" customHeight="1">
      <c r="A335" s="9" t="s">
        <v>1688</v>
      </c>
      <c r="B335" s="8" t="s">
        <v>1689</v>
      </c>
      <c r="C335" s="9" t="s">
        <v>46</v>
      </c>
      <c r="D335" s="10" t="s">
        <v>33</v>
      </c>
      <c r="E335" s="9"/>
      <c r="F335" s="12" t="s">
        <v>1705</v>
      </c>
      <c r="G335" s="11" t="s">
        <v>1706</v>
      </c>
      <c r="H335" s="12"/>
      <c r="I335" s="9" t="s">
        <v>35</v>
      </c>
      <c r="J335" s="9" t="s">
        <v>90</v>
      </c>
      <c r="K335" s="12" t="s">
        <v>1692</v>
      </c>
      <c r="L335" s="12" t="s">
        <v>1707</v>
      </c>
      <c r="M335" s="9" t="s">
        <v>39</v>
      </c>
      <c r="N335" s="42" t="s">
        <v>1694</v>
      </c>
      <c r="O335" s="42" t="s">
        <v>1694</v>
      </c>
      <c r="P335" s="23"/>
      <c r="Q335" s="17"/>
      <c r="R335" s="23"/>
      <c r="S335" s="23"/>
      <c r="T335" s="23"/>
      <c r="U335" s="23"/>
      <c r="V335" s="23"/>
      <c r="W335" s="23"/>
      <c r="X335" s="17"/>
      <c r="Y335" s="9" t="s">
        <v>42</v>
      </c>
      <c r="Z335" s="11" t="s">
        <v>1708</v>
      </c>
      <c r="AA335" s="14" t="str">
        <f t="shared" si="1"/>
        <v>M4-NyO-24d-E-2</v>
      </c>
      <c r="AB335" s="7" t="s">
        <v>258</v>
      </c>
      <c r="AC335" s="17"/>
      <c r="AD335" s="17" t="s">
        <v>44</v>
      </c>
      <c r="AE335" s="7" t="s">
        <v>45</v>
      </c>
    </row>
    <row r="336" ht="75.0" customHeight="1">
      <c r="A336" s="9" t="s">
        <v>1709</v>
      </c>
      <c r="B336" s="8" t="s">
        <v>1710</v>
      </c>
      <c r="C336" s="9" t="s">
        <v>32</v>
      </c>
      <c r="D336" s="10" t="s">
        <v>33</v>
      </c>
      <c r="E336" s="9"/>
      <c r="F336" s="11" t="s">
        <v>1711</v>
      </c>
      <c r="G336" s="12"/>
      <c r="H336" s="12"/>
      <c r="I336" s="9" t="s">
        <v>544</v>
      </c>
      <c r="J336" s="9" t="s">
        <v>471</v>
      </c>
      <c r="K336" s="12" t="s">
        <v>643</v>
      </c>
      <c r="L336" s="12" t="s">
        <v>643</v>
      </c>
      <c r="M336" s="20" t="s">
        <v>39</v>
      </c>
      <c r="N336" s="8" t="s">
        <v>1712</v>
      </c>
      <c r="O336" s="19" t="s">
        <v>1713</v>
      </c>
      <c r="P336" s="23"/>
      <c r="Q336" s="17"/>
      <c r="R336" s="23"/>
      <c r="S336" s="23"/>
      <c r="T336" s="23"/>
      <c r="U336" s="23"/>
      <c r="V336" s="23"/>
      <c r="W336" s="23"/>
      <c r="X336" s="17"/>
      <c r="Y336" s="9" t="s">
        <v>42</v>
      </c>
      <c r="Z336" s="11" t="s">
        <v>1714</v>
      </c>
      <c r="AA336" s="14" t="str">
        <f t="shared" si="1"/>
        <v>M4-NyO-24e-I-1</v>
      </c>
      <c r="AB336" s="7" t="s">
        <v>258</v>
      </c>
      <c r="AC336" s="17"/>
      <c r="AD336" s="17" t="s">
        <v>44</v>
      </c>
      <c r="AE336" s="7" t="s">
        <v>45</v>
      </c>
    </row>
    <row r="337" ht="75.0" customHeight="1">
      <c r="A337" s="9" t="s">
        <v>1709</v>
      </c>
      <c r="B337" s="8" t="s">
        <v>1710</v>
      </c>
      <c r="C337" s="9" t="s">
        <v>32</v>
      </c>
      <c r="D337" s="10" t="s">
        <v>33</v>
      </c>
      <c r="E337" s="9"/>
      <c r="F337" s="11" t="s">
        <v>1715</v>
      </c>
      <c r="G337" s="12"/>
      <c r="H337" s="12"/>
      <c r="I337" s="9" t="s">
        <v>544</v>
      </c>
      <c r="J337" s="9" t="s">
        <v>471</v>
      </c>
      <c r="K337" s="12" t="s">
        <v>643</v>
      </c>
      <c r="L337" s="12" t="s">
        <v>643</v>
      </c>
      <c r="M337" s="20" t="s">
        <v>39</v>
      </c>
      <c r="N337" s="8" t="s">
        <v>1712</v>
      </c>
      <c r="O337" s="19" t="s">
        <v>1713</v>
      </c>
      <c r="P337" s="23"/>
      <c r="Q337" s="17"/>
      <c r="R337" s="23"/>
      <c r="S337" s="23"/>
      <c r="T337" s="23"/>
      <c r="U337" s="23"/>
      <c r="V337" s="23"/>
      <c r="W337" s="23"/>
      <c r="X337" s="17"/>
      <c r="Y337" s="9" t="s">
        <v>42</v>
      </c>
      <c r="Z337" s="11" t="s">
        <v>1716</v>
      </c>
      <c r="AA337" s="14" t="str">
        <f t="shared" si="1"/>
        <v>M4-NyO-24e-I-2</v>
      </c>
      <c r="AB337" s="7" t="s">
        <v>258</v>
      </c>
      <c r="AC337" s="17"/>
      <c r="AD337" s="17" t="s">
        <v>44</v>
      </c>
      <c r="AE337" s="7" t="s">
        <v>45</v>
      </c>
    </row>
    <row r="338" ht="75.0" customHeight="1">
      <c r="A338" s="9" t="s">
        <v>1709</v>
      </c>
      <c r="B338" s="8" t="s">
        <v>1710</v>
      </c>
      <c r="C338" s="9" t="s">
        <v>32</v>
      </c>
      <c r="D338" s="10" t="s">
        <v>33</v>
      </c>
      <c r="E338" s="9"/>
      <c r="F338" s="11" t="s">
        <v>1717</v>
      </c>
      <c r="G338" s="12"/>
      <c r="H338" s="12"/>
      <c r="I338" s="9" t="s">
        <v>544</v>
      </c>
      <c r="J338" s="9" t="s">
        <v>471</v>
      </c>
      <c r="K338" s="12" t="s">
        <v>643</v>
      </c>
      <c r="L338" s="12" t="s">
        <v>643</v>
      </c>
      <c r="M338" s="20" t="s">
        <v>39</v>
      </c>
      <c r="N338" s="8" t="s">
        <v>1712</v>
      </c>
      <c r="O338" s="19" t="s">
        <v>1713</v>
      </c>
      <c r="P338" s="23"/>
      <c r="Q338" s="17"/>
      <c r="R338" s="23"/>
      <c r="S338" s="23"/>
      <c r="T338" s="23"/>
      <c r="U338" s="23"/>
      <c r="V338" s="23"/>
      <c r="W338" s="23"/>
      <c r="X338" s="17"/>
      <c r="Y338" s="9" t="s">
        <v>42</v>
      </c>
      <c r="Z338" s="11" t="s">
        <v>1718</v>
      </c>
      <c r="AA338" s="14" t="str">
        <f t="shared" si="1"/>
        <v>M4-NyO-24e-I-3</v>
      </c>
      <c r="AB338" s="7" t="s">
        <v>258</v>
      </c>
      <c r="AC338" s="17"/>
      <c r="AD338" s="17" t="s">
        <v>44</v>
      </c>
      <c r="AE338" s="7" t="s">
        <v>45</v>
      </c>
    </row>
    <row r="339" ht="75.0" customHeight="1">
      <c r="A339" s="9" t="s">
        <v>1709</v>
      </c>
      <c r="B339" s="8" t="s">
        <v>1710</v>
      </c>
      <c r="C339" s="9" t="s">
        <v>32</v>
      </c>
      <c r="D339" s="10" t="s">
        <v>33</v>
      </c>
      <c r="E339" s="9"/>
      <c r="F339" s="11" t="s">
        <v>1719</v>
      </c>
      <c r="G339" s="12"/>
      <c r="H339" s="12"/>
      <c r="I339" s="9" t="s">
        <v>544</v>
      </c>
      <c r="J339" s="9" t="s">
        <v>471</v>
      </c>
      <c r="K339" s="12" t="s">
        <v>643</v>
      </c>
      <c r="L339" s="12" t="s">
        <v>643</v>
      </c>
      <c r="M339" s="20" t="s">
        <v>39</v>
      </c>
      <c r="N339" s="8" t="s">
        <v>1712</v>
      </c>
      <c r="O339" s="19" t="s">
        <v>1713</v>
      </c>
      <c r="P339" s="23"/>
      <c r="Q339" s="17"/>
      <c r="R339" s="23"/>
      <c r="S339" s="23"/>
      <c r="T339" s="23"/>
      <c r="U339" s="23"/>
      <c r="V339" s="23"/>
      <c r="W339" s="23"/>
      <c r="X339" s="17"/>
      <c r="Y339" s="9" t="s">
        <v>42</v>
      </c>
      <c r="Z339" s="11" t="s">
        <v>1720</v>
      </c>
      <c r="AA339" s="14" t="str">
        <f t="shared" si="1"/>
        <v>M4-NyO-24e-I-4</v>
      </c>
      <c r="AB339" s="7" t="s">
        <v>258</v>
      </c>
      <c r="AC339" s="17"/>
      <c r="AD339" s="17" t="s">
        <v>44</v>
      </c>
      <c r="AE339" s="7" t="s">
        <v>45</v>
      </c>
    </row>
    <row r="340" ht="75.0" customHeight="1">
      <c r="A340" s="9" t="s">
        <v>1709</v>
      </c>
      <c r="B340" s="8" t="s">
        <v>1710</v>
      </c>
      <c r="C340" s="9" t="s">
        <v>32</v>
      </c>
      <c r="D340" s="10" t="s">
        <v>33</v>
      </c>
      <c r="E340" s="9"/>
      <c r="F340" s="11" t="s">
        <v>1721</v>
      </c>
      <c r="G340" s="12"/>
      <c r="H340" s="12"/>
      <c r="I340" s="9" t="s">
        <v>544</v>
      </c>
      <c r="J340" s="9" t="s">
        <v>471</v>
      </c>
      <c r="K340" s="12" t="s">
        <v>643</v>
      </c>
      <c r="L340" s="12" t="s">
        <v>643</v>
      </c>
      <c r="M340" s="20" t="s">
        <v>39</v>
      </c>
      <c r="N340" s="8" t="s">
        <v>1712</v>
      </c>
      <c r="O340" s="19" t="s">
        <v>1713</v>
      </c>
      <c r="P340" s="23"/>
      <c r="Q340" s="17"/>
      <c r="R340" s="23"/>
      <c r="S340" s="23"/>
      <c r="T340" s="23"/>
      <c r="U340" s="23"/>
      <c r="V340" s="23"/>
      <c r="W340" s="23"/>
      <c r="X340" s="17"/>
      <c r="Y340" s="9" t="s">
        <v>42</v>
      </c>
      <c r="Z340" s="11" t="s">
        <v>1722</v>
      </c>
      <c r="AA340" s="14" t="str">
        <f t="shared" si="1"/>
        <v>M4-NyO-24e-I-5</v>
      </c>
      <c r="AB340" s="7" t="s">
        <v>258</v>
      </c>
      <c r="AC340" s="17"/>
      <c r="AD340" s="17" t="s">
        <v>44</v>
      </c>
      <c r="AE340" s="7" t="s">
        <v>45</v>
      </c>
    </row>
    <row r="341" ht="75.0" customHeight="1">
      <c r="A341" s="9" t="s">
        <v>1709</v>
      </c>
      <c r="B341" s="8" t="s">
        <v>1710</v>
      </c>
      <c r="C341" s="9" t="s">
        <v>46</v>
      </c>
      <c r="D341" s="10" t="s">
        <v>33</v>
      </c>
      <c r="E341" s="9"/>
      <c r="F341" s="11" t="s">
        <v>1723</v>
      </c>
      <c r="G341" s="11" t="s">
        <v>1724</v>
      </c>
      <c r="H341" s="12"/>
      <c r="I341" s="9" t="s">
        <v>544</v>
      </c>
      <c r="J341" s="9" t="s">
        <v>1725</v>
      </c>
      <c r="K341" s="11" t="s">
        <v>1726</v>
      </c>
      <c r="L341" s="12" t="s">
        <v>1727</v>
      </c>
      <c r="M341" s="20" t="s">
        <v>39</v>
      </c>
      <c r="N341" s="8" t="s">
        <v>1712</v>
      </c>
      <c r="O341" s="19" t="s">
        <v>1713</v>
      </c>
      <c r="P341" s="23"/>
      <c r="Q341" s="17"/>
      <c r="R341" s="23"/>
      <c r="S341" s="23"/>
      <c r="T341" s="23"/>
      <c r="U341" s="23"/>
      <c r="V341" s="23"/>
      <c r="W341" s="23"/>
      <c r="X341" s="17"/>
      <c r="Y341" s="9" t="s">
        <v>42</v>
      </c>
      <c r="Z341" s="11" t="s">
        <v>1728</v>
      </c>
      <c r="AA341" s="14" t="str">
        <f t="shared" si="1"/>
        <v>M4-NyO-24e-E-1</v>
      </c>
      <c r="AB341" s="7" t="s">
        <v>258</v>
      </c>
      <c r="AC341" s="17"/>
      <c r="AD341" s="17" t="s">
        <v>44</v>
      </c>
      <c r="AE341" s="7" t="s">
        <v>45</v>
      </c>
    </row>
    <row r="342" ht="75.0" customHeight="1">
      <c r="A342" s="9" t="s">
        <v>1709</v>
      </c>
      <c r="B342" s="8" t="s">
        <v>1710</v>
      </c>
      <c r="C342" s="9" t="s">
        <v>46</v>
      </c>
      <c r="D342" s="10" t="s">
        <v>33</v>
      </c>
      <c r="E342" s="9"/>
      <c r="F342" s="11" t="s">
        <v>1723</v>
      </c>
      <c r="G342" s="11" t="s">
        <v>1724</v>
      </c>
      <c r="H342" s="12"/>
      <c r="I342" s="9" t="s">
        <v>544</v>
      </c>
      <c r="J342" s="9" t="s">
        <v>1725</v>
      </c>
      <c r="K342" s="11" t="s">
        <v>1729</v>
      </c>
      <c r="L342" s="12" t="s">
        <v>1730</v>
      </c>
      <c r="M342" s="20" t="s">
        <v>39</v>
      </c>
      <c r="N342" s="8" t="s">
        <v>1712</v>
      </c>
      <c r="O342" s="19" t="s">
        <v>1713</v>
      </c>
      <c r="P342" s="23"/>
      <c r="Q342" s="17"/>
      <c r="R342" s="23"/>
      <c r="S342" s="23"/>
      <c r="T342" s="23"/>
      <c r="U342" s="23"/>
      <c r="V342" s="23"/>
      <c r="W342" s="23"/>
      <c r="X342" s="17"/>
      <c r="Y342" s="9" t="s">
        <v>42</v>
      </c>
      <c r="Z342" s="11" t="s">
        <v>1731</v>
      </c>
      <c r="AA342" s="14" t="str">
        <f t="shared" si="1"/>
        <v>M4-NyO-24e-E-2</v>
      </c>
      <c r="AB342" s="7" t="s">
        <v>258</v>
      </c>
      <c r="AC342" s="17"/>
      <c r="AD342" s="17" t="s">
        <v>44</v>
      </c>
      <c r="AE342" s="7" t="s">
        <v>45</v>
      </c>
    </row>
    <row r="343" ht="75.0" customHeight="1">
      <c r="A343" s="9" t="s">
        <v>1709</v>
      </c>
      <c r="B343" s="8" t="s">
        <v>1710</v>
      </c>
      <c r="C343" s="9" t="s">
        <v>46</v>
      </c>
      <c r="D343" s="10" t="s">
        <v>33</v>
      </c>
      <c r="E343" s="9"/>
      <c r="F343" s="11" t="s">
        <v>1723</v>
      </c>
      <c r="G343" s="11" t="s">
        <v>1724</v>
      </c>
      <c r="H343" s="12"/>
      <c r="I343" s="9" t="s">
        <v>544</v>
      </c>
      <c r="J343" s="9" t="s">
        <v>1725</v>
      </c>
      <c r="K343" s="11" t="s">
        <v>1732</v>
      </c>
      <c r="L343" s="12" t="s">
        <v>1733</v>
      </c>
      <c r="M343" s="20" t="s">
        <v>39</v>
      </c>
      <c r="N343" s="8" t="s">
        <v>1712</v>
      </c>
      <c r="O343" s="19" t="s">
        <v>1713</v>
      </c>
      <c r="P343" s="23"/>
      <c r="Q343" s="17"/>
      <c r="R343" s="23"/>
      <c r="S343" s="23"/>
      <c r="T343" s="23"/>
      <c r="U343" s="23"/>
      <c r="V343" s="23"/>
      <c r="W343" s="23"/>
      <c r="X343" s="17"/>
      <c r="Y343" s="9" t="s">
        <v>42</v>
      </c>
      <c r="Z343" s="11" t="s">
        <v>1734</v>
      </c>
      <c r="AA343" s="14" t="str">
        <f t="shared" si="1"/>
        <v>M4-NyO-24e-E-3</v>
      </c>
      <c r="AB343" s="7" t="s">
        <v>258</v>
      </c>
      <c r="AC343" s="17"/>
      <c r="AD343" s="17" t="s">
        <v>44</v>
      </c>
      <c r="AE343" s="7" t="s">
        <v>45</v>
      </c>
    </row>
    <row r="344" ht="75.0" customHeight="1">
      <c r="A344" s="9" t="s">
        <v>1709</v>
      </c>
      <c r="B344" s="8" t="s">
        <v>1710</v>
      </c>
      <c r="C344" s="9" t="s">
        <v>46</v>
      </c>
      <c r="D344" s="10" t="s">
        <v>33</v>
      </c>
      <c r="E344" s="9"/>
      <c r="F344" s="11" t="s">
        <v>1723</v>
      </c>
      <c r="G344" s="11" t="s">
        <v>1724</v>
      </c>
      <c r="H344" s="12"/>
      <c r="I344" s="9" t="s">
        <v>544</v>
      </c>
      <c r="J344" s="9" t="s">
        <v>1725</v>
      </c>
      <c r="K344" s="11" t="s">
        <v>1735</v>
      </c>
      <c r="L344" s="12" t="s">
        <v>1736</v>
      </c>
      <c r="M344" s="20" t="s">
        <v>39</v>
      </c>
      <c r="N344" s="8" t="s">
        <v>1712</v>
      </c>
      <c r="O344" s="19" t="s">
        <v>1713</v>
      </c>
      <c r="P344" s="23"/>
      <c r="Q344" s="17"/>
      <c r="R344" s="23"/>
      <c r="S344" s="23"/>
      <c r="T344" s="23"/>
      <c r="U344" s="23"/>
      <c r="V344" s="23"/>
      <c r="W344" s="23"/>
      <c r="X344" s="17"/>
      <c r="Y344" s="9" t="s">
        <v>42</v>
      </c>
      <c r="Z344" s="11" t="s">
        <v>1737</v>
      </c>
      <c r="AA344" s="14" t="str">
        <f t="shared" si="1"/>
        <v>M4-NyO-24e-E-4</v>
      </c>
      <c r="AB344" s="7" t="s">
        <v>258</v>
      </c>
      <c r="AC344" s="17"/>
      <c r="AD344" s="17" t="s">
        <v>44</v>
      </c>
      <c r="AE344" s="7" t="s">
        <v>45</v>
      </c>
    </row>
    <row r="345" ht="75.0" customHeight="1">
      <c r="A345" s="9" t="s">
        <v>1709</v>
      </c>
      <c r="B345" s="8" t="s">
        <v>1710</v>
      </c>
      <c r="C345" s="9" t="s">
        <v>46</v>
      </c>
      <c r="D345" s="10" t="s">
        <v>33</v>
      </c>
      <c r="E345" s="9"/>
      <c r="F345" s="11" t="s">
        <v>1723</v>
      </c>
      <c r="G345" s="11" t="s">
        <v>1724</v>
      </c>
      <c r="H345" s="12"/>
      <c r="I345" s="9" t="s">
        <v>544</v>
      </c>
      <c r="J345" s="9" t="s">
        <v>1725</v>
      </c>
      <c r="K345" s="11" t="s">
        <v>1738</v>
      </c>
      <c r="L345" s="12" t="s">
        <v>1739</v>
      </c>
      <c r="M345" s="20" t="s">
        <v>39</v>
      </c>
      <c r="N345" s="8" t="s">
        <v>1712</v>
      </c>
      <c r="O345" s="19" t="s">
        <v>1713</v>
      </c>
      <c r="P345" s="23"/>
      <c r="Q345" s="17"/>
      <c r="R345" s="23"/>
      <c r="S345" s="23"/>
      <c r="T345" s="23"/>
      <c r="U345" s="23"/>
      <c r="V345" s="23"/>
      <c r="W345" s="23"/>
      <c r="X345" s="17"/>
      <c r="Y345" s="9" t="s">
        <v>42</v>
      </c>
      <c r="Z345" s="11" t="s">
        <v>1740</v>
      </c>
      <c r="AA345" s="14" t="str">
        <f t="shared" si="1"/>
        <v>M4-NyO-24e-E-5</v>
      </c>
      <c r="AB345" s="7" t="s">
        <v>258</v>
      </c>
      <c r="AC345" s="17"/>
      <c r="AD345" s="17" t="s">
        <v>44</v>
      </c>
      <c r="AE345" s="7" t="s">
        <v>45</v>
      </c>
    </row>
    <row r="346" ht="75.0" customHeight="1">
      <c r="A346" s="9" t="s">
        <v>1709</v>
      </c>
      <c r="B346" s="8" t="s">
        <v>1710</v>
      </c>
      <c r="C346" s="9" t="s">
        <v>65</v>
      </c>
      <c r="D346" s="10" t="s">
        <v>33</v>
      </c>
      <c r="E346" s="9"/>
      <c r="F346" s="11" t="s">
        <v>1741</v>
      </c>
      <c r="G346" s="11" t="s">
        <v>1742</v>
      </c>
      <c r="H346" s="12"/>
      <c r="I346" s="9" t="s">
        <v>544</v>
      </c>
      <c r="J346" s="9" t="s">
        <v>1725</v>
      </c>
      <c r="K346" s="12" t="s">
        <v>643</v>
      </c>
      <c r="L346" s="12" t="s">
        <v>1743</v>
      </c>
      <c r="M346" s="20" t="s">
        <v>39</v>
      </c>
      <c r="N346" s="19" t="s">
        <v>1744</v>
      </c>
      <c r="O346" s="19" t="s">
        <v>1745</v>
      </c>
      <c r="P346" s="23"/>
      <c r="Q346" s="17"/>
      <c r="R346" s="23"/>
      <c r="S346" s="23"/>
      <c r="T346" s="23"/>
      <c r="U346" s="23"/>
      <c r="V346" s="23"/>
      <c r="W346" s="23"/>
      <c r="X346" s="17"/>
      <c r="Y346" s="9" t="s">
        <v>42</v>
      </c>
      <c r="Z346" s="12" t="s">
        <v>1746</v>
      </c>
      <c r="AA346" s="14" t="str">
        <f t="shared" si="1"/>
        <v>M4-NyO-24e-A-1</v>
      </c>
      <c r="AB346" s="7" t="s">
        <v>258</v>
      </c>
      <c r="AC346" s="17"/>
      <c r="AD346" s="17" t="s">
        <v>44</v>
      </c>
      <c r="AE346" s="7" t="s">
        <v>45</v>
      </c>
    </row>
    <row r="347" ht="75.0" customHeight="1">
      <c r="A347" s="9" t="s">
        <v>1709</v>
      </c>
      <c r="B347" s="8" t="s">
        <v>1710</v>
      </c>
      <c r="C347" s="9" t="s">
        <v>65</v>
      </c>
      <c r="D347" s="10" t="s">
        <v>33</v>
      </c>
      <c r="E347" s="9"/>
      <c r="F347" s="11" t="s">
        <v>1747</v>
      </c>
      <c r="G347" s="11" t="s">
        <v>1748</v>
      </c>
      <c r="H347" s="12"/>
      <c r="I347" s="9" t="s">
        <v>544</v>
      </c>
      <c r="J347" s="9" t="s">
        <v>1725</v>
      </c>
      <c r="K347" s="12" t="s">
        <v>643</v>
      </c>
      <c r="L347" s="12" t="s">
        <v>1749</v>
      </c>
      <c r="M347" s="20" t="s">
        <v>39</v>
      </c>
      <c r="N347" s="19" t="s">
        <v>1750</v>
      </c>
      <c r="O347" s="19" t="s">
        <v>1751</v>
      </c>
      <c r="P347" s="23"/>
      <c r="Q347" s="17"/>
      <c r="R347" s="23"/>
      <c r="S347" s="23"/>
      <c r="T347" s="23"/>
      <c r="U347" s="23"/>
      <c r="V347" s="23"/>
      <c r="W347" s="23"/>
      <c r="X347" s="17"/>
      <c r="Y347" s="9" t="s">
        <v>42</v>
      </c>
      <c r="Z347" s="12" t="s">
        <v>1752</v>
      </c>
      <c r="AA347" s="14" t="str">
        <f t="shared" si="1"/>
        <v>M4-NyO-24e-A-2</v>
      </c>
      <c r="AB347" s="7" t="s">
        <v>258</v>
      </c>
      <c r="AC347" s="17"/>
      <c r="AD347" s="17" t="s">
        <v>44</v>
      </c>
      <c r="AE347" s="7" t="s">
        <v>45</v>
      </c>
    </row>
    <row r="348" ht="75.0" customHeight="1">
      <c r="A348" s="9" t="s">
        <v>1709</v>
      </c>
      <c r="B348" s="8" t="s">
        <v>1710</v>
      </c>
      <c r="C348" s="9" t="s">
        <v>65</v>
      </c>
      <c r="D348" s="10" t="s">
        <v>33</v>
      </c>
      <c r="E348" s="9"/>
      <c r="F348" s="11" t="s">
        <v>1753</v>
      </c>
      <c r="G348" s="11" t="s">
        <v>1754</v>
      </c>
      <c r="H348" s="12"/>
      <c r="I348" s="9" t="s">
        <v>544</v>
      </c>
      <c r="J348" s="9" t="s">
        <v>1725</v>
      </c>
      <c r="K348" s="12" t="s">
        <v>643</v>
      </c>
      <c r="L348" s="12" t="s">
        <v>1755</v>
      </c>
      <c r="M348" s="20" t="s">
        <v>39</v>
      </c>
      <c r="N348" s="19" t="s">
        <v>1756</v>
      </c>
      <c r="O348" s="19" t="s">
        <v>1757</v>
      </c>
      <c r="P348" s="23"/>
      <c r="Q348" s="17"/>
      <c r="R348" s="23"/>
      <c r="S348" s="23"/>
      <c r="T348" s="23"/>
      <c r="U348" s="23"/>
      <c r="V348" s="23"/>
      <c r="W348" s="23"/>
      <c r="X348" s="17"/>
      <c r="Y348" s="9" t="s">
        <v>42</v>
      </c>
      <c r="Z348" s="12" t="s">
        <v>1758</v>
      </c>
      <c r="AA348" s="14" t="str">
        <f t="shared" si="1"/>
        <v>M4-NyO-24e-A-3</v>
      </c>
      <c r="AB348" s="7" t="s">
        <v>258</v>
      </c>
      <c r="AC348" s="17"/>
      <c r="AD348" s="17" t="s">
        <v>44</v>
      </c>
      <c r="AE348" s="7" t="s">
        <v>45</v>
      </c>
    </row>
    <row r="349" ht="75.0" customHeight="1">
      <c r="A349" s="9" t="s">
        <v>1709</v>
      </c>
      <c r="B349" s="8" t="s">
        <v>1710</v>
      </c>
      <c r="C349" s="9" t="s">
        <v>65</v>
      </c>
      <c r="D349" s="10" t="s">
        <v>33</v>
      </c>
      <c r="E349" s="9"/>
      <c r="F349" s="11" t="s">
        <v>1759</v>
      </c>
      <c r="G349" s="11" t="s">
        <v>1760</v>
      </c>
      <c r="H349" s="12"/>
      <c r="I349" s="9" t="s">
        <v>544</v>
      </c>
      <c r="J349" s="9" t="s">
        <v>1725</v>
      </c>
      <c r="K349" s="12" t="s">
        <v>643</v>
      </c>
      <c r="L349" s="12" t="s">
        <v>1761</v>
      </c>
      <c r="M349" s="20" t="s">
        <v>39</v>
      </c>
      <c r="N349" s="19" t="s">
        <v>1762</v>
      </c>
      <c r="O349" s="19" t="s">
        <v>1763</v>
      </c>
      <c r="P349" s="23"/>
      <c r="Q349" s="17"/>
      <c r="R349" s="23"/>
      <c r="S349" s="23"/>
      <c r="T349" s="23"/>
      <c r="U349" s="23"/>
      <c r="V349" s="23"/>
      <c r="W349" s="23"/>
      <c r="X349" s="17"/>
      <c r="Y349" s="9" t="s">
        <v>42</v>
      </c>
      <c r="Z349" s="12" t="s">
        <v>1764</v>
      </c>
      <c r="AA349" s="14" t="str">
        <f t="shared" si="1"/>
        <v>M4-NyO-24e-A-4</v>
      </c>
      <c r="AB349" s="7" t="s">
        <v>258</v>
      </c>
      <c r="AC349" s="17"/>
      <c r="AD349" s="17" t="s">
        <v>44</v>
      </c>
      <c r="AE349" s="7" t="s">
        <v>45</v>
      </c>
    </row>
    <row r="350" ht="75.0" customHeight="1">
      <c r="A350" s="9" t="s">
        <v>1709</v>
      </c>
      <c r="B350" s="8" t="s">
        <v>1710</v>
      </c>
      <c r="C350" s="9" t="s">
        <v>65</v>
      </c>
      <c r="D350" s="10" t="s">
        <v>33</v>
      </c>
      <c r="E350" s="9"/>
      <c r="F350" s="11" t="s">
        <v>1765</v>
      </c>
      <c r="G350" s="11" t="s">
        <v>1766</v>
      </c>
      <c r="H350" s="12"/>
      <c r="I350" s="9" t="s">
        <v>544</v>
      </c>
      <c r="J350" s="9" t="s">
        <v>1725</v>
      </c>
      <c r="K350" s="12" t="s">
        <v>643</v>
      </c>
      <c r="L350" s="11" t="s">
        <v>1727</v>
      </c>
      <c r="M350" s="20" t="s">
        <v>39</v>
      </c>
      <c r="N350" s="19" t="s">
        <v>1767</v>
      </c>
      <c r="O350" s="19" t="s">
        <v>1768</v>
      </c>
      <c r="P350" s="23"/>
      <c r="Q350" s="17"/>
      <c r="R350" s="23"/>
      <c r="S350" s="23"/>
      <c r="T350" s="23"/>
      <c r="U350" s="23"/>
      <c r="V350" s="23"/>
      <c r="W350" s="23"/>
      <c r="X350" s="17"/>
      <c r="Y350" s="9" t="s">
        <v>42</v>
      </c>
      <c r="Z350" s="12" t="s">
        <v>1769</v>
      </c>
      <c r="AA350" s="14" t="str">
        <f t="shared" si="1"/>
        <v>M4-NyO-24e-A-5</v>
      </c>
      <c r="AB350" s="7" t="s">
        <v>258</v>
      </c>
      <c r="AC350" s="17"/>
      <c r="AD350" s="17" t="s">
        <v>44</v>
      </c>
      <c r="AE350" s="7" t="s">
        <v>45</v>
      </c>
    </row>
    <row r="351" ht="75.0" customHeight="1">
      <c r="A351" s="9" t="s">
        <v>1770</v>
      </c>
      <c r="B351" s="12" t="s">
        <v>1771</v>
      </c>
      <c r="C351" s="9" t="s">
        <v>32</v>
      </c>
      <c r="D351" s="10" t="s">
        <v>33</v>
      </c>
      <c r="E351" s="9"/>
      <c r="F351" s="12" t="s">
        <v>1772</v>
      </c>
      <c r="G351" s="12"/>
      <c r="H351" s="12"/>
      <c r="I351" s="9" t="s">
        <v>35</v>
      </c>
      <c r="J351" s="9" t="s">
        <v>408</v>
      </c>
      <c r="K351" s="12" t="s">
        <v>1773</v>
      </c>
      <c r="L351" s="12" t="s">
        <v>1774</v>
      </c>
      <c r="M351" s="9" t="s">
        <v>39</v>
      </c>
      <c r="N351" s="11" t="s">
        <v>1775</v>
      </c>
      <c r="O351" s="24" t="s">
        <v>1776</v>
      </c>
      <c r="P351" s="23"/>
      <c r="Q351" s="17"/>
      <c r="R351" s="23"/>
      <c r="S351" s="23"/>
      <c r="T351" s="23"/>
      <c r="U351" s="23"/>
      <c r="V351" s="23"/>
      <c r="W351" s="23"/>
      <c r="X351" s="17"/>
      <c r="Y351" s="9" t="s">
        <v>42</v>
      </c>
      <c r="Z351" s="12" t="s">
        <v>1777</v>
      </c>
      <c r="AA351" s="14" t="str">
        <f t="shared" si="1"/>
        <v>M4-NyO-25a-I-1</v>
      </c>
      <c r="AB351" s="7" t="s">
        <v>258</v>
      </c>
      <c r="AC351" s="17"/>
      <c r="AD351" s="17" t="s">
        <v>44</v>
      </c>
      <c r="AE351" s="7" t="s">
        <v>45</v>
      </c>
    </row>
    <row r="352" ht="75.0" customHeight="1">
      <c r="A352" s="9" t="s">
        <v>1770</v>
      </c>
      <c r="B352" s="12" t="s">
        <v>1771</v>
      </c>
      <c r="C352" s="9" t="s">
        <v>32</v>
      </c>
      <c r="D352" s="10" t="s">
        <v>33</v>
      </c>
      <c r="E352" s="9"/>
      <c r="F352" s="12" t="s">
        <v>1778</v>
      </c>
      <c r="G352" s="12"/>
      <c r="H352" s="12"/>
      <c r="I352" s="9" t="s">
        <v>35</v>
      </c>
      <c r="J352" s="9" t="s">
        <v>408</v>
      </c>
      <c r="K352" s="12" t="s">
        <v>1773</v>
      </c>
      <c r="L352" s="12" t="s">
        <v>1779</v>
      </c>
      <c r="M352" s="9" t="s">
        <v>39</v>
      </c>
      <c r="N352" s="11" t="s">
        <v>1775</v>
      </c>
      <c r="O352" s="11" t="s">
        <v>1780</v>
      </c>
      <c r="P352" s="23"/>
      <c r="Q352" s="17"/>
      <c r="R352" s="23"/>
      <c r="S352" s="23"/>
      <c r="T352" s="23"/>
      <c r="U352" s="23"/>
      <c r="V352" s="23"/>
      <c r="W352" s="23"/>
      <c r="X352" s="17"/>
      <c r="Y352" s="9" t="s">
        <v>42</v>
      </c>
      <c r="Z352" s="12" t="s">
        <v>1781</v>
      </c>
      <c r="AA352" s="14" t="str">
        <f t="shared" si="1"/>
        <v>M4-NyO-25a-I-2</v>
      </c>
      <c r="AB352" s="7" t="s">
        <v>258</v>
      </c>
      <c r="AC352" s="17"/>
      <c r="AD352" s="17" t="s">
        <v>44</v>
      </c>
      <c r="AE352" s="7" t="s">
        <v>45</v>
      </c>
    </row>
    <row r="353" ht="75.0" customHeight="1">
      <c r="A353" s="9" t="s">
        <v>1770</v>
      </c>
      <c r="B353" s="12" t="s">
        <v>1771</v>
      </c>
      <c r="C353" s="9" t="s">
        <v>46</v>
      </c>
      <c r="D353" s="10" t="s">
        <v>33</v>
      </c>
      <c r="E353" s="9"/>
      <c r="F353" s="12" t="s">
        <v>1782</v>
      </c>
      <c r="G353" s="12"/>
      <c r="H353" s="12"/>
      <c r="I353" s="9" t="s">
        <v>35</v>
      </c>
      <c r="J353" s="9" t="s">
        <v>1783</v>
      </c>
      <c r="K353" s="12" t="s">
        <v>1784</v>
      </c>
      <c r="L353" s="12" t="s">
        <v>1785</v>
      </c>
      <c r="M353" s="9" t="s">
        <v>39</v>
      </c>
      <c r="N353" s="11" t="s">
        <v>1775</v>
      </c>
      <c r="O353" s="11" t="s">
        <v>1786</v>
      </c>
      <c r="P353" s="24"/>
      <c r="Q353" s="17"/>
      <c r="R353" s="23"/>
      <c r="S353" s="23"/>
      <c r="T353" s="23"/>
      <c r="U353" s="23"/>
      <c r="V353" s="23"/>
      <c r="W353" s="23"/>
      <c r="X353" s="17"/>
      <c r="Y353" s="9" t="s">
        <v>42</v>
      </c>
      <c r="Z353" s="12" t="s">
        <v>1787</v>
      </c>
      <c r="AA353" s="14" t="str">
        <f t="shared" si="1"/>
        <v>M4-NyO-25a-E-1</v>
      </c>
      <c r="AB353" s="7" t="s">
        <v>258</v>
      </c>
      <c r="AC353" s="17"/>
      <c r="AD353" s="17" t="s">
        <v>44</v>
      </c>
      <c r="AE353" s="7" t="s">
        <v>45</v>
      </c>
    </row>
    <row r="354" ht="75.0" customHeight="1">
      <c r="A354" s="9" t="s">
        <v>1770</v>
      </c>
      <c r="B354" s="12" t="s">
        <v>1771</v>
      </c>
      <c r="C354" s="9" t="s">
        <v>46</v>
      </c>
      <c r="D354" s="10" t="s">
        <v>33</v>
      </c>
      <c r="E354" s="9"/>
      <c r="F354" s="12" t="s">
        <v>1788</v>
      </c>
      <c r="G354" s="12"/>
      <c r="H354" s="12"/>
      <c r="I354" s="9" t="s">
        <v>35</v>
      </c>
      <c r="J354" s="9" t="s">
        <v>1783</v>
      </c>
      <c r="K354" s="12" t="s">
        <v>1784</v>
      </c>
      <c r="L354" s="11" t="s">
        <v>1789</v>
      </c>
      <c r="M354" s="9" t="s">
        <v>39</v>
      </c>
      <c r="N354" s="11" t="s">
        <v>1775</v>
      </c>
      <c r="O354" s="11" t="s">
        <v>1790</v>
      </c>
      <c r="P354" s="24"/>
      <c r="Q354" s="17"/>
      <c r="R354" s="23"/>
      <c r="S354" s="23"/>
      <c r="T354" s="23"/>
      <c r="U354" s="23"/>
      <c r="V354" s="23"/>
      <c r="W354" s="23"/>
      <c r="X354" s="17"/>
      <c r="Y354" s="9" t="s">
        <v>42</v>
      </c>
      <c r="Z354" s="12" t="s">
        <v>1791</v>
      </c>
      <c r="AA354" s="14" t="str">
        <f t="shared" si="1"/>
        <v>M4-NyO-25a-E-2</v>
      </c>
      <c r="AB354" s="7" t="s">
        <v>258</v>
      </c>
      <c r="AC354" s="17"/>
      <c r="AD354" s="17" t="s">
        <v>44</v>
      </c>
      <c r="AE354" s="7" t="s">
        <v>45</v>
      </c>
    </row>
    <row r="355" ht="75.0" customHeight="1">
      <c r="A355" s="9" t="s">
        <v>1770</v>
      </c>
      <c r="B355" s="12" t="s">
        <v>1771</v>
      </c>
      <c r="C355" s="9" t="s">
        <v>65</v>
      </c>
      <c r="D355" s="10" t="s">
        <v>33</v>
      </c>
      <c r="E355" s="9"/>
      <c r="F355" s="11" t="s">
        <v>1792</v>
      </c>
      <c r="G355" s="12"/>
      <c r="H355" s="12"/>
      <c r="I355" s="9" t="s">
        <v>35</v>
      </c>
      <c r="J355" s="9" t="s">
        <v>1783</v>
      </c>
      <c r="K355" s="12" t="s">
        <v>1784</v>
      </c>
      <c r="L355" s="11" t="s">
        <v>1793</v>
      </c>
      <c r="M355" s="9" t="s">
        <v>39</v>
      </c>
      <c r="N355" s="11" t="s">
        <v>1775</v>
      </c>
      <c r="O355" s="12" t="s">
        <v>1786</v>
      </c>
      <c r="P355" s="24"/>
      <c r="Q355" s="17"/>
      <c r="R355" s="23"/>
      <c r="S355" s="23"/>
      <c r="T355" s="23"/>
      <c r="U355" s="23"/>
      <c r="V355" s="23"/>
      <c r="W355" s="23"/>
      <c r="X355" s="17"/>
      <c r="Y355" s="9" t="s">
        <v>42</v>
      </c>
      <c r="Z355" s="12" t="s">
        <v>1794</v>
      </c>
      <c r="AA355" s="14" t="str">
        <f t="shared" si="1"/>
        <v>M4-NyO-25a-A-1</v>
      </c>
      <c r="AB355" s="7" t="s">
        <v>258</v>
      </c>
      <c r="AC355" s="17"/>
      <c r="AD355" s="17" t="s">
        <v>44</v>
      </c>
      <c r="AE355" s="7" t="s">
        <v>45</v>
      </c>
    </row>
    <row r="356" ht="75.0" customHeight="1">
      <c r="A356" s="9" t="s">
        <v>1770</v>
      </c>
      <c r="B356" s="12" t="s">
        <v>1771</v>
      </c>
      <c r="C356" s="9" t="s">
        <v>65</v>
      </c>
      <c r="D356" s="10" t="s">
        <v>33</v>
      </c>
      <c r="E356" s="9"/>
      <c r="F356" s="11" t="s">
        <v>1795</v>
      </c>
      <c r="G356" s="12"/>
      <c r="H356" s="12"/>
      <c r="I356" s="9" t="s">
        <v>35</v>
      </c>
      <c r="J356" s="9" t="s">
        <v>1783</v>
      </c>
      <c r="K356" s="12" t="s">
        <v>1784</v>
      </c>
      <c r="L356" s="11" t="s">
        <v>1796</v>
      </c>
      <c r="M356" s="9" t="s">
        <v>39</v>
      </c>
      <c r="N356" s="11" t="s">
        <v>1775</v>
      </c>
      <c r="O356" s="24" t="s">
        <v>1797</v>
      </c>
      <c r="P356" s="24"/>
      <c r="Q356" s="17"/>
      <c r="R356" s="23"/>
      <c r="S356" s="23"/>
      <c r="T356" s="23"/>
      <c r="U356" s="23"/>
      <c r="V356" s="23"/>
      <c r="W356" s="23"/>
      <c r="X356" s="17"/>
      <c r="Y356" s="9" t="s">
        <v>42</v>
      </c>
      <c r="Z356" s="12" t="s">
        <v>1798</v>
      </c>
      <c r="AA356" s="14" t="str">
        <f t="shared" si="1"/>
        <v>M4-NyO-25a-A-2</v>
      </c>
      <c r="AB356" s="7" t="s">
        <v>258</v>
      </c>
      <c r="AC356" s="17"/>
      <c r="AD356" s="17" t="s">
        <v>44</v>
      </c>
      <c r="AE356" s="7" t="s">
        <v>45</v>
      </c>
    </row>
    <row r="357" ht="75.0" customHeight="1">
      <c r="A357" s="9" t="s">
        <v>1770</v>
      </c>
      <c r="B357" s="12" t="s">
        <v>1771</v>
      </c>
      <c r="C357" s="9" t="s">
        <v>65</v>
      </c>
      <c r="D357" s="10" t="s">
        <v>33</v>
      </c>
      <c r="E357" s="9"/>
      <c r="F357" s="11" t="s">
        <v>1799</v>
      </c>
      <c r="G357" s="12"/>
      <c r="H357" s="12"/>
      <c r="I357" s="9" t="s">
        <v>35</v>
      </c>
      <c r="J357" s="9" t="s">
        <v>1783</v>
      </c>
      <c r="K357" s="12" t="s">
        <v>1784</v>
      </c>
      <c r="L357" s="11" t="s">
        <v>1800</v>
      </c>
      <c r="M357" s="9" t="s">
        <v>39</v>
      </c>
      <c r="N357" s="11" t="s">
        <v>1775</v>
      </c>
      <c r="O357" s="24" t="s">
        <v>1797</v>
      </c>
      <c r="P357" s="24"/>
      <c r="Q357" s="17"/>
      <c r="R357" s="23"/>
      <c r="S357" s="23"/>
      <c r="T357" s="23"/>
      <c r="U357" s="23"/>
      <c r="V357" s="23"/>
      <c r="W357" s="23"/>
      <c r="X357" s="17"/>
      <c r="Y357" s="9" t="s">
        <v>42</v>
      </c>
      <c r="Z357" s="12" t="s">
        <v>1801</v>
      </c>
      <c r="AA357" s="14" t="str">
        <f t="shared" si="1"/>
        <v>M4-NyO-25a-A-3</v>
      </c>
      <c r="AB357" s="7" t="s">
        <v>258</v>
      </c>
      <c r="AC357" s="17"/>
      <c r="AD357" s="17" t="s">
        <v>44</v>
      </c>
      <c r="AE357" s="7" t="s">
        <v>45</v>
      </c>
    </row>
    <row r="358" ht="75.0" customHeight="1">
      <c r="A358" s="9" t="s">
        <v>1802</v>
      </c>
      <c r="B358" s="12" t="s">
        <v>1803</v>
      </c>
      <c r="C358" s="9" t="s">
        <v>32</v>
      </c>
      <c r="D358" s="10" t="s">
        <v>33</v>
      </c>
      <c r="E358" s="9"/>
      <c r="F358" s="11" t="s">
        <v>1804</v>
      </c>
      <c r="G358" s="12"/>
      <c r="H358" s="12"/>
      <c r="I358" s="9" t="s">
        <v>35</v>
      </c>
      <c r="J358" s="7" t="s">
        <v>471</v>
      </c>
      <c r="K358" s="11" t="s">
        <v>1805</v>
      </c>
      <c r="L358" s="11" t="s">
        <v>1806</v>
      </c>
      <c r="M358" s="9" t="s">
        <v>39</v>
      </c>
      <c r="N358" s="11" t="s">
        <v>1807</v>
      </c>
      <c r="O358" s="11" t="s">
        <v>1808</v>
      </c>
      <c r="P358" s="24"/>
      <c r="Q358" s="17"/>
      <c r="R358" s="23"/>
      <c r="S358" s="23"/>
      <c r="T358" s="23"/>
      <c r="U358" s="23"/>
      <c r="V358" s="23"/>
      <c r="W358" s="23"/>
      <c r="X358" s="17"/>
      <c r="Y358" s="9" t="s">
        <v>42</v>
      </c>
      <c r="Z358" s="11" t="s">
        <v>1809</v>
      </c>
      <c r="AA358" s="14" t="str">
        <f t="shared" si="1"/>
        <v>M4-NyO-26a-I-1</v>
      </c>
      <c r="AB358" s="7" t="s">
        <v>258</v>
      </c>
      <c r="AC358" s="7" t="s">
        <v>421</v>
      </c>
      <c r="AD358" s="17"/>
      <c r="AE358" s="7" t="s">
        <v>45</v>
      </c>
    </row>
    <row r="359" ht="75.0" customHeight="1">
      <c r="A359" s="9" t="s">
        <v>1802</v>
      </c>
      <c r="B359" s="12" t="s">
        <v>1803</v>
      </c>
      <c r="C359" s="9" t="s">
        <v>46</v>
      </c>
      <c r="D359" s="10" t="s">
        <v>33</v>
      </c>
      <c r="E359" s="9"/>
      <c r="F359" s="11" t="s">
        <v>1810</v>
      </c>
      <c r="G359" s="11" t="s">
        <v>1811</v>
      </c>
      <c r="H359" s="12"/>
      <c r="I359" s="9" t="s">
        <v>35</v>
      </c>
      <c r="J359" s="9" t="s">
        <v>90</v>
      </c>
      <c r="K359" s="11" t="s">
        <v>1812</v>
      </c>
      <c r="L359" s="11" t="s">
        <v>1813</v>
      </c>
      <c r="M359" s="9" t="s">
        <v>39</v>
      </c>
      <c r="N359" s="11" t="s">
        <v>1807</v>
      </c>
      <c r="O359" s="11" t="s">
        <v>1808</v>
      </c>
      <c r="P359" s="24"/>
      <c r="Q359" s="17"/>
      <c r="R359" s="23"/>
      <c r="S359" s="23"/>
      <c r="T359" s="23"/>
      <c r="U359" s="23"/>
      <c r="V359" s="23"/>
      <c r="W359" s="23"/>
      <c r="X359" s="17"/>
      <c r="Y359" s="9" t="s">
        <v>42</v>
      </c>
      <c r="Z359" s="11" t="s">
        <v>1814</v>
      </c>
      <c r="AA359" s="14" t="str">
        <f t="shared" si="1"/>
        <v>M4-NyO-26a-E-1</v>
      </c>
      <c r="AB359" s="7" t="s">
        <v>258</v>
      </c>
      <c r="AC359" s="7" t="s">
        <v>421</v>
      </c>
      <c r="AD359" s="17"/>
      <c r="AE359" s="7" t="s">
        <v>45</v>
      </c>
    </row>
    <row r="360" ht="75.0" customHeight="1">
      <c r="A360" s="9" t="s">
        <v>1802</v>
      </c>
      <c r="B360" s="12" t="s">
        <v>1803</v>
      </c>
      <c r="C360" s="9" t="s">
        <v>65</v>
      </c>
      <c r="D360" s="10" t="s">
        <v>33</v>
      </c>
      <c r="E360" s="9"/>
      <c r="F360" s="11" t="s">
        <v>1815</v>
      </c>
      <c r="G360" s="11" t="s">
        <v>1816</v>
      </c>
      <c r="H360" s="12"/>
      <c r="I360" s="9" t="s">
        <v>35</v>
      </c>
      <c r="J360" s="9" t="s">
        <v>90</v>
      </c>
      <c r="K360" s="11" t="s">
        <v>1812</v>
      </c>
      <c r="L360" s="11" t="s">
        <v>1817</v>
      </c>
      <c r="M360" s="9" t="s">
        <v>39</v>
      </c>
      <c r="N360" s="11" t="s">
        <v>1807</v>
      </c>
      <c r="O360" s="11" t="s">
        <v>1818</v>
      </c>
      <c r="P360" s="24"/>
      <c r="Q360" s="17"/>
      <c r="R360" s="21"/>
      <c r="S360" s="21"/>
      <c r="T360" s="21"/>
      <c r="U360" s="21"/>
      <c r="V360" s="21"/>
      <c r="W360" s="23"/>
      <c r="X360" s="17"/>
      <c r="Y360" s="9" t="s">
        <v>42</v>
      </c>
      <c r="Z360" s="11" t="s">
        <v>1819</v>
      </c>
      <c r="AA360" s="14" t="str">
        <f t="shared" si="1"/>
        <v>M4-NyO-26a-A-1</v>
      </c>
      <c r="AB360" s="7" t="s">
        <v>258</v>
      </c>
      <c r="AC360" s="7" t="s">
        <v>421</v>
      </c>
      <c r="AD360" s="17"/>
      <c r="AE360" s="7" t="s">
        <v>45</v>
      </c>
    </row>
    <row r="361" ht="75.0" customHeight="1">
      <c r="A361" s="9" t="s">
        <v>1802</v>
      </c>
      <c r="B361" s="12" t="s">
        <v>1803</v>
      </c>
      <c r="C361" s="9" t="s">
        <v>65</v>
      </c>
      <c r="D361" s="10" t="s">
        <v>33</v>
      </c>
      <c r="E361" s="9"/>
      <c r="F361" s="11" t="s">
        <v>1820</v>
      </c>
      <c r="G361" s="11" t="s">
        <v>1821</v>
      </c>
      <c r="H361" s="12"/>
      <c r="I361" s="9" t="s">
        <v>35</v>
      </c>
      <c r="J361" s="9" t="s">
        <v>90</v>
      </c>
      <c r="K361" s="11" t="s">
        <v>1822</v>
      </c>
      <c r="L361" s="11" t="s">
        <v>1823</v>
      </c>
      <c r="M361" s="9" t="s">
        <v>39</v>
      </c>
      <c r="N361" s="11" t="s">
        <v>1807</v>
      </c>
      <c r="O361" s="11" t="s">
        <v>1818</v>
      </c>
      <c r="P361" s="24"/>
      <c r="Q361" s="17"/>
      <c r="R361" s="21"/>
      <c r="S361" s="21"/>
      <c r="T361" s="21"/>
      <c r="U361" s="21"/>
      <c r="V361" s="21"/>
      <c r="W361" s="21"/>
      <c r="X361" s="17"/>
      <c r="Y361" s="9" t="s">
        <v>42</v>
      </c>
      <c r="Z361" s="11" t="s">
        <v>1824</v>
      </c>
      <c r="AA361" s="14" t="str">
        <f t="shared" si="1"/>
        <v>M4-NyO-26a-A-2</v>
      </c>
      <c r="AB361" s="7" t="s">
        <v>258</v>
      </c>
      <c r="AC361" s="7" t="s">
        <v>421</v>
      </c>
      <c r="AD361" s="17"/>
      <c r="AE361" s="7" t="s">
        <v>45</v>
      </c>
    </row>
    <row r="362" ht="75.0" customHeight="1">
      <c r="A362" s="9" t="s">
        <v>1802</v>
      </c>
      <c r="B362" s="12" t="s">
        <v>1803</v>
      </c>
      <c r="C362" s="9" t="s">
        <v>65</v>
      </c>
      <c r="D362" s="10" t="s">
        <v>33</v>
      </c>
      <c r="E362" s="9"/>
      <c r="F362" s="11" t="s">
        <v>1825</v>
      </c>
      <c r="G362" s="11" t="s">
        <v>1826</v>
      </c>
      <c r="H362" s="12"/>
      <c r="I362" s="9" t="s">
        <v>35</v>
      </c>
      <c r="J362" s="9" t="s">
        <v>90</v>
      </c>
      <c r="K362" s="11" t="s">
        <v>1812</v>
      </c>
      <c r="L362" s="11" t="s">
        <v>1827</v>
      </c>
      <c r="M362" s="9" t="s">
        <v>39</v>
      </c>
      <c r="N362" s="11" t="s">
        <v>1807</v>
      </c>
      <c r="O362" s="11" t="s">
        <v>1818</v>
      </c>
      <c r="P362" s="24"/>
      <c r="Q362" s="17"/>
      <c r="R362" s="21"/>
      <c r="S362" s="21"/>
      <c r="T362" s="22"/>
      <c r="U362" s="21"/>
      <c r="V362" s="21"/>
      <c r="W362" s="21"/>
      <c r="X362" s="17"/>
      <c r="Y362" s="9" t="s">
        <v>42</v>
      </c>
      <c r="Z362" s="11" t="s">
        <v>1828</v>
      </c>
      <c r="AA362" s="14" t="str">
        <f t="shared" si="1"/>
        <v>M4-NyO-26a-A-3</v>
      </c>
      <c r="AB362" s="7" t="s">
        <v>258</v>
      </c>
      <c r="AC362" s="7" t="s">
        <v>421</v>
      </c>
      <c r="AD362" s="17"/>
      <c r="AE362" s="7" t="s">
        <v>45</v>
      </c>
    </row>
    <row r="363" ht="75.0" customHeight="1">
      <c r="A363" s="9" t="s">
        <v>1829</v>
      </c>
      <c r="B363" s="12" t="s">
        <v>1830</v>
      </c>
      <c r="C363" s="9" t="s">
        <v>32</v>
      </c>
      <c r="D363" s="10" t="s">
        <v>33</v>
      </c>
      <c r="E363" s="9"/>
      <c r="F363" s="12" t="s">
        <v>1831</v>
      </c>
      <c r="G363" s="12" t="s">
        <v>1832</v>
      </c>
      <c r="H363" s="12"/>
      <c r="I363" s="9" t="s">
        <v>35</v>
      </c>
      <c r="J363" s="9" t="s">
        <v>90</v>
      </c>
      <c r="K363" s="11" t="s">
        <v>1833</v>
      </c>
      <c r="L363" s="12" t="s">
        <v>1834</v>
      </c>
      <c r="M363" s="9" t="s">
        <v>39</v>
      </c>
      <c r="N363" s="12" t="s">
        <v>1835</v>
      </c>
      <c r="O363" s="11" t="s">
        <v>1836</v>
      </c>
      <c r="P363" s="24"/>
      <c r="Q363" s="17"/>
      <c r="R363" s="21"/>
      <c r="S363" s="21"/>
      <c r="T363" s="22"/>
      <c r="U363" s="22"/>
      <c r="V363" s="22"/>
      <c r="W363" s="21"/>
      <c r="X363" s="17"/>
      <c r="Y363" s="9" t="s">
        <v>42</v>
      </c>
      <c r="Z363" s="11" t="s">
        <v>1837</v>
      </c>
      <c r="AA363" s="14" t="str">
        <f t="shared" si="1"/>
        <v>M4-NyO-26b-I-1</v>
      </c>
      <c r="AB363" s="7" t="s">
        <v>258</v>
      </c>
      <c r="AC363" s="7" t="s">
        <v>421</v>
      </c>
      <c r="AD363" s="17"/>
      <c r="AE363" s="7" t="s">
        <v>45</v>
      </c>
    </row>
    <row r="364" ht="75.0" customHeight="1">
      <c r="A364" s="9" t="s">
        <v>1829</v>
      </c>
      <c r="B364" s="12" t="s">
        <v>1830</v>
      </c>
      <c r="C364" s="9" t="s">
        <v>46</v>
      </c>
      <c r="D364" s="10" t="s">
        <v>33</v>
      </c>
      <c r="E364" s="9"/>
      <c r="F364" s="12" t="s">
        <v>1838</v>
      </c>
      <c r="G364" s="12" t="s">
        <v>1839</v>
      </c>
      <c r="H364" s="12"/>
      <c r="I364" s="9" t="s">
        <v>35</v>
      </c>
      <c r="J364" s="9" t="s">
        <v>90</v>
      </c>
      <c r="K364" s="12" t="s">
        <v>1840</v>
      </c>
      <c r="L364" s="12" t="s">
        <v>1841</v>
      </c>
      <c r="M364" s="9" t="s">
        <v>39</v>
      </c>
      <c r="N364" s="12" t="s">
        <v>1835</v>
      </c>
      <c r="O364" s="11" t="s">
        <v>1836</v>
      </c>
      <c r="P364" s="23"/>
      <c r="Q364" s="17"/>
      <c r="R364" s="23"/>
      <c r="S364" s="23"/>
      <c r="T364" s="23"/>
      <c r="U364" s="23"/>
      <c r="V364" s="23"/>
      <c r="W364" s="23"/>
      <c r="X364" s="17"/>
      <c r="Y364" s="9" t="s">
        <v>42</v>
      </c>
      <c r="Z364" s="11" t="s">
        <v>1842</v>
      </c>
      <c r="AA364" s="14" t="str">
        <f t="shared" si="1"/>
        <v>M4-NyO-26b-E-1</v>
      </c>
      <c r="AB364" s="7" t="s">
        <v>258</v>
      </c>
      <c r="AC364" s="7" t="s">
        <v>421</v>
      </c>
      <c r="AD364" s="17"/>
      <c r="AE364" s="7" t="s">
        <v>45</v>
      </c>
    </row>
    <row r="365" ht="75.0" customHeight="1">
      <c r="A365" s="9" t="s">
        <v>1829</v>
      </c>
      <c r="B365" s="12" t="s">
        <v>1830</v>
      </c>
      <c r="C365" s="9" t="s">
        <v>65</v>
      </c>
      <c r="D365" s="10" t="s">
        <v>33</v>
      </c>
      <c r="E365" s="9"/>
      <c r="F365" s="11" t="s">
        <v>1843</v>
      </c>
      <c r="G365" s="11" t="s">
        <v>1844</v>
      </c>
      <c r="H365" s="12"/>
      <c r="I365" s="9" t="s">
        <v>35</v>
      </c>
      <c r="J365" s="9" t="s">
        <v>90</v>
      </c>
      <c r="K365" s="11" t="s">
        <v>1845</v>
      </c>
      <c r="L365" s="11" t="s">
        <v>1846</v>
      </c>
      <c r="M365" s="9" t="s">
        <v>39</v>
      </c>
      <c r="N365" s="11" t="s">
        <v>1835</v>
      </c>
      <c r="O365" s="11" t="s">
        <v>1836</v>
      </c>
      <c r="P365" s="23"/>
      <c r="Q365" s="17"/>
      <c r="R365" s="23"/>
      <c r="S365" s="23"/>
      <c r="T365" s="23"/>
      <c r="U365" s="23"/>
      <c r="V365" s="23"/>
      <c r="W365" s="23"/>
      <c r="X365" s="17"/>
      <c r="Y365" s="9" t="s">
        <v>42</v>
      </c>
      <c r="Z365" s="12" t="s">
        <v>1847</v>
      </c>
      <c r="AA365" s="14" t="str">
        <f t="shared" si="1"/>
        <v>M4-NyO-26b-A-1</v>
      </c>
      <c r="AB365" s="7" t="s">
        <v>258</v>
      </c>
      <c r="AC365" s="7" t="s">
        <v>421</v>
      </c>
      <c r="AD365" s="17"/>
      <c r="AE365" s="7" t="s">
        <v>45</v>
      </c>
    </row>
    <row r="366" ht="75.0" customHeight="1">
      <c r="A366" s="9" t="s">
        <v>1829</v>
      </c>
      <c r="B366" s="12" t="s">
        <v>1830</v>
      </c>
      <c r="C366" s="9" t="s">
        <v>65</v>
      </c>
      <c r="D366" s="10" t="s">
        <v>33</v>
      </c>
      <c r="E366" s="9"/>
      <c r="F366" s="11" t="s">
        <v>1848</v>
      </c>
      <c r="G366" s="12" t="s">
        <v>1849</v>
      </c>
      <c r="H366" s="12"/>
      <c r="I366" s="9" t="s">
        <v>35</v>
      </c>
      <c r="J366" s="9" t="s">
        <v>90</v>
      </c>
      <c r="K366" s="12" t="s">
        <v>1840</v>
      </c>
      <c r="L366" s="11" t="s">
        <v>1850</v>
      </c>
      <c r="M366" s="9" t="s">
        <v>39</v>
      </c>
      <c r="N366" s="11" t="s">
        <v>1835</v>
      </c>
      <c r="O366" s="11" t="s">
        <v>1836</v>
      </c>
      <c r="P366" s="23"/>
      <c r="Q366" s="17"/>
      <c r="R366" s="23"/>
      <c r="S366" s="23"/>
      <c r="T366" s="23"/>
      <c r="U366" s="23"/>
      <c r="V366" s="23"/>
      <c r="W366" s="23"/>
      <c r="X366" s="17"/>
      <c r="Y366" s="9" t="s">
        <v>42</v>
      </c>
      <c r="Z366" s="12" t="s">
        <v>1851</v>
      </c>
      <c r="AA366" s="14" t="str">
        <f t="shared" si="1"/>
        <v>M4-NyO-26b-A-2</v>
      </c>
      <c r="AB366" s="7" t="s">
        <v>258</v>
      </c>
      <c r="AC366" s="7" t="s">
        <v>421</v>
      </c>
      <c r="AD366" s="17"/>
      <c r="AE366" s="7" t="s">
        <v>45</v>
      </c>
    </row>
    <row r="367" ht="75.0" customHeight="1">
      <c r="A367" s="9" t="s">
        <v>1829</v>
      </c>
      <c r="B367" s="12" t="s">
        <v>1830</v>
      </c>
      <c r="C367" s="9" t="s">
        <v>65</v>
      </c>
      <c r="D367" s="7" t="s">
        <v>33</v>
      </c>
      <c r="E367" s="9"/>
      <c r="F367" s="11" t="s">
        <v>1852</v>
      </c>
      <c r="G367" s="11" t="s">
        <v>1853</v>
      </c>
      <c r="H367" s="12"/>
      <c r="I367" s="9" t="s">
        <v>35</v>
      </c>
      <c r="J367" s="9" t="s">
        <v>90</v>
      </c>
      <c r="K367" s="11" t="s">
        <v>1854</v>
      </c>
      <c r="L367" s="11" t="s">
        <v>1846</v>
      </c>
      <c r="M367" s="9" t="s">
        <v>39</v>
      </c>
      <c r="N367" s="11" t="s">
        <v>1835</v>
      </c>
      <c r="O367" s="11" t="s">
        <v>1836</v>
      </c>
      <c r="P367" s="23"/>
      <c r="Q367" s="17"/>
      <c r="R367" s="23"/>
      <c r="S367" s="23"/>
      <c r="T367" s="23"/>
      <c r="U367" s="23"/>
      <c r="V367" s="23"/>
      <c r="W367" s="23"/>
      <c r="X367" s="17"/>
      <c r="Y367" s="9" t="s">
        <v>42</v>
      </c>
      <c r="Z367" s="12" t="s">
        <v>1855</v>
      </c>
      <c r="AA367" s="14" t="str">
        <f t="shared" si="1"/>
        <v>M4-NyO-26b-A-3</v>
      </c>
      <c r="AB367" s="7" t="s">
        <v>258</v>
      </c>
      <c r="AC367" s="7" t="s">
        <v>421</v>
      </c>
      <c r="AD367" s="17"/>
      <c r="AE367" s="7" t="s">
        <v>45</v>
      </c>
    </row>
    <row r="368" ht="75.0" customHeight="1">
      <c r="A368" s="7" t="s">
        <v>1856</v>
      </c>
      <c r="B368" s="12" t="s">
        <v>1857</v>
      </c>
      <c r="C368" s="31" t="s">
        <v>32</v>
      </c>
      <c r="D368" s="10" t="s">
        <v>33</v>
      </c>
      <c r="E368" s="9"/>
      <c r="F368" s="11" t="s">
        <v>1858</v>
      </c>
      <c r="G368" s="11"/>
      <c r="H368" s="12"/>
      <c r="I368" s="7" t="s">
        <v>415</v>
      </c>
      <c r="J368" s="7" t="s">
        <v>471</v>
      </c>
      <c r="K368" s="11" t="s">
        <v>1859</v>
      </c>
      <c r="L368" s="11" t="s">
        <v>1860</v>
      </c>
      <c r="M368" s="9" t="s">
        <v>39</v>
      </c>
      <c r="N368" s="21" t="s">
        <v>1861</v>
      </c>
      <c r="O368" s="21" t="s">
        <v>1862</v>
      </c>
      <c r="P368" s="23"/>
      <c r="Q368" s="17"/>
      <c r="R368" s="23"/>
      <c r="S368" s="23"/>
      <c r="T368" s="23"/>
      <c r="U368" s="23"/>
      <c r="V368" s="23"/>
      <c r="W368" s="23"/>
      <c r="X368" s="17"/>
      <c r="Y368" s="9" t="s">
        <v>42</v>
      </c>
      <c r="Z368" s="21" t="s">
        <v>1863</v>
      </c>
      <c r="AA368" s="14" t="str">
        <f t="shared" si="1"/>
        <v>M4-NyO-59a-I-1</v>
      </c>
      <c r="AB368" s="17"/>
      <c r="AC368" s="17"/>
      <c r="AD368" s="17"/>
      <c r="AE368" s="7" t="s">
        <v>45</v>
      </c>
    </row>
    <row r="369" ht="75.0" customHeight="1">
      <c r="A369" s="7" t="s">
        <v>1856</v>
      </c>
      <c r="B369" s="12" t="s">
        <v>1857</v>
      </c>
      <c r="C369" s="31" t="s">
        <v>32</v>
      </c>
      <c r="D369" s="7" t="s">
        <v>33</v>
      </c>
      <c r="E369" s="9"/>
      <c r="F369" s="11" t="s">
        <v>1864</v>
      </c>
      <c r="G369" s="11"/>
      <c r="H369" s="12"/>
      <c r="I369" s="7" t="s">
        <v>415</v>
      </c>
      <c r="J369" s="7" t="s">
        <v>471</v>
      </c>
      <c r="K369" s="11" t="s">
        <v>1865</v>
      </c>
      <c r="L369" s="11" t="s">
        <v>1866</v>
      </c>
      <c r="M369" s="9" t="s">
        <v>39</v>
      </c>
      <c r="N369" s="21" t="s">
        <v>1867</v>
      </c>
      <c r="O369" s="21" t="s">
        <v>1868</v>
      </c>
      <c r="P369" s="23"/>
      <c r="Q369" s="17"/>
      <c r="R369" s="23"/>
      <c r="S369" s="23"/>
      <c r="T369" s="23"/>
      <c r="U369" s="23"/>
      <c r="V369" s="23"/>
      <c r="W369" s="23"/>
      <c r="X369" s="17"/>
      <c r="Y369" s="9" t="s">
        <v>42</v>
      </c>
      <c r="Z369" s="21" t="s">
        <v>1869</v>
      </c>
      <c r="AA369" s="14" t="str">
        <f t="shared" si="1"/>
        <v>M4-NyO-59a-I-2</v>
      </c>
      <c r="AB369" s="17"/>
      <c r="AC369" s="17"/>
      <c r="AD369" s="17"/>
      <c r="AE369" s="7" t="s">
        <v>45</v>
      </c>
    </row>
    <row r="370" ht="75.0" customHeight="1">
      <c r="A370" s="7" t="s">
        <v>1856</v>
      </c>
      <c r="B370" s="12" t="s">
        <v>1857</v>
      </c>
      <c r="C370" s="18" t="s">
        <v>46</v>
      </c>
      <c r="D370" s="10" t="s">
        <v>33</v>
      </c>
      <c r="E370" s="9"/>
      <c r="F370" s="11" t="s">
        <v>1870</v>
      </c>
      <c r="G370" s="11" t="s">
        <v>1871</v>
      </c>
      <c r="H370" s="12"/>
      <c r="I370" s="7" t="s">
        <v>415</v>
      </c>
      <c r="J370" s="9" t="s">
        <v>90</v>
      </c>
      <c r="K370" s="11" t="s">
        <v>1872</v>
      </c>
      <c r="L370" s="11" t="s">
        <v>1873</v>
      </c>
      <c r="M370" s="9" t="s">
        <v>39</v>
      </c>
      <c r="N370" s="21" t="s">
        <v>1861</v>
      </c>
      <c r="O370" s="21" t="s">
        <v>1862</v>
      </c>
      <c r="P370" s="23"/>
      <c r="Q370" s="17"/>
      <c r="R370" s="23"/>
      <c r="S370" s="23"/>
      <c r="T370" s="23"/>
      <c r="U370" s="23"/>
      <c r="V370" s="23"/>
      <c r="W370" s="23"/>
      <c r="X370" s="17"/>
      <c r="Y370" s="9" t="s">
        <v>42</v>
      </c>
      <c r="Z370" s="21" t="s">
        <v>1874</v>
      </c>
      <c r="AA370" s="14" t="str">
        <f t="shared" si="1"/>
        <v>M4-NyO-59a-E-1</v>
      </c>
      <c r="AB370" s="17"/>
      <c r="AC370" s="17"/>
      <c r="AD370" s="17"/>
      <c r="AE370" s="7" t="s">
        <v>45</v>
      </c>
    </row>
    <row r="371" ht="75.0" customHeight="1">
      <c r="A371" s="7" t="s">
        <v>1856</v>
      </c>
      <c r="B371" s="12" t="s">
        <v>1857</v>
      </c>
      <c r="C371" s="18" t="s">
        <v>46</v>
      </c>
      <c r="D371" s="10" t="s">
        <v>33</v>
      </c>
      <c r="E371" s="9"/>
      <c r="F371" s="11" t="s">
        <v>1870</v>
      </c>
      <c r="G371" s="11" t="s">
        <v>1875</v>
      </c>
      <c r="H371" s="12"/>
      <c r="I371" s="7" t="s">
        <v>415</v>
      </c>
      <c r="J371" s="9" t="s">
        <v>90</v>
      </c>
      <c r="K371" s="11" t="s">
        <v>1876</v>
      </c>
      <c r="L371" s="11" t="s">
        <v>1877</v>
      </c>
      <c r="M371" s="9" t="s">
        <v>39</v>
      </c>
      <c r="N371" s="21" t="s">
        <v>1867</v>
      </c>
      <c r="O371" s="21" t="s">
        <v>1868</v>
      </c>
      <c r="P371" s="23"/>
      <c r="Q371" s="17"/>
      <c r="R371" s="23"/>
      <c r="S371" s="23"/>
      <c r="T371" s="23"/>
      <c r="U371" s="23"/>
      <c r="V371" s="23"/>
      <c r="W371" s="23"/>
      <c r="X371" s="17"/>
      <c r="Y371" s="9" t="s">
        <v>42</v>
      </c>
      <c r="Z371" s="21" t="s">
        <v>1878</v>
      </c>
      <c r="AA371" s="14" t="str">
        <f t="shared" si="1"/>
        <v>M4-NyO-59a-E-2</v>
      </c>
      <c r="AB371" s="17"/>
      <c r="AC371" s="17"/>
      <c r="AD371" s="17"/>
      <c r="AE371" s="7" t="s">
        <v>45</v>
      </c>
    </row>
    <row r="372" ht="75.0" customHeight="1">
      <c r="A372" s="9" t="s">
        <v>1879</v>
      </c>
      <c r="B372" s="12" t="s">
        <v>1880</v>
      </c>
      <c r="C372" s="31" t="s">
        <v>32</v>
      </c>
      <c r="D372" s="10" t="s">
        <v>33</v>
      </c>
      <c r="E372" s="9"/>
      <c r="F372" s="21" t="s">
        <v>1881</v>
      </c>
      <c r="G372" s="11"/>
      <c r="H372" s="12"/>
      <c r="I372" s="7" t="s">
        <v>82</v>
      </c>
      <c r="J372" s="7" t="s">
        <v>1882</v>
      </c>
      <c r="K372" s="12" t="s">
        <v>1883</v>
      </c>
      <c r="L372" s="11" t="s">
        <v>1884</v>
      </c>
      <c r="M372" s="9" t="s">
        <v>39</v>
      </c>
      <c r="N372" s="11" t="s">
        <v>1885</v>
      </c>
      <c r="O372" s="11" t="s">
        <v>1886</v>
      </c>
      <c r="P372" s="23"/>
      <c r="Q372" s="17"/>
      <c r="R372" s="23"/>
      <c r="S372" s="23"/>
      <c r="T372" s="23"/>
      <c r="U372" s="23"/>
      <c r="V372" s="23"/>
      <c r="W372" s="23"/>
      <c r="X372" s="17"/>
      <c r="Y372" s="9" t="s">
        <v>42</v>
      </c>
      <c r="Z372" s="16" t="s">
        <v>1887</v>
      </c>
      <c r="AA372" s="14" t="str">
        <f t="shared" si="1"/>
        <v>M4-NyO-53a-I-1</v>
      </c>
      <c r="AB372" s="17"/>
      <c r="AC372" s="17"/>
      <c r="AD372" s="17"/>
      <c r="AE372" s="7" t="s">
        <v>45</v>
      </c>
    </row>
    <row r="373" ht="75.0" customHeight="1">
      <c r="A373" s="9" t="s">
        <v>1879</v>
      </c>
      <c r="B373" s="12" t="s">
        <v>1880</v>
      </c>
      <c r="C373" s="18" t="s">
        <v>46</v>
      </c>
      <c r="D373" s="10" t="s">
        <v>33</v>
      </c>
      <c r="E373" s="9"/>
      <c r="F373" s="11" t="s">
        <v>1888</v>
      </c>
      <c r="G373" s="11" t="s">
        <v>1889</v>
      </c>
      <c r="H373" s="12"/>
      <c r="I373" s="7" t="s">
        <v>82</v>
      </c>
      <c r="J373" s="7" t="s">
        <v>90</v>
      </c>
      <c r="K373" s="12" t="s">
        <v>1883</v>
      </c>
      <c r="L373" s="12" t="s">
        <v>1890</v>
      </c>
      <c r="M373" s="9" t="s">
        <v>39</v>
      </c>
      <c r="N373" s="11" t="s">
        <v>1885</v>
      </c>
      <c r="O373" s="11" t="s">
        <v>1891</v>
      </c>
      <c r="P373" s="23"/>
      <c r="Q373" s="17"/>
      <c r="R373" s="23"/>
      <c r="S373" s="23"/>
      <c r="T373" s="23"/>
      <c r="U373" s="23"/>
      <c r="V373" s="23"/>
      <c r="W373" s="23"/>
      <c r="X373" s="17"/>
      <c r="Y373" s="9" t="s">
        <v>42</v>
      </c>
      <c r="Z373" s="16" t="s">
        <v>1892</v>
      </c>
      <c r="AA373" s="14" t="str">
        <f t="shared" si="1"/>
        <v>M4-NyO-53a-E-1</v>
      </c>
      <c r="AB373" s="17"/>
      <c r="AC373" s="17"/>
      <c r="AD373" s="17"/>
      <c r="AE373" s="7" t="s">
        <v>45</v>
      </c>
    </row>
    <row r="374" ht="75.0" customHeight="1">
      <c r="A374" s="9" t="s">
        <v>1879</v>
      </c>
      <c r="B374" s="12" t="s">
        <v>1880</v>
      </c>
      <c r="C374" s="18" t="s">
        <v>46</v>
      </c>
      <c r="D374" s="10" t="s">
        <v>33</v>
      </c>
      <c r="E374" s="9"/>
      <c r="F374" s="11" t="s">
        <v>1888</v>
      </c>
      <c r="G374" s="11" t="s">
        <v>1893</v>
      </c>
      <c r="H374" s="12"/>
      <c r="I374" s="7" t="s">
        <v>82</v>
      </c>
      <c r="J374" s="7" t="s">
        <v>90</v>
      </c>
      <c r="K374" s="12" t="s">
        <v>1883</v>
      </c>
      <c r="L374" s="12" t="s">
        <v>1894</v>
      </c>
      <c r="M374" s="9" t="s">
        <v>39</v>
      </c>
      <c r="N374" s="11" t="s">
        <v>1885</v>
      </c>
      <c r="O374" s="11" t="s">
        <v>1895</v>
      </c>
      <c r="P374" s="23"/>
      <c r="Q374" s="17"/>
      <c r="R374" s="23"/>
      <c r="S374" s="23"/>
      <c r="T374" s="23"/>
      <c r="U374" s="23"/>
      <c r="V374" s="23"/>
      <c r="W374" s="23"/>
      <c r="X374" s="17"/>
      <c r="Y374" s="9" t="s">
        <v>42</v>
      </c>
      <c r="Z374" s="16" t="s">
        <v>1896</v>
      </c>
      <c r="AA374" s="14" t="str">
        <f t="shared" si="1"/>
        <v>M4-NyO-53a-E-2</v>
      </c>
      <c r="AB374" s="17"/>
      <c r="AC374" s="17"/>
      <c r="AD374" s="17"/>
      <c r="AE374" s="7" t="s">
        <v>45</v>
      </c>
    </row>
    <row r="375" ht="75.0" customHeight="1">
      <c r="A375" s="9" t="s">
        <v>1879</v>
      </c>
      <c r="B375" s="12" t="s">
        <v>1880</v>
      </c>
      <c r="C375" s="40" t="s">
        <v>65</v>
      </c>
      <c r="D375" s="10" t="s">
        <v>33</v>
      </c>
      <c r="E375" s="9"/>
      <c r="F375" s="11" t="s">
        <v>1897</v>
      </c>
      <c r="G375" s="11" t="s">
        <v>1889</v>
      </c>
      <c r="H375" s="12"/>
      <c r="I375" s="7" t="s">
        <v>82</v>
      </c>
      <c r="J375" s="7" t="s">
        <v>90</v>
      </c>
      <c r="K375" s="11" t="s">
        <v>1898</v>
      </c>
      <c r="L375" s="12" t="s">
        <v>1890</v>
      </c>
      <c r="M375" s="9" t="s">
        <v>39</v>
      </c>
      <c r="N375" s="11" t="s">
        <v>1885</v>
      </c>
      <c r="O375" s="11" t="s">
        <v>1899</v>
      </c>
      <c r="P375" s="23"/>
      <c r="Q375" s="17"/>
      <c r="R375" s="23"/>
      <c r="S375" s="23"/>
      <c r="T375" s="23"/>
      <c r="U375" s="23"/>
      <c r="V375" s="23"/>
      <c r="W375" s="23"/>
      <c r="X375" s="17"/>
      <c r="Y375" s="9" t="s">
        <v>42</v>
      </c>
      <c r="Z375" s="16" t="s">
        <v>1900</v>
      </c>
      <c r="AA375" s="14" t="str">
        <f t="shared" si="1"/>
        <v>M4-NyO-53a-A-1</v>
      </c>
      <c r="AB375" s="17"/>
      <c r="AC375" s="17"/>
      <c r="AD375" s="17"/>
      <c r="AE375" s="7" t="s">
        <v>45</v>
      </c>
    </row>
    <row r="376" ht="75.0" customHeight="1">
      <c r="A376" s="9" t="s">
        <v>1879</v>
      </c>
      <c r="B376" s="12" t="s">
        <v>1880</v>
      </c>
      <c r="C376" s="40" t="s">
        <v>65</v>
      </c>
      <c r="D376" s="10" t="s">
        <v>33</v>
      </c>
      <c r="E376" s="9"/>
      <c r="F376" s="11" t="s">
        <v>1901</v>
      </c>
      <c r="G376" s="11" t="s">
        <v>1893</v>
      </c>
      <c r="H376" s="12"/>
      <c r="I376" s="7" t="s">
        <v>82</v>
      </c>
      <c r="J376" s="7" t="s">
        <v>90</v>
      </c>
      <c r="K376" s="11" t="s">
        <v>1883</v>
      </c>
      <c r="L376" s="12" t="s">
        <v>1894</v>
      </c>
      <c r="M376" s="9" t="s">
        <v>39</v>
      </c>
      <c r="N376" s="11" t="s">
        <v>1885</v>
      </c>
      <c r="O376" s="11" t="s">
        <v>1895</v>
      </c>
      <c r="P376" s="23"/>
      <c r="Q376" s="17"/>
      <c r="R376" s="23"/>
      <c r="S376" s="23"/>
      <c r="T376" s="23"/>
      <c r="U376" s="23"/>
      <c r="V376" s="23"/>
      <c r="W376" s="23"/>
      <c r="X376" s="17"/>
      <c r="Y376" s="9" t="s">
        <v>42</v>
      </c>
      <c r="Z376" s="16" t="s">
        <v>1902</v>
      </c>
      <c r="AA376" s="14" t="str">
        <f t="shared" si="1"/>
        <v>M4-NyO-53a-A-2</v>
      </c>
      <c r="AB376" s="17"/>
      <c r="AC376" s="17"/>
      <c r="AD376" s="17"/>
      <c r="AE376" s="7" t="s">
        <v>45</v>
      </c>
    </row>
    <row r="377" ht="75.0" customHeight="1">
      <c r="A377" s="9" t="s">
        <v>1879</v>
      </c>
      <c r="B377" s="12" t="s">
        <v>1880</v>
      </c>
      <c r="C377" s="40" t="s">
        <v>65</v>
      </c>
      <c r="D377" s="10" t="s">
        <v>33</v>
      </c>
      <c r="E377" s="9"/>
      <c r="F377" s="11" t="s">
        <v>1903</v>
      </c>
      <c r="G377" s="11" t="s">
        <v>1889</v>
      </c>
      <c r="H377" s="12"/>
      <c r="I377" s="7" t="s">
        <v>82</v>
      </c>
      <c r="J377" s="7" t="s">
        <v>90</v>
      </c>
      <c r="K377" s="11" t="s">
        <v>1898</v>
      </c>
      <c r="L377" s="12" t="s">
        <v>1890</v>
      </c>
      <c r="M377" s="9" t="s">
        <v>39</v>
      </c>
      <c r="N377" s="11" t="s">
        <v>1885</v>
      </c>
      <c r="O377" s="11" t="s">
        <v>1899</v>
      </c>
      <c r="P377" s="23"/>
      <c r="Q377" s="17"/>
      <c r="R377" s="23"/>
      <c r="S377" s="23"/>
      <c r="T377" s="23"/>
      <c r="U377" s="23"/>
      <c r="V377" s="23"/>
      <c r="W377" s="23"/>
      <c r="X377" s="17"/>
      <c r="Y377" s="9" t="s">
        <v>42</v>
      </c>
      <c r="Z377" s="16" t="s">
        <v>1904</v>
      </c>
      <c r="AA377" s="14" t="str">
        <f t="shared" si="1"/>
        <v>M4-NyO-53a-A-3</v>
      </c>
      <c r="AB377" s="17"/>
      <c r="AC377" s="17"/>
      <c r="AD377" s="17"/>
      <c r="AE377" s="7" t="s">
        <v>45</v>
      </c>
    </row>
    <row r="378" ht="75.0" customHeight="1">
      <c r="A378" s="9" t="s">
        <v>1905</v>
      </c>
      <c r="B378" s="11" t="s">
        <v>1906</v>
      </c>
      <c r="C378" s="31" t="s">
        <v>32</v>
      </c>
      <c r="D378" s="10" t="s">
        <v>33</v>
      </c>
      <c r="E378" s="9"/>
      <c r="F378" s="21" t="s">
        <v>1907</v>
      </c>
      <c r="G378" s="11"/>
      <c r="H378" s="12"/>
      <c r="I378" s="9" t="s">
        <v>82</v>
      </c>
      <c r="J378" s="9" t="s">
        <v>471</v>
      </c>
      <c r="K378" s="12" t="s">
        <v>1908</v>
      </c>
      <c r="L378" s="12" t="s">
        <v>1909</v>
      </c>
      <c r="M378" s="9" t="s">
        <v>39</v>
      </c>
      <c r="N378" s="12" t="s">
        <v>1910</v>
      </c>
      <c r="O378" s="12" t="s">
        <v>1911</v>
      </c>
      <c r="P378" s="23"/>
      <c r="Q378" s="17"/>
      <c r="R378" s="23"/>
      <c r="S378" s="23"/>
      <c r="T378" s="23"/>
      <c r="U378" s="23"/>
      <c r="V378" s="23"/>
      <c r="W378" s="23"/>
      <c r="X378" s="17"/>
      <c r="Y378" s="9" t="s">
        <v>42</v>
      </c>
      <c r="Z378" s="16" t="s">
        <v>1912</v>
      </c>
      <c r="AA378" s="14" t="str">
        <f t="shared" si="1"/>
        <v>M4-NyO-54a-I-1</v>
      </c>
      <c r="AB378" s="17"/>
      <c r="AC378" s="17"/>
      <c r="AD378" s="17"/>
      <c r="AE378" s="7" t="s">
        <v>45</v>
      </c>
    </row>
    <row r="379" ht="75.0" customHeight="1">
      <c r="A379" s="9" t="s">
        <v>1905</v>
      </c>
      <c r="B379" s="11" t="s">
        <v>1906</v>
      </c>
      <c r="C379" s="18" t="s">
        <v>46</v>
      </c>
      <c r="D379" s="10" t="s">
        <v>33</v>
      </c>
      <c r="E379" s="9"/>
      <c r="F379" s="12" t="s">
        <v>1913</v>
      </c>
      <c r="G379" s="12" t="s">
        <v>1914</v>
      </c>
      <c r="H379" s="12"/>
      <c r="I379" s="9" t="s">
        <v>82</v>
      </c>
      <c r="J379" s="9" t="s">
        <v>366</v>
      </c>
      <c r="K379" s="12" t="s">
        <v>1915</v>
      </c>
      <c r="L379" s="12" t="s">
        <v>1916</v>
      </c>
      <c r="M379" s="7" t="s">
        <v>39</v>
      </c>
      <c r="N379" s="12" t="s">
        <v>1910</v>
      </c>
      <c r="O379" s="11" t="s">
        <v>1917</v>
      </c>
      <c r="P379" s="23"/>
      <c r="Q379" s="17"/>
      <c r="R379" s="23"/>
      <c r="S379" s="23"/>
      <c r="T379" s="23"/>
      <c r="U379" s="23"/>
      <c r="V379" s="23"/>
      <c r="W379" s="23"/>
      <c r="X379" s="17"/>
      <c r="Y379" s="9" t="s">
        <v>42</v>
      </c>
      <c r="Z379" s="16" t="s">
        <v>1918</v>
      </c>
      <c r="AA379" s="14" t="str">
        <f t="shared" si="1"/>
        <v>M4-NyO-54a-E-1</v>
      </c>
      <c r="AB379" s="17"/>
      <c r="AC379" s="17"/>
      <c r="AD379" s="17"/>
      <c r="AE379" s="7" t="s">
        <v>45</v>
      </c>
    </row>
    <row r="380" ht="75.0" customHeight="1">
      <c r="A380" s="9" t="s">
        <v>1905</v>
      </c>
      <c r="B380" s="11" t="s">
        <v>1906</v>
      </c>
      <c r="C380" s="40" t="s">
        <v>65</v>
      </c>
      <c r="D380" s="10" t="s">
        <v>33</v>
      </c>
      <c r="E380" s="9"/>
      <c r="F380" s="21" t="s">
        <v>1919</v>
      </c>
      <c r="G380" s="12" t="s">
        <v>1914</v>
      </c>
      <c r="H380" s="12"/>
      <c r="I380" s="9" t="s">
        <v>82</v>
      </c>
      <c r="J380" s="9" t="s">
        <v>366</v>
      </c>
      <c r="K380" s="12" t="s">
        <v>1920</v>
      </c>
      <c r="L380" s="12" t="s">
        <v>1921</v>
      </c>
      <c r="M380" s="9" t="s">
        <v>39</v>
      </c>
      <c r="N380" s="12" t="s">
        <v>1910</v>
      </c>
      <c r="O380" s="11" t="s">
        <v>1917</v>
      </c>
      <c r="P380" s="23"/>
      <c r="Q380" s="17"/>
      <c r="R380" s="23"/>
      <c r="S380" s="23"/>
      <c r="T380" s="23"/>
      <c r="U380" s="23"/>
      <c r="V380" s="23"/>
      <c r="W380" s="23"/>
      <c r="X380" s="17"/>
      <c r="Y380" s="9" t="s">
        <v>42</v>
      </c>
      <c r="Z380" s="16" t="s">
        <v>1922</v>
      </c>
      <c r="AA380" s="14" t="str">
        <f t="shared" si="1"/>
        <v>M4-NyO-54a-A-1</v>
      </c>
      <c r="AB380" s="17"/>
      <c r="AC380" s="17"/>
      <c r="AD380" s="17"/>
      <c r="AE380" s="7" t="s">
        <v>45</v>
      </c>
    </row>
    <row r="381" ht="75.0" customHeight="1">
      <c r="A381" s="9" t="s">
        <v>1905</v>
      </c>
      <c r="B381" s="11" t="s">
        <v>1906</v>
      </c>
      <c r="C381" s="40" t="s">
        <v>65</v>
      </c>
      <c r="D381" s="10" t="s">
        <v>33</v>
      </c>
      <c r="E381" s="9"/>
      <c r="F381" s="11" t="s">
        <v>1923</v>
      </c>
      <c r="G381" s="12" t="s">
        <v>1914</v>
      </c>
      <c r="H381" s="12"/>
      <c r="I381" s="9" t="s">
        <v>82</v>
      </c>
      <c r="J381" s="9" t="s">
        <v>366</v>
      </c>
      <c r="K381" s="12" t="s">
        <v>1920</v>
      </c>
      <c r="L381" s="12" t="s">
        <v>1921</v>
      </c>
      <c r="M381" s="9" t="s">
        <v>39</v>
      </c>
      <c r="N381" s="12" t="s">
        <v>1910</v>
      </c>
      <c r="O381" s="11" t="s">
        <v>1917</v>
      </c>
      <c r="P381" s="23"/>
      <c r="Q381" s="17"/>
      <c r="R381" s="23"/>
      <c r="S381" s="23"/>
      <c r="T381" s="23"/>
      <c r="U381" s="23"/>
      <c r="V381" s="23"/>
      <c r="W381" s="23"/>
      <c r="X381" s="17"/>
      <c r="Y381" s="9" t="s">
        <v>42</v>
      </c>
      <c r="Z381" s="16" t="s">
        <v>1924</v>
      </c>
      <c r="AA381" s="14" t="str">
        <f t="shared" si="1"/>
        <v>M4-NyO-54a-A-2</v>
      </c>
      <c r="AB381" s="17"/>
      <c r="AC381" s="17"/>
      <c r="AD381" s="17"/>
      <c r="AE381" s="7" t="s">
        <v>45</v>
      </c>
    </row>
    <row r="382" ht="75.0" customHeight="1">
      <c r="A382" s="9" t="s">
        <v>1905</v>
      </c>
      <c r="B382" s="11" t="s">
        <v>1906</v>
      </c>
      <c r="C382" s="40" t="s">
        <v>65</v>
      </c>
      <c r="D382" s="10" t="s">
        <v>33</v>
      </c>
      <c r="E382" s="9"/>
      <c r="F382" s="11" t="s">
        <v>1925</v>
      </c>
      <c r="G382" s="12" t="s">
        <v>1914</v>
      </c>
      <c r="H382" s="12"/>
      <c r="I382" s="9" t="s">
        <v>82</v>
      </c>
      <c r="J382" s="9" t="s">
        <v>366</v>
      </c>
      <c r="K382" s="12" t="s">
        <v>1920</v>
      </c>
      <c r="L382" s="12" t="s">
        <v>1921</v>
      </c>
      <c r="M382" s="9" t="s">
        <v>39</v>
      </c>
      <c r="N382" s="12" t="s">
        <v>1910</v>
      </c>
      <c r="O382" s="11" t="s">
        <v>1917</v>
      </c>
      <c r="P382" s="23"/>
      <c r="Q382" s="17"/>
      <c r="R382" s="23"/>
      <c r="S382" s="23"/>
      <c r="T382" s="23"/>
      <c r="U382" s="23"/>
      <c r="V382" s="23"/>
      <c r="W382" s="23"/>
      <c r="X382" s="17"/>
      <c r="Y382" s="9" t="s">
        <v>42</v>
      </c>
      <c r="Z382" s="16" t="s">
        <v>1926</v>
      </c>
      <c r="AA382" s="14" t="str">
        <f t="shared" si="1"/>
        <v>M4-NyO-54a-A-3</v>
      </c>
      <c r="AB382" s="17"/>
      <c r="AC382" s="17"/>
      <c r="AD382" s="17"/>
      <c r="AE382" s="7" t="s">
        <v>45</v>
      </c>
    </row>
    <row r="383" ht="75.0" customHeight="1">
      <c r="A383" s="9" t="s">
        <v>1927</v>
      </c>
      <c r="B383" s="12" t="s">
        <v>1928</v>
      </c>
      <c r="C383" s="31" t="s">
        <v>32</v>
      </c>
      <c r="D383" s="10" t="s">
        <v>33</v>
      </c>
      <c r="E383" s="9"/>
      <c r="F383" s="21" t="s">
        <v>1929</v>
      </c>
      <c r="G383" s="11"/>
      <c r="H383" s="12"/>
      <c r="I383" s="9" t="s">
        <v>82</v>
      </c>
      <c r="J383" s="7" t="s">
        <v>471</v>
      </c>
      <c r="K383" s="12" t="s">
        <v>1930</v>
      </c>
      <c r="L383" s="12" t="s">
        <v>1931</v>
      </c>
      <c r="M383" s="9" t="s">
        <v>39</v>
      </c>
      <c r="N383" s="12" t="s">
        <v>1932</v>
      </c>
      <c r="O383" s="12" t="s">
        <v>1933</v>
      </c>
      <c r="P383" s="23"/>
      <c r="Q383" s="17"/>
      <c r="R383" s="23"/>
      <c r="S383" s="23"/>
      <c r="T383" s="23"/>
      <c r="U383" s="23"/>
      <c r="V383" s="23"/>
      <c r="W383" s="23"/>
      <c r="X383" s="17"/>
      <c r="Y383" s="9" t="s">
        <v>42</v>
      </c>
      <c r="Z383" s="16" t="s">
        <v>1934</v>
      </c>
      <c r="AA383" s="14" t="str">
        <f t="shared" si="1"/>
        <v>M4-NyO-55a-I-1</v>
      </c>
      <c r="AB383" s="17"/>
      <c r="AC383" s="17"/>
      <c r="AD383" s="17"/>
      <c r="AE383" s="7" t="s">
        <v>45</v>
      </c>
    </row>
    <row r="384" ht="75.0" customHeight="1">
      <c r="A384" s="9" t="s">
        <v>1927</v>
      </c>
      <c r="B384" s="12" t="s">
        <v>1935</v>
      </c>
      <c r="C384" s="18" t="s">
        <v>46</v>
      </c>
      <c r="D384" s="10" t="s">
        <v>33</v>
      </c>
      <c r="E384" s="9"/>
      <c r="F384" s="11" t="s">
        <v>1936</v>
      </c>
      <c r="G384" s="12" t="s">
        <v>1937</v>
      </c>
      <c r="H384" s="12"/>
      <c r="I384" s="9" t="s">
        <v>82</v>
      </c>
      <c r="J384" s="9" t="s">
        <v>90</v>
      </c>
      <c r="K384" s="12" t="s">
        <v>1938</v>
      </c>
      <c r="L384" s="12" t="s">
        <v>1939</v>
      </c>
      <c r="M384" s="9" t="s">
        <v>39</v>
      </c>
      <c r="N384" s="12" t="s">
        <v>1932</v>
      </c>
      <c r="O384" s="12" t="s">
        <v>1940</v>
      </c>
      <c r="P384" s="23"/>
      <c r="Q384" s="17"/>
      <c r="R384" s="23"/>
      <c r="S384" s="23"/>
      <c r="T384" s="23"/>
      <c r="U384" s="23"/>
      <c r="V384" s="23"/>
      <c r="W384" s="23"/>
      <c r="X384" s="17"/>
      <c r="Y384" s="9" t="s">
        <v>42</v>
      </c>
      <c r="Z384" s="16" t="s">
        <v>1941</v>
      </c>
      <c r="AA384" s="14" t="str">
        <f t="shared" si="1"/>
        <v>M4-NyO-55a-E-1</v>
      </c>
      <c r="AB384" s="17"/>
      <c r="AC384" s="17"/>
      <c r="AD384" s="17"/>
      <c r="AE384" s="7" t="s">
        <v>45</v>
      </c>
    </row>
    <row r="385" ht="75.0" customHeight="1">
      <c r="A385" s="9" t="s">
        <v>1927</v>
      </c>
      <c r="B385" s="12" t="s">
        <v>1942</v>
      </c>
      <c r="C385" s="18" t="s">
        <v>46</v>
      </c>
      <c r="D385" s="10" t="s">
        <v>33</v>
      </c>
      <c r="E385" s="9"/>
      <c r="F385" s="11" t="s">
        <v>1936</v>
      </c>
      <c r="G385" s="12" t="s">
        <v>1943</v>
      </c>
      <c r="H385" s="12"/>
      <c r="I385" s="9" t="s">
        <v>82</v>
      </c>
      <c r="J385" s="9" t="s">
        <v>90</v>
      </c>
      <c r="K385" s="12" t="s">
        <v>1938</v>
      </c>
      <c r="L385" s="12" t="s">
        <v>1939</v>
      </c>
      <c r="M385" s="9" t="s">
        <v>39</v>
      </c>
      <c r="N385" s="12" t="s">
        <v>1932</v>
      </c>
      <c r="O385" s="12" t="s">
        <v>1944</v>
      </c>
      <c r="P385" s="23"/>
      <c r="Q385" s="17"/>
      <c r="R385" s="23"/>
      <c r="S385" s="23"/>
      <c r="T385" s="23"/>
      <c r="U385" s="23"/>
      <c r="V385" s="23"/>
      <c r="W385" s="23"/>
      <c r="X385" s="17"/>
      <c r="Y385" s="9" t="s">
        <v>42</v>
      </c>
      <c r="Z385" s="16" t="s">
        <v>1945</v>
      </c>
      <c r="AA385" s="14" t="str">
        <f t="shared" si="1"/>
        <v>M4-NyO-55a-E-2</v>
      </c>
      <c r="AB385" s="17"/>
      <c r="AC385" s="17"/>
      <c r="AD385" s="17"/>
      <c r="AE385" s="7" t="s">
        <v>45</v>
      </c>
    </row>
    <row r="386" ht="75.0" customHeight="1">
      <c r="A386" s="9" t="s">
        <v>1927</v>
      </c>
      <c r="B386" s="12" t="s">
        <v>1942</v>
      </c>
      <c r="C386" s="40" t="s">
        <v>65</v>
      </c>
      <c r="D386" s="10" t="s">
        <v>33</v>
      </c>
      <c r="E386" s="9"/>
      <c r="F386" s="21" t="s">
        <v>1946</v>
      </c>
      <c r="G386" s="11" t="s">
        <v>1947</v>
      </c>
      <c r="H386" s="12"/>
      <c r="I386" s="9" t="s">
        <v>82</v>
      </c>
      <c r="J386" s="9" t="s">
        <v>90</v>
      </c>
      <c r="K386" s="11" t="s">
        <v>1948</v>
      </c>
      <c r="L386" s="12" t="s">
        <v>1939</v>
      </c>
      <c r="M386" s="9" t="s">
        <v>39</v>
      </c>
      <c r="N386" s="11" t="s">
        <v>1949</v>
      </c>
      <c r="O386" s="11" t="s">
        <v>1950</v>
      </c>
      <c r="P386" s="23"/>
      <c r="Q386" s="17"/>
      <c r="R386" s="23"/>
      <c r="S386" s="23"/>
      <c r="T386" s="23"/>
      <c r="U386" s="23"/>
      <c r="V386" s="23"/>
      <c r="W386" s="23"/>
      <c r="X386" s="17"/>
      <c r="Y386" s="9" t="s">
        <v>42</v>
      </c>
      <c r="Z386" s="16" t="s">
        <v>1951</v>
      </c>
      <c r="AA386" s="14" t="str">
        <f t="shared" si="1"/>
        <v>M4-NyO-55a-A-1</v>
      </c>
      <c r="AB386" s="17"/>
      <c r="AC386" s="17"/>
      <c r="AD386" s="17"/>
      <c r="AE386" s="7" t="s">
        <v>45</v>
      </c>
    </row>
    <row r="387" ht="75.0" customHeight="1">
      <c r="A387" s="9" t="s">
        <v>1927</v>
      </c>
      <c r="B387" s="12" t="s">
        <v>1952</v>
      </c>
      <c r="C387" s="40" t="s">
        <v>65</v>
      </c>
      <c r="D387" s="10" t="s">
        <v>33</v>
      </c>
      <c r="E387" s="9"/>
      <c r="F387" s="11" t="s">
        <v>1953</v>
      </c>
      <c r="G387" s="11" t="s">
        <v>1954</v>
      </c>
      <c r="H387" s="12"/>
      <c r="I387" s="9" t="s">
        <v>82</v>
      </c>
      <c r="J387" s="9" t="s">
        <v>90</v>
      </c>
      <c r="K387" s="11" t="s">
        <v>1955</v>
      </c>
      <c r="L387" s="12" t="s">
        <v>1939</v>
      </c>
      <c r="M387" s="9" t="s">
        <v>39</v>
      </c>
      <c r="N387" s="11" t="s">
        <v>1949</v>
      </c>
      <c r="O387" s="11" t="s">
        <v>1956</v>
      </c>
      <c r="P387" s="23"/>
      <c r="Q387" s="17"/>
      <c r="R387" s="23"/>
      <c r="S387" s="23"/>
      <c r="T387" s="23"/>
      <c r="U387" s="23"/>
      <c r="V387" s="23"/>
      <c r="W387" s="23"/>
      <c r="X387" s="17"/>
      <c r="Y387" s="9" t="s">
        <v>42</v>
      </c>
      <c r="Z387" s="16" t="s">
        <v>1957</v>
      </c>
      <c r="AA387" s="14" t="str">
        <f t="shared" si="1"/>
        <v>M4-NyO-55a-A-2</v>
      </c>
      <c r="AB387" s="17"/>
      <c r="AC387" s="17"/>
      <c r="AD387" s="17"/>
      <c r="AE387" s="7" t="s">
        <v>45</v>
      </c>
    </row>
    <row r="388" ht="75.0" customHeight="1">
      <c r="A388" s="9" t="s">
        <v>1927</v>
      </c>
      <c r="B388" s="12" t="s">
        <v>1958</v>
      </c>
      <c r="C388" s="40" t="s">
        <v>65</v>
      </c>
      <c r="D388" s="10" t="s">
        <v>33</v>
      </c>
      <c r="E388" s="9"/>
      <c r="F388" s="11" t="s">
        <v>1959</v>
      </c>
      <c r="G388" s="11" t="s">
        <v>1960</v>
      </c>
      <c r="H388" s="12"/>
      <c r="I388" s="9" t="s">
        <v>82</v>
      </c>
      <c r="J388" s="9" t="s">
        <v>90</v>
      </c>
      <c r="K388" s="11" t="s">
        <v>1955</v>
      </c>
      <c r="L388" s="12" t="s">
        <v>1939</v>
      </c>
      <c r="M388" s="9" t="s">
        <v>39</v>
      </c>
      <c r="N388" s="11" t="s">
        <v>1949</v>
      </c>
      <c r="O388" s="11" t="s">
        <v>1961</v>
      </c>
      <c r="P388" s="23"/>
      <c r="Q388" s="17"/>
      <c r="R388" s="23"/>
      <c r="S388" s="23"/>
      <c r="T388" s="23"/>
      <c r="U388" s="23"/>
      <c r="V388" s="23"/>
      <c r="W388" s="23"/>
      <c r="X388" s="17"/>
      <c r="Y388" s="9" t="s">
        <v>42</v>
      </c>
      <c r="Z388" s="16" t="s">
        <v>1962</v>
      </c>
      <c r="AA388" s="14" t="str">
        <f t="shared" si="1"/>
        <v>M4-NyO-55a-A-3</v>
      </c>
      <c r="AB388" s="17"/>
      <c r="AC388" s="17"/>
      <c r="AD388" s="17"/>
      <c r="AE388" s="7" t="s">
        <v>45</v>
      </c>
    </row>
    <row r="389" ht="75.0" customHeight="1">
      <c r="A389" s="9" t="s">
        <v>1963</v>
      </c>
      <c r="B389" s="12" t="s">
        <v>1964</v>
      </c>
      <c r="C389" s="31" t="s">
        <v>32</v>
      </c>
      <c r="D389" s="10" t="s">
        <v>33</v>
      </c>
      <c r="E389" s="9"/>
      <c r="F389" s="21" t="s">
        <v>1965</v>
      </c>
      <c r="G389" s="11"/>
      <c r="H389" s="12"/>
      <c r="I389" s="9" t="s">
        <v>82</v>
      </c>
      <c r="J389" s="9" t="s">
        <v>471</v>
      </c>
      <c r="K389" s="12" t="s">
        <v>1966</v>
      </c>
      <c r="L389" s="12" t="s">
        <v>1967</v>
      </c>
      <c r="M389" s="9" t="s">
        <v>39</v>
      </c>
      <c r="N389" s="12" t="s">
        <v>1968</v>
      </c>
      <c r="O389" s="12" t="s">
        <v>1969</v>
      </c>
      <c r="P389" s="23"/>
      <c r="Q389" s="17"/>
      <c r="R389" s="23"/>
      <c r="S389" s="23"/>
      <c r="T389" s="23"/>
      <c r="U389" s="23"/>
      <c r="V389" s="23"/>
      <c r="W389" s="23"/>
      <c r="X389" s="17"/>
      <c r="Y389" s="9" t="s">
        <v>42</v>
      </c>
      <c r="Z389" s="16" t="s">
        <v>1970</v>
      </c>
      <c r="AA389" s="14" t="str">
        <f t="shared" si="1"/>
        <v>M4-NyO-56a-I-1</v>
      </c>
      <c r="AB389" s="17"/>
      <c r="AC389" s="17"/>
      <c r="AD389" s="17"/>
      <c r="AE389" s="7" t="s">
        <v>45</v>
      </c>
    </row>
    <row r="390" ht="75.0" customHeight="1">
      <c r="A390" s="9" t="s">
        <v>1963</v>
      </c>
      <c r="B390" s="12" t="s">
        <v>1964</v>
      </c>
      <c r="C390" s="18" t="s">
        <v>46</v>
      </c>
      <c r="D390" s="10" t="s">
        <v>33</v>
      </c>
      <c r="E390" s="9"/>
      <c r="F390" s="12" t="s">
        <v>1971</v>
      </c>
      <c r="G390" s="12" t="s">
        <v>1972</v>
      </c>
      <c r="H390" s="12"/>
      <c r="I390" s="9" t="s">
        <v>82</v>
      </c>
      <c r="J390" s="9" t="s">
        <v>90</v>
      </c>
      <c r="K390" s="12" t="s">
        <v>1973</v>
      </c>
      <c r="L390" s="12" t="s">
        <v>1974</v>
      </c>
      <c r="M390" s="9" t="s">
        <v>39</v>
      </c>
      <c r="N390" s="12" t="s">
        <v>1968</v>
      </c>
      <c r="O390" s="12" t="s">
        <v>1969</v>
      </c>
      <c r="P390" s="23"/>
      <c r="Q390" s="17"/>
      <c r="R390" s="23"/>
      <c r="S390" s="23"/>
      <c r="T390" s="23"/>
      <c r="U390" s="23"/>
      <c r="V390" s="23"/>
      <c r="W390" s="23"/>
      <c r="X390" s="17"/>
      <c r="Y390" s="9" t="s">
        <v>42</v>
      </c>
      <c r="Z390" s="16" t="s">
        <v>1975</v>
      </c>
      <c r="AA390" s="14" t="str">
        <f t="shared" si="1"/>
        <v>M4-NyO-56a-E-1</v>
      </c>
      <c r="AB390" s="17"/>
      <c r="AC390" s="17"/>
      <c r="AD390" s="17"/>
      <c r="AE390" s="7" t="s">
        <v>45</v>
      </c>
    </row>
    <row r="391" ht="75.0" customHeight="1">
      <c r="A391" s="9" t="s">
        <v>1963</v>
      </c>
      <c r="B391" s="12" t="s">
        <v>1964</v>
      </c>
      <c r="C391" s="40" t="s">
        <v>65</v>
      </c>
      <c r="D391" s="10" t="s">
        <v>33</v>
      </c>
      <c r="E391" s="9"/>
      <c r="F391" s="12" t="s">
        <v>1976</v>
      </c>
      <c r="G391" s="12" t="s">
        <v>1977</v>
      </c>
      <c r="H391" s="12"/>
      <c r="I391" s="9" t="s">
        <v>82</v>
      </c>
      <c r="J391" s="9" t="s">
        <v>90</v>
      </c>
      <c r="K391" s="12" t="s">
        <v>1973</v>
      </c>
      <c r="L391" s="12" t="s">
        <v>1974</v>
      </c>
      <c r="M391" s="9" t="s">
        <v>39</v>
      </c>
      <c r="N391" s="12" t="s">
        <v>1968</v>
      </c>
      <c r="O391" s="12" t="s">
        <v>1978</v>
      </c>
      <c r="P391" s="23"/>
      <c r="Q391" s="17"/>
      <c r="R391" s="23"/>
      <c r="S391" s="23"/>
      <c r="T391" s="23"/>
      <c r="U391" s="23"/>
      <c r="V391" s="23"/>
      <c r="W391" s="23"/>
      <c r="X391" s="17"/>
      <c r="Y391" s="9" t="s">
        <v>42</v>
      </c>
      <c r="Z391" s="16" t="s">
        <v>1979</v>
      </c>
      <c r="AA391" s="14" t="str">
        <f t="shared" si="1"/>
        <v>M4-NyO-56a-A-1</v>
      </c>
      <c r="AB391" s="17"/>
      <c r="AC391" s="17"/>
      <c r="AD391" s="17"/>
      <c r="AE391" s="7" t="s">
        <v>45</v>
      </c>
    </row>
    <row r="392" ht="75.0" customHeight="1">
      <c r="A392" s="9" t="s">
        <v>1963</v>
      </c>
      <c r="B392" s="12" t="s">
        <v>1964</v>
      </c>
      <c r="C392" s="40" t="s">
        <v>65</v>
      </c>
      <c r="D392" s="10" t="s">
        <v>33</v>
      </c>
      <c r="E392" s="9"/>
      <c r="F392" s="12" t="s">
        <v>1980</v>
      </c>
      <c r="G392" s="12" t="s">
        <v>1981</v>
      </c>
      <c r="H392" s="12"/>
      <c r="I392" s="9" t="s">
        <v>82</v>
      </c>
      <c r="J392" s="9" t="s">
        <v>90</v>
      </c>
      <c r="K392" s="12" t="s">
        <v>1973</v>
      </c>
      <c r="L392" s="12" t="s">
        <v>1974</v>
      </c>
      <c r="M392" s="9" t="s">
        <v>39</v>
      </c>
      <c r="N392" s="12" t="s">
        <v>1968</v>
      </c>
      <c r="O392" s="11" t="s">
        <v>1982</v>
      </c>
      <c r="P392" s="23"/>
      <c r="Q392" s="17"/>
      <c r="R392" s="23"/>
      <c r="S392" s="23"/>
      <c r="T392" s="23"/>
      <c r="U392" s="23"/>
      <c r="V392" s="23"/>
      <c r="W392" s="23"/>
      <c r="X392" s="17"/>
      <c r="Y392" s="9" t="s">
        <v>42</v>
      </c>
      <c r="Z392" s="16" t="s">
        <v>1983</v>
      </c>
      <c r="AA392" s="14" t="str">
        <f t="shared" si="1"/>
        <v>M4-NyO-56a-A-2</v>
      </c>
      <c r="AB392" s="17"/>
      <c r="AC392" s="17"/>
      <c r="AD392" s="17"/>
      <c r="AE392" s="7" t="s">
        <v>45</v>
      </c>
    </row>
    <row r="393" ht="75.0" customHeight="1">
      <c r="A393" s="9" t="s">
        <v>1963</v>
      </c>
      <c r="B393" s="12" t="s">
        <v>1964</v>
      </c>
      <c r="C393" s="40" t="s">
        <v>65</v>
      </c>
      <c r="D393" s="10" t="s">
        <v>33</v>
      </c>
      <c r="E393" s="9"/>
      <c r="F393" s="11" t="s">
        <v>1984</v>
      </c>
      <c r="G393" s="12" t="s">
        <v>1985</v>
      </c>
      <c r="H393" s="12"/>
      <c r="I393" s="9" t="s">
        <v>82</v>
      </c>
      <c r="J393" s="9" t="s">
        <v>90</v>
      </c>
      <c r="K393" s="12" t="s">
        <v>1973</v>
      </c>
      <c r="L393" s="12" t="s">
        <v>1974</v>
      </c>
      <c r="M393" s="9" t="s">
        <v>39</v>
      </c>
      <c r="N393" s="12" t="s">
        <v>1968</v>
      </c>
      <c r="O393" s="11" t="s">
        <v>1986</v>
      </c>
      <c r="P393" s="23"/>
      <c r="Q393" s="17"/>
      <c r="R393" s="23"/>
      <c r="S393" s="23"/>
      <c r="T393" s="23"/>
      <c r="U393" s="23"/>
      <c r="V393" s="23"/>
      <c r="W393" s="23"/>
      <c r="X393" s="17"/>
      <c r="Y393" s="9" t="s">
        <v>42</v>
      </c>
      <c r="Z393" s="16" t="s">
        <v>1987</v>
      </c>
      <c r="AA393" s="14" t="str">
        <f t="shared" si="1"/>
        <v>M4-NyO-56a-A-3</v>
      </c>
      <c r="AB393" s="17"/>
      <c r="AC393" s="17"/>
      <c r="AD393" s="17"/>
      <c r="AE393" s="7" t="s">
        <v>45</v>
      </c>
    </row>
    <row r="394" ht="75.0" customHeight="1">
      <c r="A394" s="9" t="s">
        <v>1988</v>
      </c>
      <c r="B394" s="12" t="s">
        <v>1989</v>
      </c>
      <c r="C394" s="9" t="s">
        <v>32</v>
      </c>
      <c r="D394" s="10" t="s">
        <v>33</v>
      </c>
      <c r="E394" s="9"/>
      <c r="F394" s="12" t="s">
        <v>1990</v>
      </c>
      <c r="G394" s="12" t="s">
        <v>1991</v>
      </c>
      <c r="H394" s="12"/>
      <c r="I394" s="9" t="s">
        <v>35</v>
      </c>
      <c r="J394" s="9" t="s">
        <v>366</v>
      </c>
      <c r="K394" s="12" t="s">
        <v>1992</v>
      </c>
      <c r="L394" s="12" t="s">
        <v>1993</v>
      </c>
      <c r="M394" s="9" t="s">
        <v>39</v>
      </c>
      <c r="N394" s="11" t="s">
        <v>1968</v>
      </c>
      <c r="O394" s="11" t="s">
        <v>1969</v>
      </c>
      <c r="P394" s="23"/>
      <c r="Q394" s="17"/>
      <c r="R394" s="23"/>
      <c r="S394" s="23"/>
      <c r="T394" s="23"/>
      <c r="U394" s="23"/>
      <c r="V394" s="23"/>
      <c r="W394" s="23"/>
      <c r="X394" s="17"/>
      <c r="Y394" s="9" t="s">
        <v>42</v>
      </c>
      <c r="Z394" s="11" t="s">
        <v>1994</v>
      </c>
      <c r="AA394" s="14" t="str">
        <f t="shared" si="1"/>
        <v>M4-NyO-27a-I-1</v>
      </c>
      <c r="AB394" s="7" t="s">
        <v>258</v>
      </c>
      <c r="AC394" s="17"/>
      <c r="AD394" s="17" t="s">
        <v>44</v>
      </c>
      <c r="AE394" s="17"/>
    </row>
    <row r="395" ht="75.0" customHeight="1">
      <c r="A395" s="9" t="s">
        <v>1988</v>
      </c>
      <c r="B395" s="12" t="s">
        <v>1989</v>
      </c>
      <c r="C395" s="9" t="s">
        <v>46</v>
      </c>
      <c r="D395" s="10" t="s">
        <v>33</v>
      </c>
      <c r="E395" s="9"/>
      <c r="F395" s="12" t="s">
        <v>1995</v>
      </c>
      <c r="G395" s="12" t="s">
        <v>1996</v>
      </c>
      <c r="H395" s="12"/>
      <c r="I395" s="9" t="s">
        <v>35</v>
      </c>
      <c r="J395" s="9" t="s">
        <v>90</v>
      </c>
      <c r="K395" s="12" t="s">
        <v>1997</v>
      </c>
      <c r="L395" s="12" t="s">
        <v>1998</v>
      </c>
      <c r="M395" s="9" t="s">
        <v>39</v>
      </c>
      <c r="N395" s="11" t="s">
        <v>1968</v>
      </c>
      <c r="O395" s="11" t="s">
        <v>1969</v>
      </c>
      <c r="P395" s="23"/>
      <c r="Q395" s="17"/>
      <c r="R395" s="23"/>
      <c r="S395" s="23"/>
      <c r="T395" s="23"/>
      <c r="U395" s="23"/>
      <c r="V395" s="23"/>
      <c r="W395" s="23"/>
      <c r="X395" s="17"/>
      <c r="Y395" s="9" t="s">
        <v>42</v>
      </c>
      <c r="Z395" s="11" t="s">
        <v>1999</v>
      </c>
      <c r="AA395" s="14" t="str">
        <f t="shared" si="1"/>
        <v>M4-NyO-27a-E-1</v>
      </c>
      <c r="AB395" s="7" t="s">
        <v>258</v>
      </c>
      <c r="AC395" s="17"/>
      <c r="AD395" s="17" t="s">
        <v>44</v>
      </c>
      <c r="AE395" s="17"/>
    </row>
    <row r="396" ht="75.0" customHeight="1">
      <c r="A396" s="9" t="s">
        <v>1988</v>
      </c>
      <c r="B396" s="12" t="s">
        <v>1989</v>
      </c>
      <c r="C396" s="9" t="s">
        <v>65</v>
      </c>
      <c r="D396" s="10" t="s">
        <v>33</v>
      </c>
      <c r="E396" s="9"/>
      <c r="F396" s="12" t="s">
        <v>2000</v>
      </c>
      <c r="G396" s="12" t="s">
        <v>2001</v>
      </c>
      <c r="H396" s="12"/>
      <c r="I396" s="9" t="s">
        <v>35</v>
      </c>
      <c r="J396" s="9" t="s">
        <v>90</v>
      </c>
      <c r="K396" s="12" t="s">
        <v>2002</v>
      </c>
      <c r="L396" s="12" t="s">
        <v>1998</v>
      </c>
      <c r="M396" s="9" t="s">
        <v>39</v>
      </c>
      <c r="N396" s="11" t="s">
        <v>1968</v>
      </c>
      <c r="O396" s="11" t="s">
        <v>1969</v>
      </c>
      <c r="P396" s="23"/>
      <c r="Q396" s="17"/>
      <c r="R396" s="21"/>
      <c r="S396" s="21"/>
      <c r="T396" s="21"/>
      <c r="U396" s="21"/>
      <c r="V396" s="21"/>
      <c r="W396" s="21"/>
      <c r="X396" s="17"/>
      <c r="Y396" s="9" t="s">
        <v>42</v>
      </c>
      <c r="Z396" s="11" t="s">
        <v>2003</v>
      </c>
      <c r="AA396" s="14" t="str">
        <f t="shared" si="1"/>
        <v>M4-NyO-27a-A-1</v>
      </c>
      <c r="AB396" s="7" t="s">
        <v>258</v>
      </c>
      <c r="AC396" s="17"/>
      <c r="AD396" s="17" t="s">
        <v>44</v>
      </c>
      <c r="AE396" s="17"/>
    </row>
    <row r="397" ht="75.0" customHeight="1">
      <c r="A397" s="9" t="s">
        <v>1988</v>
      </c>
      <c r="B397" s="12" t="s">
        <v>1989</v>
      </c>
      <c r="C397" s="9" t="s">
        <v>65</v>
      </c>
      <c r="D397" s="10" t="s">
        <v>33</v>
      </c>
      <c r="E397" s="9"/>
      <c r="F397" s="12" t="s">
        <v>2004</v>
      </c>
      <c r="G397" s="12" t="s">
        <v>2005</v>
      </c>
      <c r="H397" s="12"/>
      <c r="I397" s="9" t="s">
        <v>35</v>
      </c>
      <c r="J397" s="9" t="s">
        <v>90</v>
      </c>
      <c r="K397" s="12" t="s">
        <v>2002</v>
      </c>
      <c r="L397" s="12" t="s">
        <v>1998</v>
      </c>
      <c r="M397" s="9" t="s">
        <v>39</v>
      </c>
      <c r="N397" s="11" t="s">
        <v>1968</v>
      </c>
      <c r="O397" s="11" t="s">
        <v>1969</v>
      </c>
      <c r="P397" s="23"/>
      <c r="Q397" s="17"/>
      <c r="R397" s="21"/>
      <c r="S397" s="21"/>
      <c r="T397" s="21"/>
      <c r="U397" s="21"/>
      <c r="V397" s="21"/>
      <c r="W397" s="21"/>
      <c r="X397" s="17"/>
      <c r="Y397" s="9" t="s">
        <v>42</v>
      </c>
      <c r="Z397" s="11" t="s">
        <v>2006</v>
      </c>
      <c r="AA397" s="14" t="str">
        <f t="shared" si="1"/>
        <v>M4-NyO-27a-A-2</v>
      </c>
      <c r="AB397" s="7" t="s">
        <v>258</v>
      </c>
      <c r="AC397" s="17"/>
      <c r="AD397" s="17" t="s">
        <v>44</v>
      </c>
      <c r="AE397" s="17"/>
    </row>
    <row r="398" ht="75.0" customHeight="1">
      <c r="A398" s="9" t="s">
        <v>1988</v>
      </c>
      <c r="B398" s="12" t="s">
        <v>1989</v>
      </c>
      <c r="C398" s="9" t="s">
        <v>65</v>
      </c>
      <c r="D398" s="10" t="s">
        <v>33</v>
      </c>
      <c r="E398" s="9"/>
      <c r="F398" s="11" t="s">
        <v>2007</v>
      </c>
      <c r="G398" s="12" t="s">
        <v>2008</v>
      </c>
      <c r="H398" s="12"/>
      <c r="I398" s="9" t="s">
        <v>35</v>
      </c>
      <c r="J398" s="9" t="s">
        <v>90</v>
      </c>
      <c r="K398" s="12" t="s">
        <v>2002</v>
      </c>
      <c r="L398" s="12" t="s">
        <v>1998</v>
      </c>
      <c r="M398" s="9" t="s">
        <v>39</v>
      </c>
      <c r="N398" s="11" t="s">
        <v>1968</v>
      </c>
      <c r="O398" s="11" t="s">
        <v>1969</v>
      </c>
      <c r="P398" s="23"/>
      <c r="Q398" s="17"/>
      <c r="R398" s="21"/>
      <c r="S398" s="21"/>
      <c r="T398" s="21"/>
      <c r="U398" s="21"/>
      <c r="V398" s="21"/>
      <c r="W398" s="21"/>
      <c r="X398" s="17"/>
      <c r="Y398" s="9" t="s">
        <v>42</v>
      </c>
      <c r="Z398" s="11" t="s">
        <v>2009</v>
      </c>
      <c r="AA398" s="14" t="str">
        <f t="shared" si="1"/>
        <v>M4-NyO-27a-A-3</v>
      </c>
      <c r="AB398" s="7" t="s">
        <v>258</v>
      </c>
      <c r="AC398" s="17"/>
      <c r="AD398" s="17" t="s">
        <v>44</v>
      </c>
      <c r="AE398" s="17"/>
    </row>
    <row r="399" ht="75.0" customHeight="1">
      <c r="A399" s="9" t="s">
        <v>2010</v>
      </c>
      <c r="B399" s="12" t="s">
        <v>2011</v>
      </c>
      <c r="C399" s="9" t="s">
        <v>32</v>
      </c>
      <c r="D399" s="10" t="s">
        <v>33</v>
      </c>
      <c r="E399" s="9"/>
      <c r="F399" s="12" t="s">
        <v>2012</v>
      </c>
      <c r="G399" s="12"/>
      <c r="H399" s="12"/>
      <c r="I399" s="9" t="s">
        <v>35</v>
      </c>
      <c r="J399" s="9" t="s">
        <v>471</v>
      </c>
      <c r="K399" s="12" t="s">
        <v>2013</v>
      </c>
      <c r="L399" s="12" t="s">
        <v>2014</v>
      </c>
      <c r="M399" s="9" t="s">
        <v>39</v>
      </c>
      <c r="N399" s="8" t="s">
        <v>2015</v>
      </c>
      <c r="O399" s="19" t="s">
        <v>2016</v>
      </c>
      <c r="P399" s="23"/>
      <c r="Q399" s="17"/>
      <c r="R399" s="21"/>
      <c r="S399" s="21"/>
      <c r="T399" s="21"/>
      <c r="U399" s="21"/>
      <c r="V399" s="21"/>
      <c r="W399" s="21"/>
      <c r="X399" s="17"/>
      <c r="Y399" s="9" t="s">
        <v>42</v>
      </c>
      <c r="Z399" s="11" t="s">
        <v>2017</v>
      </c>
      <c r="AA399" s="14" t="str">
        <f t="shared" si="1"/>
        <v>M4-NyO-28a-I-1</v>
      </c>
      <c r="AB399" s="7" t="s">
        <v>258</v>
      </c>
      <c r="AC399" s="17"/>
      <c r="AD399" s="17"/>
      <c r="AE399" s="7" t="s">
        <v>45</v>
      </c>
    </row>
    <row r="400" ht="75.0" customHeight="1">
      <c r="A400" s="9" t="s">
        <v>2010</v>
      </c>
      <c r="B400" s="12" t="s">
        <v>2011</v>
      </c>
      <c r="C400" s="9" t="s">
        <v>46</v>
      </c>
      <c r="D400" s="10" t="s">
        <v>33</v>
      </c>
      <c r="E400" s="9"/>
      <c r="F400" s="12" t="s">
        <v>2018</v>
      </c>
      <c r="G400" s="12"/>
      <c r="H400" s="12"/>
      <c r="I400" s="9" t="s">
        <v>35</v>
      </c>
      <c r="J400" s="9" t="s">
        <v>471</v>
      </c>
      <c r="K400" s="12" t="s">
        <v>2013</v>
      </c>
      <c r="L400" s="12" t="s">
        <v>2014</v>
      </c>
      <c r="M400" s="9" t="s">
        <v>39</v>
      </c>
      <c r="N400" s="8" t="s">
        <v>2019</v>
      </c>
      <c r="O400" s="19" t="s">
        <v>2020</v>
      </c>
      <c r="P400" s="23"/>
      <c r="Q400" s="17"/>
      <c r="R400" s="21"/>
      <c r="S400" s="21"/>
      <c r="T400" s="39"/>
      <c r="U400" s="21"/>
      <c r="V400" s="39"/>
      <c r="W400" s="21"/>
      <c r="X400" s="17"/>
      <c r="Y400" s="9" t="s">
        <v>42</v>
      </c>
      <c r="Z400" s="11" t="s">
        <v>2021</v>
      </c>
      <c r="AA400" s="14" t="str">
        <f t="shared" si="1"/>
        <v>M4-NyO-28a-E-1</v>
      </c>
      <c r="AB400" s="7" t="s">
        <v>258</v>
      </c>
      <c r="AC400" s="17"/>
      <c r="AD400" s="17"/>
      <c r="AE400" s="7" t="s">
        <v>45</v>
      </c>
    </row>
    <row r="401" ht="75.0" customHeight="1">
      <c r="A401" s="9" t="s">
        <v>2022</v>
      </c>
      <c r="B401" s="12" t="s">
        <v>2023</v>
      </c>
      <c r="C401" s="9" t="s">
        <v>32</v>
      </c>
      <c r="D401" s="10" t="s">
        <v>33</v>
      </c>
      <c r="E401" s="9"/>
      <c r="F401" s="11" t="s">
        <v>2024</v>
      </c>
      <c r="G401" s="24"/>
      <c r="H401" s="24"/>
      <c r="I401" s="17"/>
      <c r="J401" s="9" t="s">
        <v>471</v>
      </c>
      <c r="K401" s="21" t="s">
        <v>2025</v>
      </c>
      <c r="L401" s="11" t="s">
        <v>2026</v>
      </c>
      <c r="M401" s="7" t="s">
        <v>39</v>
      </c>
      <c r="N401" s="21" t="s">
        <v>2027</v>
      </c>
      <c r="O401" s="21" t="s">
        <v>2028</v>
      </c>
      <c r="P401" s="23"/>
      <c r="Q401" s="17"/>
      <c r="R401" s="23"/>
      <c r="S401" s="23"/>
      <c r="T401" s="23"/>
      <c r="U401" s="23"/>
      <c r="V401" s="23"/>
      <c r="W401" s="23"/>
      <c r="X401" s="17"/>
      <c r="Y401" s="9" t="s">
        <v>42</v>
      </c>
      <c r="Z401" s="11" t="s">
        <v>2029</v>
      </c>
      <c r="AA401" s="14" t="str">
        <f t="shared" si="1"/>
        <v>M4-NyO-28b-I-1</v>
      </c>
      <c r="AB401" s="7" t="s">
        <v>258</v>
      </c>
      <c r="AC401" s="7" t="s">
        <v>421</v>
      </c>
      <c r="AD401" s="17"/>
      <c r="AE401" s="7" t="s">
        <v>45</v>
      </c>
    </row>
    <row r="402" ht="75.0" customHeight="1">
      <c r="A402" s="9" t="s">
        <v>2022</v>
      </c>
      <c r="B402" s="12" t="s">
        <v>2023</v>
      </c>
      <c r="C402" s="9" t="s">
        <v>32</v>
      </c>
      <c r="D402" s="10" t="s">
        <v>33</v>
      </c>
      <c r="E402" s="9"/>
      <c r="F402" s="11" t="s">
        <v>2030</v>
      </c>
      <c r="G402" s="24"/>
      <c r="H402" s="24"/>
      <c r="I402" s="17"/>
      <c r="J402" s="9" t="s">
        <v>471</v>
      </c>
      <c r="K402" s="21" t="s">
        <v>2025</v>
      </c>
      <c r="L402" s="11" t="s">
        <v>2026</v>
      </c>
      <c r="M402" s="7" t="s">
        <v>39</v>
      </c>
      <c r="N402" s="21" t="s">
        <v>2027</v>
      </c>
      <c r="O402" s="21" t="s">
        <v>2028</v>
      </c>
      <c r="P402" s="23"/>
      <c r="Q402" s="17"/>
      <c r="R402" s="23"/>
      <c r="S402" s="23"/>
      <c r="T402" s="23"/>
      <c r="U402" s="23"/>
      <c r="V402" s="23"/>
      <c r="W402" s="23"/>
      <c r="X402" s="17"/>
      <c r="Y402" s="9" t="s">
        <v>42</v>
      </c>
      <c r="Z402" s="11" t="s">
        <v>2031</v>
      </c>
      <c r="AA402" s="14" t="str">
        <f t="shared" si="1"/>
        <v>M4-NyO-28b-I-2</v>
      </c>
      <c r="AB402" s="7" t="s">
        <v>258</v>
      </c>
      <c r="AC402" s="7" t="s">
        <v>421</v>
      </c>
      <c r="AD402" s="17"/>
      <c r="AE402" s="7" t="s">
        <v>45</v>
      </c>
    </row>
    <row r="403" ht="75.0" customHeight="1">
      <c r="A403" s="9" t="s">
        <v>2022</v>
      </c>
      <c r="B403" s="12" t="s">
        <v>2023</v>
      </c>
      <c r="C403" s="9" t="s">
        <v>46</v>
      </c>
      <c r="D403" s="10" t="s">
        <v>33</v>
      </c>
      <c r="E403" s="9"/>
      <c r="F403" s="11" t="s">
        <v>2032</v>
      </c>
      <c r="G403" s="21" t="s">
        <v>2033</v>
      </c>
      <c r="H403" s="12"/>
      <c r="I403" s="9" t="s">
        <v>35</v>
      </c>
      <c r="J403" s="9" t="s">
        <v>90</v>
      </c>
      <c r="K403" s="21" t="s">
        <v>2034</v>
      </c>
      <c r="L403" s="21" t="s">
        <v>2035</v>
      </c>
      <c r="M403" s="7" t="s">
        <v>39</v>
      </c>
      <c r="N403" s="21" t="s">
        <v>2027</v>
      </c>
      <c r="O403" s="21" t="s">
        <v>2028</v>
      </c>
      <c r="P403" s="23"/>
      <c r="Q403" s="17"/>
      <c r="R403" s="21"/>
      <c r="S403" s="21"/>
      <c r="T403" s="23"/>
      <c r="U403" s="23"/>
      <c r="V403" s="21"/>
      <c r="W403" s="21"/>
      <c r="X403" s="24"/>
      <c r="Y403" s="9" t="s">
        <v>42</v>
      </c>
      <c r="Z403" s="11" t="s">
        <v>2036</v>
      </c>
      <c r="AA403" s="14" t="str">
        <f t="shared" si="1"/>
        <v>M4-NyO-28b-E-1</v>
      </c>
      <c r="AB403" s="7" t="s">
        <v>258</v>
      </c>
      <c r="AC403" s="7" t="s">
        <v>421</v>
      </c>
      <c r="AD403" s="17"/>
      <c r="AE403" s="7" t="s">
        <v>45</v>
      </c>
    </row>
    <row r="404" ht="75.0" customHeight="1">
      <c r="A404" s="9" t="s">
        <v>2022</v>
      </c>
      <c r="B404" s="12" t="s">
        <v>2023</v>
      </c>
      <c r="C404" s="9" t="s">
        <v>46</v>
      </c>
      <c r="D404" s="10" t="s">
        <v>33</v>
      </c>
      <c r="E404" s="9"/>
      <c r="F404" s="11" t="s">
        <v>2037</v>
      </c>
      <c r="G404" s="12" t="s">
        <v>2038</v>
      </c>
      <c r="H404" s="12"/>
      <c r="I404" s="9" t="s">
        <v>35</v>
      </c>
      <c r="J404" s="9" t="s">
        <v>90</v>
      </c>
      <c r="K404" s="24" t="s">
        <v>2034</v>
      </c>
      <c r="L404" s="24" t="s">
        <v>2039</v>
      </c>
      <c r="M404" s="7" t="s">
        <v>39</v>
      </c>
      <c r="N404" s="12" t="s">
        <v>2027</v>
      </c>
      <c r="O404" s="21" t="s">
        <v>2028</v>
      </c>
      <c r="P404" s="24"/>
      <c r="Q404" s="24"/>
      <c r="R404" s="24"/>
      <c r="S404" s="24"/>
      <c r="T404" s="24"/>
      <c r="U404" s="23"/>
      <c r="V404" s="21"/>
      <c r="W404" s="21"/>
      <c r="X404" s="24"/>
      <c r="Y404" s="9" t="s">
        <v>42</v>
      </c>
      <c r="Z404" s="11" t="s">
        <v>2040</v>
      </c>
      <c r="AA404" s="14" t="str">
        <f t="shared" si="1"/>
        <v>M4-NyO-28b-E-2</v>
      </c>
      <c r="AB404" s="7" t="s">
        <v>258</v>
      </c>
      <c r="AC404" s="7" t="s">
        <v>421</v>
      </c>
      <c r="AD404" s="17"/>
      <c r="AE404" s="7" t="s">
        <v>45</v>
      </c>
    </row>
    <row r="405" ht="75.0" customHeight="1">
      <c r="A405" s="9" t="s">
        <v>2022</v>
      </c>
      <c r="B405" s="12" t="s">
        <v>2023</v>
      </c>
      <c r="C405" s="9" t="s">
        <v>65</v>
      </c>
      <c r="D405" s="10" t="s">
        <v>33</v>
      </c>
      <c r="E405" s="9"/>
      <c r="F405" s="11" t="s">
        <v>2041</v>
      </c>
      <c r="G405" s="11" t="s">
        <v>2042</v>
      </c>
      <c r="H405" s="24"/>
      <c r="I405" s="9" t="s">
        <v>35</v>
      </c>
      <c r="J405" s="9" t="s">
        <v>90</v>
      </c>
      <c r="K405" s="21" t="s">
        <v>2034</v>
      </c>
      <c r="L405" s="21" t="s">
        <v>2043</v>
      </c>
      <c r="M405" s="7" t="s">
        <v>39</v>
      </c>
      <c r="N405" s="21" t="s">
        <v>2027</v>
      </c>
      <c r="O405" s="21" t="s">
        <v>2027</v>
      </c>
      <c r="P405" s="23"/>
      <c r="Q405" s="17"/>
      <c r="R405" s="21"/>
      <c r="S405" s="21"/>
      <c r="T405" s="23"/>
      <c r="U405" s="21"/>
      <c r="V405" s="21"/>
      <c r="W405" s="21"/>
      <c r="X405" s="11"/>
      <c r="Y405" s="9" t="s">
        <v>42</v>
      </c>
      <c r="Z405" s="12" t="s">
        <v>2044</v>
      </c>
      <c r="AA405" s="14" t="str">
        <f t="shared" si="1"/>
        <v>M4-NyO-28b-A-1</v>
      </c>
      <c r="AB405" s="7" t="s">
        <v>258</v>
      </c>
      <c r="AC405" s="7" t="s">
        <v>421</v>
      </c>
      <c r="AD405" s="17"/>
      <c r="AE405" s="7" t="s">
        <v>45</v>
      </c>
    </row>
    <row r="406" ht="75.0" customHeight="1">
      <c r="A406" s="9" t="s">
        <v>2022</v>
      </c>
      <c r="B406" s="12" t="s">
        <v>2023</v>
      </c>
      <c r="C406" s="9" t="s">
        <v>65</v>
      </c>
      <c r="D406" s="10" t="s">
        <v>33</v>
      </c>
      <c r="E406" s="9"/>
      <c r="F406" s="11" t="s">
        <v>2045</v>
      </c>
      <c r="G406" s="28" t="s">
        <v>2046</v>
      </c>
      <c r="H406" s="12"/>
      <c r="I406" s="9" t="s">
        <v>35</v>
      </c>
      <c r="J406" s="9" t="s">
        <v>90</v>
      </c>
      <c r="K406" s="21" t="s">
        <v>2034</v>
      </c>
      <c r="L406" s="21" t="s">
        <v>2039</v>
      </c>
      <c r="M406" s="7" t="s">
        <v>39</v>
      </c>
      <c r="N406" s="21" t="s">
        <v>2027</v>
      </c>
      <c r="O406" s="21" t="s">
        <v>2027</v>
      </c>
      <c r="P406" s="23"/>
      <c r="Q406" s="17"/>
      <c r="R406" s="22"/>
      <c r="S406" s="22"/>
      <c r="T406" s="23"/>
      <c r="U406" s="22"/>
      <c r="V406" s="22"/>
      <c r="W406" s="22"/>
      <c r="X406" s="12"/>
      <c r="Y406" s="9" t="s">
        <v>42</v>
      </c>
      <c r="Z406" s="12" t="s">
        <v>2047</v>
      </c>
      <c r="AA406" s="14" t="str">
        <f t="shared" si="1"/>
        <v>M4-NyO-28b-A-2</v>
      </c>
      <c r="AB406" s="7" t="s">
        <v>258</v>
      </c>
      <c r="AC406" s="7" t="s">
        <v>421</v>
      </c>
      <c r="AD406" s="17"/>
      <c r="AE406" s="7" t="s">
        <v>45</v>
      </c>
    </row>
    <row r="407" ht="75.0" customHeight="1">
      <c r="A407" s="9" t="s">
        <v>2022</v>
      </c>
      <c r="B407" s="12" t="s">
        <v>2023</v>
      </c>
      <c r="C407" s="9" t="s">
        <v>65</v>
      </c>
      <c r="D407" s="10" t="s">
        <v>33</v>
      </c>
      <c r="E407" s="9"/>
      <c r="F407" s="21" t="s">
        <v>2048</v>
      </c>
      <c r="G407" s="28" t="s">
        <v>2049</v>
      </c>
      <c r="H407" s="12"/>
      <c r="I407" s="9" t="s">
        <v>35</v>
      </c>
      <c r="J407" s="9" t="s">
        <v>90</v>
      </c>
      <c r="K407" s="21" t="s">
        <v>2034</v>
      </c>
      <c r="L407" s="21" t="s">
        <v>2039</v>
      </c>
      <c r="M407" s="7" t="s">
        <v>39</v>
      </c>
      <c r="N407" s="12" t="s">
        <v>2027</v>
      </c>
      <c r="O407" s="12" t="s">
        <v>2027</v>
      </c>
      <c r="P407" s="23"/>
      <c r="Q407" s="17"/>
      <c r="R407" s="23"/>
      <c r="S407" s="23"/>
      <c r="T407" s="23"/>
      <c r="U407" s="23"/>
      <c r="V407" s="23"/>
      <c r="W407" s="23"/>
      <c r="X407" s="17"/>
      <c r="Y407" s="9" t="s">
        <v>42</v>
      </c>
      <c r="Z407" s="12" t="s">
        <v>2050</v>
      </c>
      <c r="AA407" s="14" t="str">
        <f t="shared" si="1"/>
        <v>M4-NyO-28b-A-3</v>
      </c>
      <c r="AB407" s="7" t="s">
        <v>258</v>
      </c>
      <c r="AC407" s="17"/>
      <c r="AD407" s="17"/>
      <c r="AE407" s="7" t="s">
        <v>45</v>
      </c>
    </row>
    <row r="408" ht="75.0" customHeight="1">
      <c r="A408" s="9" t="s">
        <v>2051</v>
      </c>
      <c r="B408" s="12" t="s">
        <v>2052</v>
      </c>
      <c r="C408" s="31" t="s">
        <v>32</v>
      </c>
      <c r="D408" s="10" t="s">
        <v>33</v>
      </c>
      <c r="E408" s="9"/>
      <c r="F408" s="12" t="s">
        <v>2053</v>
      </c>
      <c r="G408" s="12" t="s">
        <v>417</v>
      </c>
      <c r="H408" s="12"/>
      <c r="I408" s="9" t="s">
        <v>82</v>
      </c>
      <c r="J408" s="17" t="s">
        <v>471</v>
      </c>
      <c r="K408" s="12" t="s">
        <v>1908</v>
      </c>
      <c r="L408" s="12" t="s">
        <v>2054</v>
      </c>
      <c r="M408" s="9" t="s">
        <v>39</v>
      </c>
      <c r="N408" s="12" t="s">
        <v>2055</v>
      </c>
      <c r="O408" s="12" t="s">
        <v>2056</v>
      </c>
      <c r="P408" s="23"/>
      <c r="Q408" s="17"/>
      <c r="R408" s="23"/>
      <c r="S408" s="23"/>
      <c r="T408" s="23"/>
      <c r="U408" s="23"/>
      <c r="V408" s="23"/>
      <c r="W408" s="23"/>
      <c r="X408" s="17"/>
      <c r="Y408" s="9" t="s">
        <v>42</v>
      </c>
      <c r="Z408" s="12" t="s">
        <v>2057</v>
      </c>
      <c r="AA408" s="14" t="str">
        <f t="shared" si="1"/>
        <v>M4-NyO-28c-I-1</v>
      </c>
      <c r="AB408" s="7" t="s">
        <v>258</v>
      </c>
      <c r="AC408" s="17"/>
      <c r="AD408" s="17"/>
      <c r="AE408" s="7" t="s">
        <v>45</v>
      </c>
    </row>
    <row r="409" ht="75.0" customHeight="1">
      <c r="A409" s="9" t="s">
        <v>2051</v>
      </c>
      <c r="B409" s="12" t="s">
        <v>2052</v>
      </c>
      <c r="C409" s="31" t="s">
        <v>32</v>
      </c>
      <c r="D409" s="10" t="s">
        <v>33</v>
      </c>
      <c r="E409" s="9"/>
      <c r="F409" s="12" t="s">
        <v>2058</v>
      </c>
      <c r="G409" s="12" t="s">
        <v>417</v>
      </c>
      <c r="H409" s="12"/>
      <c r="I409" s="9" t="s">
        <v>82</v>
      </c>
      <c r="J409" s="17" t="s">
        <v>471</v>
      </c>
      <c r="K409" s="12" t="s">
        <v>2059</v>
      </c>
      <c r="L409" s="12" t="s">
        <v>2060</v>
      </c>
      <c r="M409" s="9" t="s">
        <v>39</v>
      </c>
      <c r="N409" s="12" t="s">
        <v>2055</v>
      </c>
      <c r="O409" s="12" t="s">
        <v>2061</v>
      </c>
      <c r="P409" s="23"/>
      <c r="Q409" s="17"/>
      <c r="R409" s="23"/>
      <c r="S409" s="23"/>
      <c r="T409" s="23"/>
      <c r="U409" s="23"/>
      <c r="V409" s="23"/>
      <c r="W409" s="23"/>
      <c r="X409" s="17"/>
      <c r="Y409" s="9" t="s">
        <v>42</v>
      </c>
      <c r="Z409" s="12" t="s">
        <v>2062</v>
      </c>
      <c r="AA409" s="14" t="str">
        <f t="shared" si="1"/>
        <v>M4-NyO-28c-I-2</v>
      </c>
      <c r="AB409" s="7" t="s">
        <v>258</v>
      </c>
      <c r="AC409" s="17"/>
      <c r="AD409" s="17"/>
      <c r="AE409" s="7" t="s">
        <v>45</v>
      </c>
    </row>
    <row r="410" ht="75.0" customHeight="1">
      <c r="A410" s="9" t="s">
        <v>2051</v>
      </c>
      <c r="B410" s="12" t="s">
        <v>2052</v>
      </c>
      <c r="C410" s="31" t="s">
        <v>32</v>
      </c>
      <c r="D410" s="10" t="s">
        <v>33</v>
      </c>
      <c r="E410" s="9"/>
      <c r="F410" s="12" t="s">
        <v>2053</v>
      </c>
      <c r="G410" s="12" t="s">
        <v>417</v>
      </c>
      <c r="H410" s="12"/>
      <c r="I410" s="9" t="s">
        <v>82</v>
      </c>
      <c r="J410" s="17" t="s">
        <v>471</v>
      </c>
      <c r="K410" s="12" t="s">
        <v>1908</v>
      </c>
      <c r="L410" s="12" t="s">
        <v>2054</v>
      </c>
      <c r="M410" s="9" t="s">
        <v>39</v>
      </c>
      <c r="N410" s="12" t="s">
        <v>2055</v>
      </c>
      <c r="O410" s="12" t="s">
        <v>2056</v>
      </c>
      <c r="P410" s="23"/>
      <c r="Q410" s="17"/>
      <c r="R410" s="23"/>
      <c r="S410" s="23"/>
      <c r="T410" s="23"/>
      <c r="U410" s="23"/>
      <c r="V410" s="23"/>
      <c r="W410" s="23"/>
      <c r="X410" s="17"/>
      <c r="Y410" s="9" t="s">
        <v>42</v>
      </c>
      <c r="Z410" s="12" t="s">
        <v>2063</v>
      </c>
      <c r="AA410" s="14" t="str">
        <f t="shared" si="1"/>
        <v>M4-NyO-28c-I-3</v>
      </c>
      <c r="AB410" s="7" t="s">
        <v>258</v>
      </c>
      <c r="AC410" s="17"/>
      <c r="AD410" s="17"/>
      <c r="AE410" s="7" t="s">
        <v>45</v>
      </c>
    </row>
    <row r="411" ht="75.0" customHeight="1">
      <c r="A411" s="9" t="s">
        <v>2064</v>
      </c>
      <c r="B411" s="12" t="s">
        <v>2065</v>
      </c>
      <c r="C411" s="31" t="s">
        <v>32</v>
      </c>
      <c r="D411" s="10" t="s">
        <v>33</v>
      </c>
      <c r="E411" s="9"/>
      <c r="F411" s="12" t="s">
        <v>2066</v>
      </c>
      <c r="G411" s="12" t="s">
        <v>2067</v>
      </c>
      <c r="H411" s="12"/>
      <c r="I411" s="9" t="s">
        <v>82</v>
      </c>
      <c r="J411" s="17" t="s">
        <v>408</v>
      </c>
      <c r="K411" s="12" t="s">
        <v>2068</v>
      </c>
      <c r="L411" s="12" t="s">
        <v>2069</v>
      </c>
      <c r="M411" s="9" t="s">
        <v>39</v>
      </c>
      <c r="N411" s="12" t="s">
        <v>2070</v>
      </c>
      <c r="O411" s="12" t="s">
        <v>2071</v>
      </c>
      <c r="P411" s="23"/>
      <c r="Q411" s="17"/>
      <c r="R411" s="23"/>
      <c r="S411" s="23"/>
      <c r="T411" s="23"/>
      <c r="U411" s="23"/>
      <c r="V411" s="23"/>
      <c r="W411" s="23"/>
      <c r="X411" s="17"/>
      <c r="Y411" s="9" t="s">
        <v>42</v>
      </c>
      <c r="Z411" s="11" t="s">
        <v>2072</v>
      </c>
      <c r="AA411" s="14" t="str">
        <f t="shared" si="1"/>
        <v>M4-NyO-57a-I-1</v>
      </c>
      <c r="AB411" s="7" t="s">
        <v>258</v>
      </c>
      <c r="AC411" s="17"/>
      <c r="AD411" s="17"/>
      <c r="AE411" s="7" t="s">
        <v>45</v>
      </c>
    </row>
    <row r="412" ht="75.0" customHeight="1">
      <c r="A412" s="9" t="s">
        <v>2064</v>
      </c>
      <c r="B412" s="12" t="s">
        <v>2065</v>
      </c>
      <c r="C412" s="18" t="s">
        <v>46</v>
      </c>
      <c r="D412" s="10" t="s">
        <v>33</v>
      </c>
      <c r="E412" s="9"/>
      <c r="F412" s="12" t="s">
        <v>2073</v>
      </c>
      <c r="G412" s="12" t="s">
        <v>2074</v>
      </c>
      <c r="H412" s="12"/>
      <c r="I412" s="9" t="s">
        <v>82</v>
      </c>
      <c r="J412" s="17" t="s">
        <v>90</v>
      </c>
      <c r="K412" s="12" t="s">
        <v>2075</v>
      </c>
      <c r="L412" s="12" t="s">
        <v>2076</v>
      </c>
      <c r="M412" s="9" t="s">
        <v>39</v>
      </c>
      <c r="N412" s="12" t="s">
        <v>2070</v>
      </c>
      <c r="O412" s="12" t="s">
        <v>2071</v>
      </c>
      <c r="P412" s="23"/>
      <c r="Q412" s="17"/>
      <c r="R412" s="23"/>
      <c r="S412" s="23"/>
      <c r="T412" s="23"/>
      <c r="U412" s="23"/>
      <c r="V412" s="23"/>
      <c r="W412" s="23"/>
      <c r="X412" s="17"/>
      <c r="Y412" s="9" t="s">
        <v>42</v>
      </c>
      <c r="Z412" s="11" t="s">
        <v>2077</v>
      </c>
      <c r="AA412" s="14" t="str">
        <f t="shared" si="1"/>
        <v>M4-NyO-57a-E-1</v>
      </c>
      <c r="AB412" s="7" t="s">
        <v>258</v>
      </c>
      <c r="AC412" s="17"/>
      <c r="AD412" s="17"/>
      <c r="AE412" s="7" t="s">
        <v>45</v>
      </c>
    </row>
    <row r="413" ht="75.0" customHeight="1">
      <c r="A413" s="9" t="s">
        <v>2078</v>
      </c>
      <c r="B413" s="12" t="s">
        <v>2079</v>
      </c>
      <c r="C413" s="31" t="s">
        <v>32</v>
      </c>
      <c r="D413" s="10" t="s">
        <v>33</v>
      </c>
      <c r="E413" s="9"/>
      <c r="F413" s="12" t="s">
        <v>2080</v>
      </c>
      <c r="G413" s="12" t="s">
        <v>2081</v>
      </c>
      <c r="H413" s="12"/>
      <c r="I413" s="9" t="s">
        <v>82</v>
      </c>
      <c r="J413" s="17" t="s">
        <v>408</v>
      </c>
      <c r="K413" s="11" t="s">
        <v>2082</v>
      </c>
      <c r="L413" s="11" t="s">
        <v>2083</v>
      </c>
      <c r="M413" s="9" t="s">
        <v>39</v>
      </c>
      <c r="N413" s="12" t="s">
        <v>2084</v>
      </c>
      <c r="O413" s="12" t="s">
        <v>2084</v>
      </c>
      <c r="P413" s="23"/>
      <c r="Q413" s="17"/>
      <c r="R413" s="23"/>
      <c r="S413" s="23"/>
      <c r="T413" s="23"/>
      <c r="U413" s="23"/>
      <c r="V413" s="23"/>
      <c r="W413" s="23"/>
      <c r="X413" s="17"/>
      <c r="Y413" s="9" t="s">
        <v>42</v>
      </c>
      <c r="Z413" s="11" t="s">
        <v>2085</v>
      </c>
      <c r="AA413" s="14" t="str">
        <f t="shared" si="1"/>
        <v>M4-NyO-57b-I-1</v>
      </c>
      <c r="AB413" s="7" t="s">
        <v>258</v>
      </c>
      <c r="AC413" s="17"/>
      <c r="AD413" s="17"/>
      <c r="AE413" s="7" t="s">
        <v>45</v>
      </c>
    </row>
    <row r="414" ht="75.0" customHeight="1">
      <c r="A414" s="9" t="s">
        <v>2078</v>
      </c>
      <c r="B414" s="12" t="s">
        <v>2086</v>
      </c>
      <c r="C414" s="18" t="s">
        <v>46</v>
      </c>
      <c r="D414" s="10" t="s">
        <v>33</v>
      </c>
      <c r="E414" s="9"/>
      <c r="F414" s="12" t="s">
        <v>2087</v>
      </c>
      <c r="G414" s="12" t="s">
        <v>107</v>
      </c>
      <c r="H414" s="12"/>
      <c r="I414" s="9" t="s">
        <v>82</v>
      </c>
      <c r="J414" s="17" t="s">
        <v>90</v>
      </c>
      <c r="K414" s="11" t="s">
        <v>2088</v>
      </c>
      <c r="L414" s="12" t="s">
        <v>2089</v>
      </c>
      <c r="M414" s="9" t="s">
        <v>39</v>
      </c>
      <c r="N414" s="12" t="s">
        <v>2084</v>
      </c>
      <c r="O414" s="12" t="s">
        <v>2084</v>
      </c>
      <c r="P414" s="23"/>
      <c r="Q414" s="17"/>
      <c r="R414" s="23"/>
      <c r="S414" s="23"/>
      <c r="T414" s="23"/>
      <c r="U414" s="23"/>
      <c r="V414" s="23"/>
      <c r="W414" s="23"/>
      <c r="X414" s="17"/>
      <c r="Y414" s="9" t="s">
        <v>42</v>
      </c>
      <c r="Z414" s="11" t="s">
        <v>2090</v>
      </c>
      <c r="AA414" s="14" t="str">
        <f t="shared" si="1"/>
        <v>M4-NyO-57b-E-1</v>
      </c>
      <c r="AB414" s="7" t="s">
        <v>258</v>
      </c>
      <c r="AC414" s="17"/>
      <c r="AD414" s="17"/>
      <c r="AE414" s="7" t="s">
        <v>45</v>
      </c>
    </row>
    <row r="415" ht="75.0" customHeight="1">
      <c r="A415" s="9" t="s">
        <v>2091</v>
      </c>
      <c r="B415" s="12" t="s">
        <v>2092</v>
      </c>
      <c r="C415" s="9" t="s">
        <v>32</v>
      </c>
      <c r="D415" s="10" t="s">
        <v>33</v>
      </c>
      <c r="E415" s="9"/>
      <c r="F415" s="11" t="s">
        <v>2093</v>
      </c>
      <c r="G415" s="11" t="s">
        <v>2094</v>
      </c>
      <c r="H415" s="12"/>
      <c r="I415" s="9" t="s">
        <v>35</v>
      </c>
      <c r="J415" s="17" t="s">
        <v>366</v>
      </c>
      <c r="K415" s="12" t="s">
        <v>2095</v>
      </c>
      <c r="L415" s="11" t="s">
        <v>2096</v>
      </c>
      <c r="M415" s="9" t="s">
        <v>39</v>
      </c>
      <c r="N415" s="12" t="s">
        <v>2097</v>
      </c>
      <c r="O415" s="11" t="s">
        <v>2098</v>
      </c>
      <c r="P415" s="23"/>
      <c r="Q415" s="17"/>
      <c r="R415" s="23"/>
      <c r="S415" s="23"/>
      <c r="T415" s="23"/>
      <c r="U415" s="23"/>
      <c r="V415" s="23"/>
      <c r="W415" s="23"/>
      <c r="X415" s="17"/>
      <c r="Y415" s="9" t="s">
        <v>42</v>
      </c>
      <c r="Z415" s="11" t="s">
        <v>2099</v>
      </c>
      <c r="AA415" s="14" t="str">
        <f t="shared" si="1"/>
        <v>M4-NyO-45a-I-1</v>
      </c>
      <c r="AB415" s="7" t="s">
        <v>258</v>
      </c>
      <c r="AC415" s="17"/>
      <c r="AD415" s="17" t="s">
        <v>44</v>
      </c>
      <c r="AE415" s="7" t="s">
        <v>45</v>
      </c>
    </row>
    <row r="416" ht="75.0" customHeight="1">
      <c r="A416" s="9" t="s">
        <v>2091</v>
      </c>
      <c r="B416" s="12" t="s">
        <v>2092</v>
      </c>
      <c r="C416" s="9" t="s">
        <v>32</v>
      </c>
      <c r="D416" s="10" t="s">
        <v>33</v>
      </c>
      <c r="E416" s="9"/>
      <c r="F416" s="11" t="s">
        <v>2093</v>
      </c>
      <c r="G416" s="11" t="s">
        <v>2100</v>
      </c>
      <c r="H416" s="12"/>
      <c r="I416" s="9" t="s">
        <v>35</v>
      </c>
      <c r="J416" s="17" t="s">
        <v>366</v>
      </c>
      <c r="K416" s="12" t="s">
        <v>2101</v>
      </c>
      <c r="L416" s="11" t="s">
        <v>2096</v>
      </c>
      <c r="M416" s="9" t="s">
        <v>39</v>
      </c>
      <c r="N416" s="12" t="s">
        <v>2097</v>
      </c>
      <c r="O416" s="11" t="s">
        <v>2098</v>
      </c>
      <c r="P416" s="23"/>
      <c r="Q416" s="17"/>
      <c r="R416" s="23"/>
      <c r="S416" s="23"/>
      <c r="T416" s="23"/>
      <c r="U416" s="23"/>
      <c r="V416" s="23"/>
      <c r="W416" s="23"/>
      <c r="X416" s="17"/>
      <c r="Y416" s="9" t="s">
        <v>42</v>
      </c>
      <c r="Z416" s="11" t="s">
        <v>2102</v>
      </c>
      <c r="AA416" s="14" t="str">
        <f t="shared" si="1"/>
        <v>M4-NyO-45a-I-2</v>
      </c>
      <c r="AB416" s="7" t="s">
        <v>258</v>
      </c>
      <c r="AC416" s="17"/>
      <c r="AD416" s="17" t="s">
        <v>44</v>
      </c>
      <c r="AE416" s="7" t="s">
        <v>45</v>
      </c>
    </row>
    <row r="417" ht="75.0" customHeight="1">
      <c r="A417" s="9" t="s">
        <v>2091</v>
      </c>
      <c r="B417" s="12" t="s">
        <v>2092</v>
      </c>
      <c r="C417" s="7" t="s">
        <v>46</v>
      </c>
      <c r="D417" s="10" t="s">
        <v>33</v>
      </c>
      <c r="E417" s="9"/>
      <c r="F417" s="11" t="s">
        <v>2103</v>
      </c>
      <c r="G417" s="11" t="s">
        <v>2104</v>
      </c>
      <c r="H417" s="12"/>
      <c r="I417" s="9" t="s">
        <v>35</v>
      </c>
      <c r="J417" s="7" t="s">
        <v>2105</v>
      </c>
      <c r="K417" s="11" t="s">
        <v>2106</v>
      </c>
      <c r="L417" s="11" t="s">
        <v>2107</v>
      </c>
      <c r="M417" s="9" t="s">
        <v>39</v>
      </c>
      <c r="N417" s="12" t="s">
        <v>2097</v>
      </c>
      <c r="O417" s="11" t="s">
        <v>2098</v>
      </c>
      <c r="P417" s="23"/>
      <c r="Q417" s="17"/>
      <c r="R417" s="23"/>
      <c r="S417" s="23"/>
      <c r="T417" s="23"/>
      <c r="U417" s="23"/>
      <c r="V417" s="23"/>
      <c r="W417" s="23"/>
      <c r="X417" s="17"/>
      <c r="Y417" s="9" t="s">
        <v>42</v>
      </c>
      <c r="Z417" s="11" t="s">
        <v>2108</v>
      </c>
      <c r="AA417" s="14" t="str">
        <f t="shared" si="1"/>
        <v>M4-NyO-45a-E-1</v>
      </c>
      <c r="AB417" s="7" t="s">
        <v>258</v>
      </c>
      <c r="AC417" s="17"/>
      <c r="AD417" s="17" t="s">
        <v>44</v>
      </c>
      <c r="AE417" s="7" t="s">
        <v>45</v>
      </c>
    </row>
    <row r="418" ht="75.0" customHeight="1">
      <c r="A418" s="9" t="s">
        <v>2091</v>
      </c>
      <c r="B418" s="12" t="s">
        <v>2092</v>
      </c>
      <c r="C418" s="7" t="s">
        <v>46</v>
      </c>
      <c r="D418" s="10" t="s">
        <v>33</v>
      </c>
      <c r="E418" s="9"/>
      <c r="F418" s="11" t="s">
        <v>2103</v>
      </c>
      <c r="G418" s="11" t="s">
        <v>2104</v>
      </c>
      <c r="H418" s="12"/>
      <c r="I418" s="9" t="s">
        <v>35</v>
      </c>
      <c r="J418" s="7" t="s">
        <v>2105</v>
      </c>
      <c r="K418" s="11" t="s">
        <v>2109</v>
      </c>
      <c r="L418" s="11" t="s">
        <v>2110</v>
      </c>
      <c r="M418" s="9" t="s">
        <v>39</v>
      </c>
      <c r="N418" s="12" t="s">
        <v>2097</v>
      </c>
      <c r="O418" s="11" t="s">
        <v>2098</v>
      </c>
      <c r="P418" s="23"/>
      <c r="Q418" s="17"/>
      <c r="R418" s="23"/>
      <c r="S418" s="23"/>
      <c r="T418" s="23"/>
      <c r="U418" s="23"/>
      <c r="V418" s="23"/>
      <c r="W418" s="23"/>
      <c r="X418" s="17"/>
      <c r="Y418" s="9" t="s">
        <v>42</v>
      </c>
      <c r="Z418" s="11" t="s">
        <v>2111</v>
      </c>
      <c r="AA418" s="14" t="str">
        <f t="shared" si="1"/>
        <v>M4-NyO-45a-E-2</v>
      </c>
      <c r="AB418" s="7" t="s">
        <v>258</v>
      </c>
      <c r="AC418" s="17"/>
      <c r="AD418" s="17" t="s">
        <v>44</v>
      </c>
      <c r="AE418" s="7" t="s">
        <v>45</v>
      </c>
    </row>
    <row r="419" ht="75.0" customHeight="1">
      <c r="A419" s="9" t="s">
        <v>2112</v>
      </c>
      <c r="B419" s="12" t="s">
        <v>2113</v>
      </c>
      <c r="C419" s="9" t="s">
        <v>32</v>
      </c>
      <c r="D419" s="10" t="s">
        <v>33</v>
      </c>
      <c r="E419" s="9"/>
      <c r="F419" s="12" t="s">
        <v>2114</v>
      </c>
      <c r="G419" s="12"/>
      <c r="H419" s="12"/>
      <c r="I419" s="9" t="s">
        <v>35</v>
      </c>
      <c r="J419" s="17" t="s">
        <v>471</v>
      </c>
      <c r="K419" s="11" t="s">
        <v>2115</v>
      </c>
      <c r="L419" s="12" t="s">
        <v>2116</v>
      </c>
      <c r="M419" s="9" t="s">
        <v>39</v>
      </c>
      <c r="N419" s="12" t="s">
        <v>2097</v>
      </c>
      <c r="O419" s="11" t="s">
        <v>2098</v>
      </c>
      <c r="P419" s="23"/>
      <c r="Q419" s="17"/>
      <c r="R419" s="23"/>
      <c r="S419" s="23"/>
      <c r="T419" s="23"/>
      <c r="U419" s="23"/>
      <c r="V419" s="23"/>
      <c r="W419" s="23"/>
      <c r="X419" s="17"/>
      <c r="Y419" s="9" t="s">
        <v>42</v>
      </c>
      <c r="Z419" s="11" t="s">
        <v>2117</v>
      </c>
      <c r="AA419" s="14" t="str">
        <f t="shared" si="1"/>
        <v>M4-NyO-45b-I-1</v>
      </c>
      <c r="AB419" s="7" t="s">
        <v>258</v>
      </c>
      <c r="AC419" s="17"/>
      <c r="AD419" s="17" t="s">
        <v>44</v>
      </c>
      <c r="AE419" s="7" t="s">
        <v>45</v>
      </c>
    </row>
    <row r="420" ht="75.0" customHeight="1">
      <c r="A420" s="9" t="s">
        <v>2112</v>
      </c>
      <c r="B420" s="12" t="s">
        <v>2113</v>
      </c>
      <c r="C420" s="9" t="s">
        <v>46</v>
      </c>
      <c r="D420" s="10" t="s">
        <v>33</v>
      </c>
      <c r="E420" s="9"/>
      <c r="F420" s="12" t="s">
        <v>2118</v>
      </c>
      <c r="G420" s="11" t="s">
        <v>2119</v>
      </c>
      <c r="H420" s="12"/>
      <c r="I420" s="9" t="s">
        <v>35</v>
      </c>
      <c r="J420" s="17" t="s">
        <v>90</v>
      </c>
      <c r="K420" s="11" t="s">
        <v>2106</v>
      </c>
      <c r="L420" s="12" t="s">
        <v>2120</v>
      </c>
      <c r="M420" s="9" t="s">
        <v>39</v>
      </c>
      <c r="N420" s="12" t="s">
        <v>2097</v>
      </c>
      <c r="O420" s="11" t="s">
        <v>2098</v>
      </c>
      <c r="P420" s="23"/>
      <c r="Q420" s="17"/>
      <c r="R420" s="23"/>
      <c r="S420" s="23"/>
      <c r="T420" s="23"/>
      <c r="U420" s="23"/>
      <c r="V420" s="23"/>
      <c r="W420" s="23"/>
      <c r="X420" s="17"/>
      <c r="Y420" s="9" t="s">
        <v>42</v>
      </c>
      <c r="Z420" s="11" t="s">
        <v>2121</v>
      </c>
      <c r="AA420" s="14" t="str">
        <f t="shared" si="1"/>
        <v>M4-NyO-45b-E-1</v>
      </c>
      <c r="AB420" s="7" t="s">
        <v>258</v>
      </c>
      <c r="AC420" s="17"/>
      <c r="AD420" s="17" t="s">
        <v>44</v>
      </c>
      <c r="AE420" s="7" t="s">
        <v>45</v>
      </c>
    </row>
    <row r="421" ht="75.0" customHeight="1">
      <c r="A421" s="9" t="s">
        <v>2112</v>
      </c>
      <c r="B421" s="12" t="s">
        <v>2113</v>
      </c>
      <c r="C421" s="9" t="s">
        <v>46</v>
      </c>
      <c r="D421" s="10" t="s">
        <v>33</v>
      </c>
      <c r="E421" s="9"/>
      <c r="F421" s="12" t="s">
        <v>2122</v>
      </c>
      <c r="G421" s="11" t="s">
        <v>2119</v>
      </c>
      <c r="H421" s="12"/>
      <c r="I421" s="9" t="s">
        <v>35</v>
      </c>
      <c r="J421" s="17" t="s">
        <v>90</v>
      </c>
      <c r="K421" s="12" t="s">
        <v>2123</v>
      </c>
      <c r="L421" s="12" t="s">
        <v>2124</v>
      </c>
      <c r="M421" s="9" t="s">
        <v>39</v>
      </c>
      <c r="N421" s="12" t="s">
        <v>2097</v>
      </c>
      <c r="O421" s="11" t="s">
        <v>2098</v>
      </c>
      <c r="P421" s="23"/>
      <c r="Q421" s="17"/>
      <c r="R421" s="23"/>
      <c r="S421" s="23"/>
      <c r="T421" s="23"/>
      <c r="U421" s="23"/>
      <c r="V421" s="23"/>
      <c r="W421" s="23"/>
      <c r="X421" s="17"/>
      <c r="Y421" s="9" t="s">
        <v>42</v>
      </c>
      <c r="Z421" s="11" t="s">
        <v>2125</v>
      </c>
      <c r="AA421" s="14" t="str">
        <f t="shared" si="1"/>
        <v>M4-NyO-45b-E-2</v>
      </c>
      <c r="AB421" s="7" t="s">
        <v>258</v>
      </c>
      <c r="AC421" s="17"/>
      <c r="AD421" s="17" t="s">
        <v>44</v>
      </c>
      <c r="AE421" s="7" t="s">
        <v>45</v>
      </c>
    </row>
    <row r="422" ht="75.0" customHeight="1">
      <c r="A422" s="9" t="s">
        <v>2112</v>
      </c>
      <c r="B422" s="12" t="s">
        <v>2113</v>
      </c>
      <c r="C422" s="9" t="s">
        <v>46</v>
      </c>
      <c r="D422" s="10" t="s">
        <v>33</v>
      </c>
      <c r="E422" s="9"/>
      <c r="F422" s="12" t="s">
        <v>2126</v>
      </c>
      <c r="G422" s="11" t="s">
        <v>2119</v>
      </c>
      <c r="H422" s="12"/>
      <c r="I422" s="9" t="s">
        <v>35</v>
      </c>
      <c r="J422" s="17" t="s">
        <v>90</v>
      </c>
      <c r="K422" s="12" t="s">
        <v>2127</v>
      </c>
      <c r="L422" s="12" t="s">
        <v>2124</v>
      </c>
      <c r="M422" s="9" t="s">
        <v>39</v>
      </c>
      <c r="N422" s="12" t="s">
        <v>2097</v>
      </c>
      <c r="O422" s="11" t="s">
        <v>2098</v>
      </c>
      <c r="P422" s="23"/>
      <c r="Q422" s="17"/>
      <c r="R422" s="23"/>
      <c r="S422" s="23"/>
      <c r="T422" s="23"/>
      <c r="U422" s="23"/>
      <c r="V422" s="23"/>
      <c r="W422" s="23"/>
      <c r="X422" s="17"/>
      <c r="Y422" s="9" t="s">
        <v>42</v>
      </c>
      <c r="Z422" s="11" t="s">
        <v>2128</v>
      </c>
      <c r="AA422" s="14" t="str">
        <f t="shared" si="1"/>
        <v>M4-NyO-45b-E-3</v>
      </c>
      <c r="AB422" s="7" t="s">
        <v>258</v>
      </c>
      <c r="AC422" s="17"/>
      <c r="AD422" s="17" t="s">
        <v>44</v>
      </c>
      <c r="AE422" s="7" t="s">
        <v>45</v>
      </c>
    </row>
    <row r="423" ht="75.0" customHeight="1">
      <c r="A423" s="9" t="s">
        <v>2112</v>
      </c>
      <c r="B423" s="12" t="s">
        <v>2113</v>
      </c>
      <c r="C423" s="9" t="s">
        <v>65</v>
      </c>
      <c r="D423" s="10" t="s">
        <v>33</v>
      </c>
      <c r="E423" s="9"/>
      <c r="F423" s="12" t="s">
        <v>2129</v>
      </c>
      <c r="G423" s="11" t="s">
        <v>2130</v>
      </c>
      <c r="H423" s="12"/>
      <c r="I423" s="9" t="s">
        <v>35</v>
      </c>
      <c r="J423" s="17" t="s">
        <v>90</v>
      </c>
      <c r="K423" s="11" t="s">
        <v>2131</v>
      </c>
      <c r="L423" s="12" t="s">
        <v>2120</v>
      </c>
      <c r="M423" s="9" t="s">
        <v>39</v>
      </c>
      <c r="N423" s="12" t="s">
        <v>2097</v>
      </c>
      <c r="O423" s="11" t="s">
        <v>2098</v>
      </c>
      <c r="P423" s="23"/>
      <c r="Q423" s="17"/>
      <c r="R423" s="23"/>
      <c r="S423" s="23"/>
      <c r="T423" s="23"/>
      <c r="U423" s="23"/>
      <c r="V423" s="23"/>
      <c r="W423" s="23"/>
      <c r="X423" s="17"/>
      <c r="Y423" s="9" t="s">
        <v>42</v>
      </c>
      <c r="Z423" s="11" t="s">
        <v>2132</v>
      </c>
      <c r="AA423" s="14" t="str">
        <f t="shared" si="1"/>
        <v>M4-NyO-45b-A-1</v>
      </c>
      <c r="AB423" s="7" t="s">
        <v>258</v>
      </c>
      <c r="AC423" s="17"/>
      <c r="AD423" s="17" t="s">
        <v>44</v>
      </c>
      <c r="AE423" s="7" t="s">
        <v>45</v>
      </c>
    </row>
    <row r="424" ht="75.0" customHeight="1">
      <c r="A424" s="9" t="s">
        <v>2112</v>
      </c>
      <c r="B424" s="12" t="s">
        <v>2113</v>
      </c>
      <c r="C424" s="9" t="s">
        <v>65</v>
      </c>
      <c r="D424" s="10" t="s">
        <v>33</v>
      </c>
      <c r="E424" s="9"/>
      <c r="F424" s="11" t="s">
        <v>2133</v>
      </c>
      <c r="G424" s="11" t="s">
        <v>2134</v>
      </c>
      <c r="H424" s="12"/>
      <c r="I424" s="9" t="s">
        <v>35</v>
      </c>
      <c r="J424" s="17" t="s">
        <v>90</v>
      </c>
      <c r="K424" s="12" t="s">
        <v>2135</v>
      </c>
      <c r="L424" s="12" t="s">
        <v>2136</v>
      </c>
      <c r="M424" s="9" t="s">
        <v>39</v>
      </c>
      <c r="N424" s="12" t="s">
        <v>2097</v>
      </c>
      <c r="O424" s="11" t="s">
        <v>2098</v>
      </c>
      <c r="P424" s="23"/>
      <c r="Q424" s="17"/>
      <c r="R424" s="23"/>
      <c r="S424" s="23"/>
      <c r="T424" s="23"/>
      <c r="U424" s="23"/>
      <c r="V424" s="23"/>
      <c r="W424" s="23"/>
      <c r="X424" s="17"/>
      <c r="Y424" s="9" t="s">
        <v>42</v>
      </c>
      <c r="Z424" s="11" t="s">
        <v>2137</v>
      </c>
      <c r="AA424" s="14" t="str">
        <f t="shared" si="1"/>
        <v>M4-NyO-45b-A-2</v>
      </c>
      <c r="AB424" s="7" t="s">
        <v>258</v>
      </c>
      <c r="AC424" s="17"/>
      <c r="AD424" s="17" t="s">
        <v>44</v>
      </c>
      <c r="AE424" s="7" t="s">
        <v>45</v>
      </c>
    </row>
    <row r="425" ht="75.0" customHeight="1">
      <c r="A425" s="9" t="s">
        <v>2112</v>
      </c>
      <c r="B425" s="12" t="s">
        <v>2113</v>
      </c>
      <c r="C425" s="9" t="s">
        <v>65</v>
      </c>
      <c r="D425" s="10" t="s">
        <v>33</v>
      </c>
      <c r="E425" s="9"/>
      <c r="F425" s="12" t="s">
        <v>2138</v>
      </c>
      <c r="G425" s="11" t="s">
        <v>2139</v>
      </c>
      <c r="H425" s="12"/>
      <c r="I425" s="9" t="s">
        <v>35</v>
      </c>
      <c r="J425" s="17" t="s">
        <v>90</v>
      </c>
      <c r="K425" s="12" t="s">
        <v>2140</v>
      </c>
      <c r="L425" s="12" t="s">
        <v>2141</v>
      </c>
      <c r="M425" s="9" t="s">
        <v>39</v>
      </c>
      <c r="N425" s="12" t="s">
        <v>2097</v>
      </c>
      <c r="O425" s="11" t="s">
        <v>2098</v>
      </c>
      <c r="P425" s="23"/>
      <c r="Q425" s="17"/>
      <c r="R425" s="23"/>
      <c r="S425" s="23"/>
      <c r="T425" s="23"/>
      <c r="U425" s="23"/>
      <c r="V425" s="23"/>
      <c r="W425" s="23"/>
      <c r="X425" s="17"/>
      <c r="Y425" s="9" t="s">
        <v>42</v>
      </c>
      <c r="Z425" s="11" t="s">
        <v>2142</v>
      </c>
      <c r="AA425" s="14" t="str">
        <f t="shared" si="1"/>
        <v>M4-NyO-45b-A-3</v>
      </c>
      <c r="AB425" s="7" t="s">
        <v>258</v>
      </c>
      <c r="AC425" s="17"/>
      <c r="AD425" s="17" t="s">
        <v>44</v>
      </c>
      <c r="AE425" s="7" t="s">
        <v>45</v>
      </c>
    </row>
    <row r="426" ht="75.0" customHeight="1">
      <c r="A426" s="9" t="s">
        <v>2143</v>
      </c>
      <c r="B426" s="12" t="s">
        <v>2144</v>
      </c>
      <c r="C426" s="9" t="s">
        <v>32</v>
      </c>
      <c r="D426" s="10" t="s">
        <v>33</v>
      </c>
      <c r="E426" s="9"/>
      <c r="F426" s="11" t="s">
        <v>2145</v>
      </c>
      <c r="G426" s="12"/>
      <c r="H426" s="12"/>
      <c r="I426" s="9" t="s">
        <v>35</v>
      </c>
      <c r="J426" s="17" t="s">
        <v>108</v>
      </c>
      <c r="K426" s="11" t="s">
        <v>2146</v>
      </c>
      <c r="L426" s="12" t="s">
        <v>2147</v>
      </c>
      <c r="M426" s="9" t="s">
        <v>39</v>
      </c>
      <c r="N426" s="12" t="s">
        <v>2148</v>
      </c>
      <c r="O426" s="11" t="s">
        <v>2149</v>
      </c>
      <c r="P426" s="23"/>
      <c r="Q426" s="17"/>
      <c r="R426" s="23"/>
      <c r="S426" s="23"/>
      <c r="T426" s="23"/>
      <c r="U426" s="23"/>
      <c r="V426" s="23"/>
      <c r="W426" s="23"/>
      <c r="X426" s="17"/>
      <c r="Y426" s="9" t="s">
        <v>42</v>
      </c>
      <c r="Z426" s="12" t="s">
        <v>2150</v>
      </c>
      <c r="AA426" s="14" t="str">
        <f t="shared" si="1"/>
        <v>M4-NyO-29a-I-1</v>
      </c>
      <c r="AB426" s="7" t="s">
        <v>258</v>
      </c>
      <c r="AC426" s="17"/>
      <c r="AD426" s="17" t="s">
        <v>44</v>
      </c>
      <c r="AE426" s="7" t="s">
        <v>45</v>
      </c>
    </row>
    <row r="427" ht="75.0" customHeight="1">
      <c r="A427" s="9" t="s">
        <v>2143</v>
      </c>
      <c r="B427" s="12" t="s">
        <v>2144</v>
      </c>
      <c r="C427" s="9" t="s">
        <v>46</v>
      </c>
      <c r="D427" s="10" t="s">
        <v>33</v>
      </c>
      <c r="E427" s="9"/>
      <c r="F427" s="12" t="s">
        <v>2151</v>
      </c>
      <c r="G427" s="12" t="s">
        <v>2152</v>
      </c>
      <c r="H427" s="12"/>
      <c r="I427" s="9" t="s">
        <v>35</v>
      </c>
      <c r="J427" s="9" t="s">
        <v>90</v>
      </c>
      <c r="K427" s="12" t="s">
        <v>2153</v>
      </c>
      <c r="L427" s="12" t="s">
        <v>2154</v>
      </c>
      <c r="M427" s="9" t="s">
        <v>39</v>
      </c>
      <c r="N427" s="12" t="s">
        <v>2148</v>
      </c>
      <c r="O427" s="11" t="s">
        <v>2155</v>
      </c>
      <c r="P427" s="23"/>
      <c r="Q427" s="17"/>
      <c r="R427" s="21"/>
      <c r="S427" s="21"/>
      <c r="T427" s="21"/>
      <c r="U427" s="21"/>
      <c r="V427" s="21"/>
      <c r="W427" s="21"/>
      <c r="X427" s="24"/>
      <c r="Y427" s="9" t="s">
        <v>42</v>
      </c>
      <c r="Z427" s="45" t="s">
        <v>2156</v>
      </c>
      <c r="AA427" s="14" t="str">
        <f t="shared" si="1"/>
        <v>M4-NyO-29a-E-1</v>
      </c>
      <c r="AB427" s="7" t="s">
        <v>258</v>
      </c>
      <c r="AC427" s="17"/>
      <c r="AD427" s="17" t="s">
        <v>44</v>
      </c>
      <c r="AE427" s="7" t="s">
        <v>45</v>
      </c>
    </row>
    <row r="428" ht="75.0" customHeight="1">
      <c r="A428" s="9" t="s">
        <v>2143</v>
      </c>
      <c r="B428" s="12" t="s">
        <v>2144</v>
      </c>
      <c r="C428" s="9" t="s">
        <v>46</v>
      </c>
      <c r="D428" s="10" t="s">
        <v>33</v>
      </c>
      <c r="E428" s="9"/>
      <c r="F428" s="12" t="s">
        <v>2151</v>
      </c>
      <c r="G428" s="12" t="s">
        <v>2157</v>
      </c>
      <c r="H428" s="12"/>
      <c r="I428" s="9" t="s">
        <v>35</v>
      </c>
      <c r="J428" s="9" t="s">
        <v>90</v>
      </c>
      <c r="K428" s="12" t="s">
        <v>2158</v>
      </c>
      <c r="L428" s="12" t="s">
        <v>2159</v>
      </c>
      <c r="M428" s="9" t="s">
        <v>39</v>
      </c>
      <c r="N428" s="12" t="s">
        <v>2148</v>
      </c>
      <c r="O428" s="11" t="s">
        <v>2155</v>
      </c>
      <c r="P428" s="23"/>
      <c r="Q428" s="17"/>
      <c r="R428" s="21"/>
      <c r="S428" s="21"/>
      <c r="T428" s="21"/>
      <c r="U428" s="21"/>
      <c r="V428" s="21"/>
      <c r="W428" s="21"/>
      <c r="X428" s="24"/>
      <c r="Y428" s="9" t="s">
        <v>42</v>
      </c>
      <c r="Z428" s="45" t="s">
        <v>2160</v>
      </c>
      <c r="AA428" s="14" t="str">
        <f t="shared" si="1"/>
        <v>M4-NyO-29a-E-2</v>
      </c>
      <c r="AB428" s="7" t="s">
        <v>258</v>
      </c>
      <c r="AC428" s="17"/>
      <c r="AD428" s="17" t="s">
        <v>44</v>
      </c>
      <c r="AE428" s="7" t="s">
        <v>45</v>
      </c>
    </row>
    <row r="429" ht="75.0" customHeight="1">
      <c r="A429" s="9" t="s">
        <v>2143</v>
      </c>
      <c r="B429" s="12" t="s">
        <v>2144</v>
      </c>
      <c r="C429" s="9" t="s">
        <v>65</v>
      </c>
      <c r="D429" s="10" t="s">
        <v>33</v>
      </c>
      <c r="E429" s="9"/>
      <c r="F429" s="11" t="s">
        <v>2161</v>
      </c>
      <c r="G429" s="12" t="s">
        <v>2152</v>
      </c>
      <c r="H429" s="12"/>
      <c r="I429" s="9" t="s">
        <v>35</v>
      </c>
      <c r="J429" s="9" t="s">
        <v>90</v>
      </c>
      <c r="K429" s="12" t="s">
        <v>2153</v>
      </c>
      <c r="L429" s="12" t="s">
        <v>2154</v>
      </c>
      <c r="M429" s="9" t="s">
        <v>39</v>
      </c>
      <c r="N429" s="12" t="s">
        <v>2148</v>
      </c>
      <c r="O429" s="11" t="s">
        <v>2155</v>
      </c>
      <c r="P429" s="23"/>
      <c r="Q429" s="17"/>
      <c r="R429" s="23"/>
      <c r="S429" s="23"/>
      <c r="T429" s="23"/>
      <c r="U429" s="23"/>
      <c r="V429" s="23"/>
      <c r="W429" s="23"/>
      <c r="X429" s="17"/>
      <c r="Y429" s="9" t="s">
        <v>42</v>
      </c>
      <c r="Z429" s="45" t="s">
        <v>2162</v>
      </c>
      <c r="AA429" s="14" t="str">
        <f t="shared" si="1"/>
        <v>M4-NyO-29a-A-1</v>
      </c>
      <c r="AB429" s="7" t="s">
        <v>258</v>
      </c>
      <c r="AC429" s="17"/>
      <c r="AD429" s="17" t="s">
        <v>44</v>
      </c>
      <c r="AE429" s="7" t="s">
        <v>45</v>
      </c>
    </row>
    <row r="430" ht="75.0" customHeight="1">
      <c r="A430" s="9" t="s">
        <v>2143</v>
      </c>
      <c r="B430" s="12" t="s">
        <v>2144</v>
      </c>
      <c r="C430" s="9" t="s">
        <v>65</v>
      </c>
      <c r="D430" s="10" t="s">
        <v>33</v>
      </c>
      <c r="E430" s="9"/>
      <c r="F430" s="12" t="s">
        <v>2163</v>
      </c>
      <c r="G430" s="12" t="s">
        <v>2152</v>
      </c>
      <c r="H430" s="12"/>
      <c r="I430" s="9" t="s">
        <v>35</v>
      </c>
      <c r="J430" s="9" t="s">
        <v>90</v>
      </c>
      <c r="K430" s="12" t="s">
        <v>2153</v>
      </c>
      <c r="L430" s="12" t="s">
        <v>2154</v>
      </c>
      <c r="M430" s="9" t="s">
        <v>39</v>
      </c>
      <c r="N430" s="12" t="s">
        <v>2148</v>
      </c>
      <c r="O430" s="11" t="s">
        <v>2155</v>
      </c>
      <c r="P430" s="23"/>
      <c r="Q430" s="17"/>
      <c r="R430" s="23"/>
      <c r="S430" s="23"/>
      <c r="T430" s="23"/>
      <c r="U430" s="23"/>
      <c r="V430" s="23"/>
      <c r="W430" s="23"/>
      <c r="X430" s="17"/>
      <c r="Y430" s="9" t="s">
        <v>42</v>
      </c>
      <c r="Z430" s="45" t="s">
        <v>2164</v>
      </c>
      <c r="AA430" s="14" t="str">
        <f t="shared" si="1"/>
        <v>M4-NyO-29a-A-2</v>
      </c>
      <c r="AB430" s="7" t="s">
        <v>258</v>
      </c>
      <c r="AC430" s="17"/>
      <c r="AD430" s="17" t="s">
        <v>44</v>
      </c>
      <c r="AE430" s="7" t="s">
        <v>45</v>
      </c>
    </row>
    <row r="431" ht="75.0" customHeight="1">
      <c r="A431" s="9" t="s">
        <v>2143</v>
      </c>
      <c r="B431" s="12" t="s">
        <v>2144</v>
      </c>
      <c r="C431" s="9" t="s">
        <v>65</v>
      </c>
      <c r="D431" s="10" t="s">
        <v>33</v>
      </c>
      <c r="E431" s="9"/>
      <c r="F431" s="12" t="s">
        <v>2165</v>
      </c>
      <c r="G431" s="12" t="s">
        <v>2152</v>
      </c>
      <c r="H431" s="12"/>
      <c r="I431" s="9" t="s">
        <v>35</v>
      </c>
      <c r="J431" s="9" t="s">
        <v>90</v>
      </c>
      <c r="K431" s="12" t="s">
        <v>2153</v>
      </c>
      <c r="L431" s="12" t="s">
        <v>2154</v>
      </c>
      <c r="M431" s="9" t="s">
        <v>39</v>
      </c>
      <c r="N431" s="12" t="s">
        <v>2148</v>
      </c>
      <c r="O431" s="11" t="s">
        <v>2155</v>
      </c>
      <c r="P431" s="23"/>
      <c r="Q431" s="17"/>
      <c r="R431" s="39"/>
      <c r="S431" s="39"/>
      <c r="T431" s="39"/>
      <c r="U431" s="21"/>
      <c r="V431" s="39"/>
      <c r="W431" s="39"/>
      <c r="X431" s="17"/>
      <c r="Y431" s="9" t="s">
        <v>42</v>
      </c>
      <c r="Z431" s="45" t="s">
        <v>2166</v>
      </c>
      <c r="AA431" s="14" t="str">
        <f t="shared" si="1"/>
        <v>M4-NyO-29a-A-3</v>
      </c>
      <c r="AB431" s="7" t="s">
        <v>258</v>
      </c>
      <c r="AC431" s="17"/>
      <c r="AD431" s="17" t="s">
        <v>44</v>
      </c>
      <c r="AE431" s="7" t="s">
        <v>45</v>
      </c>
    </row>
    <row r="432" ht="75.0" customHeight="1">
      <c r="A432" s="9" t="s">
        <v>2167</v>
      </c>
      <c r="B432" s="12" t="s">
        <v>2168</v>
      </c>
      <c r="C432" s="9" t="s">
        <v>32</v>
      </c>
      <c r="D432" s="10" t="s">
        <v>33</v>
      </c>
      <c r="E432" s="9"/>
      <c r="F432" s="12" t="s">
        <v>2169</v>
      </c>
      <c r="G432" s="12" t="s">
        <v>2170</v>
      </c>
      <c r="H432" s="12"/>
      <c r="I432" s="17" t="s">
        <v>35</v>
      </c>
      <c r="J432" s="9" t="s">
        <v>408</v>
      </c>
      <c r="K432" s="12" t="s">
        <v>2171</v>
      </c>
      <c r="L432" s="12" t="s">
        <v>2172</v>
      </c>
      <c r="M432" s="17" t="s">
        <v>39</v>
      </c>
      <c r="N432" s="24" t="s">
        <v>2173</v>
      </c>
      <c r="O432" s="11" t="s">
        <v>2174</v>
      </c>
      <c r="P432" s="23"/>
      <c r="Q432" s="17"/>
      <c r="R432" s="23"/>
      <c r="S432" s="23"/>
      <c r="T432" s="23"/>
      <c r="U432" s="23"/>
      <c r="V432" s="23"/>
      <c r="W432" s="23"/>
      <c r="X432" s="17"/>
      <c r="Y432" s="9" t="s">
        <v>42</v>
      </c>
      <c r="Z432" s="12" t="s">
        <v>2175</v>
      </c>
      <c r="AA432" s="14" t="str">
        <f t="shared" si="1"/>
        <v>M4-NyO-30a-I-1</v>
      </c>
      <c r="AB432" s="7" t="s">
        <v>258</v>
      </c>
      <c r="AC432" s="17"/>
      <c r="AD432" s="17" t="s">
        <v>44</v>
      </c>
      <c r="AE432" s="7" t="s">
        <v>45</v>
      </c>
    </row>
    <row r="433" ht="75.0" customHeight="1">
      <c r="A433" s="9" t="s">
        <v>2167</v>
      </c>
      <c r="B433" s="12" t="s">
        <v>2168</v>
      </c>
      <c r="C433" s="9" t="s">
        <v>32</v>
      </c>
      <c r="D433" s="10" t="s">
        <v>33</v>
      </c>
      <c r="E433" s="9"/>
      <c r="F433" s="12" t="s">
        <v>2169</v>
      </c>
      <c r="G433" s="12" t="s">
        <v>2176</v>
      </c>
      <c r="H433" s="12"/>
      <c r="I433" s="17" t="s">
        <v>35</v>
      </c>
      <c r="J433" s="9" t="s">
        <v>408</v>
      </c>
      <c r="K433" s="12" t="s">
        <v>2171</v>
      </c>
      <c r="L433" s="12" t="s">
        <v>2177</v>
      </c>
      <c r="M433" s="17" t="s">
        <v>39</v>
      </c>
      <c r="N433" s="24" t="s">
        <v>2173</v>
      </c>
      <c r="O433" s="11" t="s">
        <v>2174</v>
      </c>
      <c r="P433" s="23"/>
      <c r="Q433" s="17"/>
      <c r="R433" s="23"/>
      <c r="S433" s="23"/>
      <c r="T433" s="23"/>
      <c r="U433" s="23"/>
      <c r="V433" s="23"/>
      <c r="W433" s="23"/>
      <c r="X433" s="17"/>
      <c r="Y433" s="9" t="s">
        <v>42</v>
      </c>
      <c r="Z433" s="12" t="s">
        <v>2178</v>
      </c>
      <c r="AA433" s="14" t="str">
        <f t="shared" si="1"/>
        <v>M4-NyO-30a-I-2</v>
      </c>
      <c r="AB433" s="7" t="s">
        <v>258</v>
      </c>
      <c r="AC433" s="17"/>
      <c r="AD433" s="17" t="s">
        <v>44</v>
      </c>
      <c r="AE433" s="7" t="s">
        <v>45</v>
      </c>
    </row>
    <row r="434" ht="75.0" customHeight="1">
      <c r="A434" s="9" t="s">
        <v>2167</v>
      </c>
      <c r="B434" s="12" t="s">
        <v>2168</v>
      </c>
      <c r="C434" s="9" t="s">
        <v>46</v>
      </c>
      <c r="D434" s="10" t="s">
        <v>33</v>
      </c>
      <c r="E434" s="9"/>
      <c r="F434" s="11" t="s">
        <v>2179</v>
      </c>
      <c r="G434" s="12"/>
      <c r="H434" s="12"/>
      <c r="I434" s="17" t="s">
        <v>35</v>
      </c>
      <c r="J434" s="9" t="s">
        <v>1783</v>
      </c>
      <c r="K434" s="12" t="s">
        <v>2180</v>
      </c>
      <c r="L434" s="12" t="s">
        <v>2181</v>
      </c>
      <c r="M434" s="17" t="s">
        <v>39</v>
      </c>
      <c r="N434" s="24" t="s">
        <v>2173</v>
      </c>
      <c r="O434" s="11" t="s">
        <v>2174</v>
      </c>
      <c r="P434" s="23"/>
      <c r="Q434" s="17"/>
      <c r="R434" s="23"/>
      <c r="S434" s="23"/>
      <c r="T434" s="23"/>
      <c r="U434" s="23"/>
      <c r="V434" s="23"/>
      <c r="W434" s="23"/>
      <c r="X434" s="17"/>
      <c r="Y434" s="9" t="s">
        <v>42</v>
      </c>
      <c r="Z434" s="12" t="s">
        <v>2182</v>
      </c>
      <c r="AA434" s="14" t="str">
        <f t="shared" si="1"/>
        <v>M4-NyO-30a-E-1</v>
      </c>
      <c r="AB434" s="7" t="s">
        <v>258</v>
      </c>
      <c r="AC434" s="17"/>
      <c r="AD434" s="17" t="s">
        <v>44</v>
      </c>
      <c r="AE434" s="7" t="s">
        <v>45</v>
      </c>
    </row>
    <row r="435" ht="75.0" customHeight="1">
      <c r="A435" s="9" t="s">
        <v>2167</v>
      </c>
      <c r="B435" s="12" t="s">
        <v>2168</v>
      </c>
      <c r="C435" s="9" t="s">
        <v>46</v>
      </c>
      <c r="D435" s="10" t="s">
        <v>33</v>
      </c>
      <c r="E435" s="9"/>
      <c r="F435" s="12" t="s">
        <v>2183</v>
      </c>
      <c r="G435" s="12"/>
      <c r="H435" s="12"/>
      <c r="I435" s="17" t="s">
        <v>35</v>
      </c>
      <c r="J435" s="9" t="s">
        <v>1783</v>
      </c>
      <c r="K435" s="12" t="s">
        <v>2180</v>
      </c>
      <c r="L435" s="12" t="s">
        <v>2181</v>
      </c>
      <c r="M435" s="17" t="s">
        <v>39</v>
      </c>
      <c r="N435" s="24" t="s">
        <v>2173</v>
      </c>
      <c r="O435" s="11" t="s">
        <v>2174</v>
      </c>
      <c r="P435" s="23"/>
      <c r="Q435" s="17"/>
      <c r="R435" s="23"/>
      <c r="S435" s="23"/>
      <c r="T435" s="23"/>
      <c r="U435" s="23"/>
      <c r="V435" s="23"/>
      <c r="W435" s="23"/>
      <c r="X435" s="17"/>
      <c r="Y435" s="9" t="s">
        <v>42</v>
      </c>
      <c r="Z435" s="12" t="s">
        <v>2184</v>
      </c>
      <c r="AA435" s="14" t="str">
        <f t="shared" si="1"/>
        <v>M4-NyO-30a-E-2</v>
      </c>
      <c r="AB435" s="7" t="s">
        <v>258</v>
      </c>
      <c r="AC435" s="17"/>
      <c r="AD435" s="17" t="s">
        <v>44</v>
      </c>
      <c r="AE435" s="7" t="s">
        <v>45</v>
      </c>
    </row>
    <row r="436" ht="75.0" customHeight="1">
      <c r="A436" s="9" t="s">
        <v>2167</v>
      </c>
      <c r="B436" s="12" t="s">
        <v>2168</v>
      </c>
      <c r="C436" s="9" t="s">
        <v>65</v>
      </c>
      <c r="D436" s="10" t="s">
        <v>33</v>
      </c>
      <c r="E436" s="9"/>
      <c r="F436" s="12" t="s">
        <v>2185</v>
      </c>
      <c r="G436" s="12" t="s">
        <v>2170</v>
      </c>
      <c r="H436" s="12"/>
      <c r="I436" s="9" t="s">
        <v>35</v>
      </c>
      <c r="J436" s="9" t="s">
        <v>408</v>
      </c>
      <c r="K436" s="12" t="s">
        <v>2186</v>
      </c>
      <c r="L436" s="12" t="s">
        <v>2187</v>
      </c>
      <c r="M436" s="9" t="s">
        <v>39</v>
      </c>
      <c r="N436" s="24" t="s">
        <v>2173</v>
      </c>
      <c r="O436" s="11" t="s">
        <v>2174</v>
      </c>
      <c r="P436" s="23"/>
      <c r="Q436" s="17"/>
      <c r="R436" s="23"/>
      <c r="S436" s="23"/>
      <c r="T436" s="23"/>
      <c r="U436" s="21"/>
      <c r="V436" s="21"/>
      <c r="W436" s="23"/>
      <c r="X436" s="17"/>
      <c r="Y436" s="9" t="s">
        <v>42</v>
      </c>
      <c r="Z436" s="12" t="s">
        <v>2188</v>
      </c>
      <c r="AA436" s="14" t="str">
        <f t="shared" si="1"/>
        <v>M4-NyO-30a-A-1</v>
      </c>
      <c r="AB436" s="7" t="s">
        <v>258</v>
      </c>
      <c r="AC436" s="17"/>
      <c r="AD436" s="17" t="s">
        <v>44</v>
      </c>
      <c r="AE436" s="7" t="s">
        <v>45</v>
      </c>
    </row>
    <row r="437" ht="75.0" customHeight="1">
      <c r="A437" s="9" t="s">
        <v>2167</v>
      </c>
      <c r="B437" s="12" t="s">
        <v>2168</v>
      </c>
      <c r="C437" s="9" t="s">
        <v>65</v>
      </c>
      <c r="D437" s="10" t="s">
        <v>33</v>
      </c>
      <c r="E437" s="9"/>
      <c r="F437" s="11" t="s">
        <v>2189</v>
      </c>
      <c r="G437" s="12" t="s">
        <v>2176</v>
      </c>
      <c r="H437" s="12"/>
      <c r="I437" s="9" t="s">
        <v>35</v>
      </c>
      <c r="J437" s="9" t="s">
        <v>408</v>
      </c>
      <c r="K437" s="12" t="s">
        <v>2186</v>
      </c>
      <c r="L437" s="12" t="s">
        <v>2190</v>
      </c>
      <c r="M437" s="9" t="s">
        <v>39</v>
      </c>
      <c r="N437" s="24" t="s">
        <v>2173</v>
      </c>
      <c r="O437" s="11" t="s">
        <v>2174</v>
      </c>
      <c r="P437" s="23"/>
      <c r="Q437" s="17"/>
      <c r="R437" s="23"/>
      <c r="S437" s="23"/>
      <c r="T437" s="23"/>
      <c r="U437" s="21"/>
      <c r="V437" s="21"/>
      <c r="W437" s="23"/>
      <c r="X437" s="17"/>
      <c r="Y437" s="9" t="s">
        <v>42</v>
      </c>
      <c r="Z437" s="12" t="s">
        <v>2191</v>
      </c>
      <c r="AA437" s="14" t="str">
        <f t="shared" si="1"/>
        <v>M4-NyO-30a-A-2</v>
      </c>
      <c r="AB437" s="7" t="s">
        <v>258</v>
      </c>
      <c r="AC437" s="17"/>
      <c r="AD437" s="17" t="s">
        <v>44</v>
      </c>
      <c r="AE437" s="7" t="s">
        <v>45</v>
      </c>
    </row>
    <row r="438" ht="75.0" customHeight="1">
      <c r="A438" s="9" t="s">
        <v>2167</v>
      </c>
      <c r="B438" s="12" t="s">
        <v>2168</v>
      </c>
      <c r="C438" s="9" t="s">
        <v>65</v>
      </c>
      <c r="D438" s="10" t="s">
        <v>33</v>
      </c>
      <c r="E438" s="9"/>
      <c r="F438" s="11" t="s">
        <v>2192</v>
      </c>
      <c r="G438" s="12" t="s">
        <v>2170</v>
      </c>
      <c r="H438" s="24"/>
      <c r="I438" s="9" t="s">
        <v>35</v>
      </c>
      <c r="J438" s="9" t="s">
        <v>408</v>
      </c>
      <c r="K438" s="12" t="s">
        <v>2193</v>
      </c>
      <c r="L438" s="12" t="s">
        <v>2194</v>
      </c>
      <c r="M438" s="9" t="s">
        <v>39</v>
      </c>
      <c r="N438" s="24" t="s">
        <v>2173</v>
      </c>
      <c r="O438" s="11" t="s">
        <v>2174</v>
      </c>
      <c r="P438" s="23"/>
      <c r="Q438" s="17"/>
      <c r="R438" s="23"/>
      <c r="S438" s="23"/>
      <c r="T438" s="23"/>
      <c r="U438" s="21"/>
      <c r="V438" s="21"/>
      <c r="W438" s="23"/>
      <c r="X438" s="17"/>
      <c r="Y438" s="9" t="s">
        <v>42</v>
      </c>
      <c r="Z438" s="12" t="s">
        <v>2195</v>
      </c>
      <c r="AA438" s="14" t="str">
        <f t="shared" si="1"/>
        <v>M4-NyO-30a-A-3</v>
      </c>
      <c r="AB438" s="7" t="s">
        <v>258</v>
      </c>
      <c r="AC438" s="17"/>
      <c r="AD438" s="17" t="s">
        <v>44</v>
      </c>
      <c r="AE438" s="7" t="s">
        <v>45</v>
      </c>
    </row>
    <row r="439" ht="75.0" customHeight="1">
      <c r="A439" s="9" t="s">
        <v>2196</v>
      </c>
      <c r="B439" s="12" t="s">
        <v>2197</v>
      </c>
      <c r="C439" s="9" t="s">
        <v>32</v>
      </c>
      <c r="D439" s="10" t="s">
        <v>33</v>
      </c>
      <c r="E439" s="9"/>
      <c r="F439" s="12" t="s">
        <v>2198</v>
      </c>
      <c r="G439" s="12"/>
      <c r="H439" s="24"/>
      <c r="I439" s="9" t="s">
        <v>415</v>
      </c>
      <c r="J439" s="9" t="s">
        <v>416</v>
      </c>
      <c r="K439" s="11" t="s">
        <v>2199</v>
      </c>
      <c r="L439" s="12" t="s">
        <v>417</v>
      </c>
      <c r="M439" s="9" t="s">
        <v>39</v>
      </c>
      <c r="N439" s="24" t="s">
        <v>418</v>
      </c>
      <c r="O439" s="11" t="s">
        <v>419</v>
      </c>
      <c r="P439" s="23"/>
      <c r="Q439" s="17"/>
      <c r="R439" s="23"/>
      <c r="S439" s="23"/>
      <c r="T439" s="23"/>
      <c r="U439" s="21"/>
      <c r="V439" s="21"/>
      <c r="W439" s="23"/>
      <c r="X439" s="17"/>
      <c r="Y439" s="9" t="s">
        <v>42</v>
      </c>
      <c r="Z439" s="12" t="s">
        <v>2200</v>
      </c>
      <c r="AA439" s="14" t="str">
        <f t="shared" si="1"/>
        <v>M4-NyO-30b-I-1</v>
      </c>
      <c r="AB439" s="7" t="s">
        <v>258</v>
      </c>
      <c r="AC439" s="17"/>
      <c r="AD439" s="17" t="s">
        <v>44</v>
      </c>
      <c r="AE439" s="7" t="s">
        <v>45</v>
      </c>
    </row>
    <row r="440" ht="75.0" customHeight="1">
      <c r="A440" s="9" t="s">
        <v>2196</v>
      </c>
      <c r="B440" s="12" t="s">
        <v>2197</v>
      </c>
      <c r="C440" s="9" t="s">
        <v>32</v>
      </c>
      <c r="D440" s="10" t="s">
        <v>33</v>
      </c>
      <c r="E440" s="9"/>
      <c r="F440" s="12" t="s">
        <v>2198</v>
      </c>
      <c r="G440" s="12"/>
      <c r="H440" s="24"/>
      <c r="I440" s="9" t="s">
        <v>415</v>
      </c>
      <c r="J440" s="9" t="s">
        <v>416</v>
      </c>
      <c r="K440" s="11" t="s">
        <v>2201</v>
      </c>
      <c r="L440" s="12" t="s">
        <v>417</v>
      </c>
      <c r="M440" s="9" t="s">
        <v>39</v>
      </c>
      <c r="N440" s="24" t="s">
        <v>418</v>
      </c>
      <c r="O440" s="11" t="s">
        <v>419</v>
      </c>
      <c r="P440" s="23"/>
      <c r="Q440" s="17"/>
      <c r="R440" s="23"/>
      <c r="S440" s="23"/>
      <c r="T440" s="23"/>
      <c r="U440" s="21"/>
      <c r="V440" s="21"/>
      <c r="W440" s="23"/>
      <c r="X440" s="17"/>
      <c r="Y440" s="9" t="s">
        <v>42</v>
      </c>
      <c r="Z440" s="12" t="s">
        <v>2202</v>
      </c>
      <c r="AA440" s="14" t="str">
        <f t="shared" si="1"/>
        <v>M4-NyO-30b-I-2</v>
      </c>
      <c r="AB440" s="7" t="s">
        <v>258</v>
      </c>
      <c r="AC440" s="17"/>
      <c r="AD440" s="17" t="s">
        <v>44</v>
      </c>
      <c r="AE440" s="7" t="s">
        <v>45</v>
      </c>
    </row>
    <row r="441" ht="75.0" customHeight="1">
      <c r="A441" s="9" t="s">
        <v>2196</v>
      </c>
      <c r="B441" s="12" t="s">
        <v>2197</v>
      </c>
      <c r="C441" s="9" t="s">
        <v>32</v>
      </c>
      <c r="D441" s="10" t="s">
        <v>33</v>
      </c>
      <c r="E441" s="9"/>
      <c r="F441" s="12" t="s">
        <v>2198</v>
      </c>
      <c r="G441" s="12"/>
      <c r="H441" s="24"/>
      <c r="I441" s="9" t="s">
        <v>415</v>
      </c>
      <c r="J441" s="9" t="s">
        <v>416</v>
      </c>
      <c r="K441" s="11" t="s">
        <v>2203</v>
      </c>
      <c r="L441" s="12" t="s">
        <v>417</v>
      </c>
      <c r="M441" s="9" t="s">
        <v>39</v>
      </c>
      <c r="N441" s="24" t="s">
        <v>418</v>
      </c>
      <c r="O441" s="11" t="s">
        <v>419</v>
      </c>
      <c r="P441" s="23"/>
      <c r="Q441" s="17"/>
      <c r="R441" s="23"/>
      <c r="S441" s="23"/>
      <c r="T441" s="23"/>
      <c r="U441" s="23"/>
      <c r="V441" s="23"/>
      <c r="W441" s="23"/>
      <c r="X441" s="17"/>
      <c r="Y441" s="9" t="s">
        <v>42</v>
      </c>
      <c r="Z441" s="12" t="s">
        <v>2204</v>
      </c>
      <c r="AA441" s="14" t="str">
        <f t="shared" si="1"/>
        <v>M4-NyO-30b-I-3</v>
      </c>
      <c r="AB441" s="7" t="s">
        <v>258</v>
      </c>
      <c r="AC441" s="17"/>
      <c r="AD441" s="17" t="s">
        <v>44</v>
      </c>
      <c r="AE441" s="7" t="s">
        <v>45</v>
      </c>
    </row>
    <row r="442" ht="75.0" customHeight="1">
      <c r="A442" s="9" t="s">
        <v>2196</v>
      </c>
      <c r="B442" s="12" t="s">
        <v>2197</v>
      </c>
      <c r="C442" s="9" t="s">
        <v>32</v>
      </c>
      <c r="D442" s="10" t="s">
        <v>33</v>
      </c>
      <c r="E442" s="9"/>
      <c r="F442" s="12" t="s">
        <v>2198</v>
      </c>
      <c r="G442" s="12"/>
      <c r="H442" s="24"/>
      <c r="I442" s="9" t="s">
        <v>415</v>
      </c>
      <c r="J442" s="9" t="s">
        <v>416</v>
      </c>
      <c r="K442" s="11" t="s">
        <v>2205</v>
      </c>
      <c r="L442" s="12" t="s">
        <v>417</v>
      </c>
      <c r="M442" s="9" t="s">
        <v>39</v>
      </c>
      <c r="N442" s="24" t="s">
        <v>418</v>
      </c>
      <c r="O442" s="11" t="s">
        <v>419</v>
      </c>
      <c r="P442" s="23"/>
      <c r="Q442" s="17"/>
      <c r="R442" s="23"/>
      <c r="S442" s="23"/>
      <c r="T442" s="23"/>
      <c r="U442" s="23"/>
      <c r="V442" s="23"/>
      <c r="W442" s="23"/>
      <c r="X442" s="17"/>
      <c r="Y442" s="9" t="s">
        <v>42</v>
      </c>
      <c r="Z442" s="12" t="s">
        <v>2206</v>
      </c>
      <c r="AA442" s="14" t="str">
        <f t="shared" si="1"/>
        <v>M4-NyO-30b-I-4</v>
      </c>
      <c r="AB442" s="7" t="s">
        <v>258</v>
      </c>
      <c r="AC442" s="17"/>
      <c r="AD442" s="17" t="s">
        <v>44</v>
      </c>
      <c r="AE442" s="7" t="s">
        <v>45</v>
      </c>
    </row>
    <row r="443" ht="75.0" customHeight="1">
      <c r="A443" s="9" t="s">
        <v>2207</v>
      </c>
      <c r="B443" s="12" t="s">
        <v>2208</v>
      </c>
      <c r="C443" s="9" t="s">
        <v>32</v>
      </c>
      <c r="D443" s="10" t="s">
        <v>33</v>
      </c>
      <c r="E443" s="9"/>
      <c r="F443" s="12" t="s">
        <v>2209</v>
      </c>
      <c r="G443" s="12"/>
      <c r="H443" s="12"/>
      <c r="I443" s="9" t="s">
        <v>35</v>
      </c>
      <c r="J443" s="9" t="s">
        <v>471</v>
      </c>
      <c r="K443" s="12" t="s">
        <v>2210</v>
      </c>
      <c r="L443" s="11" t="s">
        <v>2211</v>
      </c>
      <c r="M443" s="9" t="s">
        <v>39</v>
      </c>
      <c r="N443" s="12" t="s">
        <v>2212</v>
      </c>
      <c r="O443" s="11" t="s">
        <v>2213</v>
      </c>
      <c r="P443" s="23"/>
      <c r="Q443" s="17"/>
      <c r="R443" s="23"/>
      <c r="S443" s="23"/>
      <c r="T443" s="23"/>
      <c r="U443" s="23"/>
      <c r="V443" s="23"/>
      <c r="W443" s="23"/>
      <c r="X443" s="24"/>
      <c r="Y443" s="9" t="s">
        <v>42</v>
      </c>
      <c r="Z443" s="11" t="s">
        <v>2214</v>
      </c>
      <c r="AA443" s="14" t="str">
        <f t="shared" si="1"/>
        <v>M4-NyO-31a-I-1</v>
      </c>
      <c r="AB443" s="7" t="s">
        <v>258</v>
      </c>
      <c r="AC443" s="17"/>
      <c r="AD443" s="17" t="s">
        <v>44</v>
      </c>
      <c r="AE443" s="7" t="s">
        <v>45</v>
      </c>
    </row>
    <row r="444" ht="75.0" customHeight="1">
      <c r="A444" s="9" t="s">
        <v>2207</v>
      </c>
      <c r="B444" s="12" t="s">
        <v>2208</v>
      </c>
      <c r="C444" s="9" t="s">
        <v>46</v>
      </c>
      <c r="D444" s="10" t="s">
        <v>33</v>
      </c>
      <c r="E444" s="9"/>
      <c r="F444" s="11" t="s">
        <v>2215</v>
      </c>
      <c r="G444" s="11" t="s">
        <v>2216</v>
      </c>
      <c r="H444" s="12"/>
      <c r="I444" s="9" t="s">
        <v>35</v>
      </c>
      <c r="J444" s="9" t="s">
        <v>90</v>
      </c>
      <c r="K444" s="8" t="s">
        <v>2217</v>
      </c>
      <c r="L444" s="12" t="s">
        <v>2218</v>
      </c>
      <c r="M444" s="9" t="s">
        <v>39</v>
      </c>
      <c r="N444" s="12" t="s">
        <v>2212</v>
      </c>
      <c r="O444" s="11" t="s">
        <v>2219</v>
      </c>
      <c r="P444" s="23"/>
      <c r="Q444" s="17"/>
      <c r="R444" s="23"/>
      <c r="S444" s="23"/>
      <c r="T444" s="23"/>
      <c r="U444" s="23"/>
      <c r="V444" s="23"/>
      <c r="W444" s="23"/>
      <c r="X444" s="24"/>
      <c r="Y444" s="9" t="s">
        <v>42</v>
      </c>
      <c r="Z444" s="11" t="s">
        <v>2220</v>
      </c>
      <c r="AA444" s="14" t="str">
        <f t="shared" si="1"/>
        <v>M4-NyO-31a-E-1</v>
      </c>
      <c r="AB444" s="7" t="s">
        <v>258</v>
      </c>
      <c r="AC444" s="17"/>
      <c r="AD444" s="17" t="s">
        <v>44</v>
      </c>
      <c r="AE444" s="7" t="s">
        <v>45</v>
      </c>
    </row>
    <row r="445" ht="75.0" customHeight="1">
      <c r="A445" s="9" t="s">
        <v>2207</v>
      </c>
      <c r="B445" s="12" t="s">
        <v>2208</v>
      </c>
      <c r="C445" s="9" t="s">
        <v>65</v>
      </c>
      <c r="D445" s="10" t="s">
        <v>33</v>
      </c>
      <c r="E445" s="9"/>
      <c r="F445" s="12" t="s">
        <v>2221</v>
      </c>
      <c r="G445" s="11" t="s">
        <v>2222</v>
      </c>
      <c r="H445" s="24"/>
      <c r="I445" s="9" t="s">
        <v>35</v>
      </c>
      <c r="J445" s="9" t="s">
        <v>90</v>
      </c>
      <c r="K445" s="12" t="s">
        <v>2223</v>
      </c>
      <c r="L445" s="12" t="s">
        <v>2218</v>
      </c>
      <c r="M445" s="9" t="s">
        <v>39</v>
      </c>
      <c r="N445" s="12" t="s">
        <v>2212</v>
      </c>
      <c r="O445" s="11" t="s">
        <v>2219</v>
      </c>
      <c r="P445" s="23"/>
      <c r="Q445" s="17"/>
      <c r="R445" s="23"/>
      <c r="S445" s="23"/>
      <c r="T445" s="23"/>
      <c r="U445" s="23"/>
      <c r="V445" s="23"/>
      <c r="W445" s="23"/>
      <c r="X445" s="17"/>
      <c r="Y445" s="9" t="s">
        <v>42</v>
      </c>
      <c r="Z445" s="12" t="s">
        <v>2224</v>
      </c>
      <c r="AA445" s="14" t="str">
        <f t="shared" si="1"/>
        <v>M4-NyO-31a-A-1</v>
      </c>
      <c r="AB445" s="7" t="s">
        <v>258</v>
      </c>
      <c r="AC445" s="17"/>
      <c r="AD445" s="17" t="s">
        <v>44</v>
      </c>
      <c r="AE445" s="7" t="s">
        <v>45</v>
      </c>
    </row>
    <row r="446" ht="75.0" customHeight="1">
      <c r="A446" s="9" t="s">
        <v>2207</v>
      </c>
      <c r="B446" s="12" t="s">
        <v>2208</v>
      </c>
      <c r="C446" s="9" t="s">
        <v>65</v>
      </c>
      <c r="D446" s="10" t="s">
        <v>33</v>
      </c>
      <c r="E446" s="9"/>
      <c r="F446" s="11" t="s">
        <v>2225</v>
      </c>
      <c r="G446" s="11" t="s">
        <v>2226</v>
      </c>
      <c r="H446" s="12"/>
      <c r="I446" s="9" t="s">
        <v>35</v>
      </c>
      <c r="J446" s="9" t="s">
        <v>90</v>
      </c>
      <c r="K446" s="12" t="s">
        <v>2227</v>
      </c>
      <c r="L446" s="12" t="s">
        <v>2218</v>
      </c>
      <c r="M446" s="9" t="s">
        <v>39</v>
      </c>
      <c r="N446" s="24" t="s">
        <v>2212</v>
      </c>
      <c r="O446" s="11" t="s">
        <v>2213</v>
      </c>
      <c r="P446" s="23"/>
      <c r="Q446" s="17"/>
      <c r="R446" s="21"/>
      <c r="S446" s="21"/>
      <c r="T446" s="21"/>
      <c r="U446" s="21"/>
      <c r="V446" s="21"/>
      <c r="W446" s="21"/>
      <c r="X446" s="11"/>
      <c r="Y446" s="9" t="s">
        <v>42</v>
      </c>
      <c r="Z446" s="12" t="s">
        <v>2228</v>
      </c>
      <c r="AA446" s="14" t="str">
        <f t="shared" si="1"/>
        <v>M4-NyO-31a-A-2</v>
      </c>
      <c r="AB446" s="7" t="s">
        <v>258</v>
      </c>
      <c r="AC446" s="17"/>
      <c r="AD446" s="17" t="s">
        <v>44</v>
      </c>
      <c r="AE446" s="7" t="s">
        <v>45</v>
      </c>
    </row>
    <row r="447" ht="75.0" customHeight="1">
      <c r="A447" s="9" t="s">
        <v>2207</v>
      </c>
      <c r="B447" s="12" t="s">
        <v>2208</v>
      </c>
      <c r="C447" s="9" t="s">
        <v>65</v>
      </c>
      <c r="D447" s="10" t="s">
        <v>33</v>
      </c>
      <c r="E447" s="9"/>
      <c r="F447" s="11" t="s">
        <v>2229</v>
      </c>
      <c r="G447" s="11" t="s">
        <v>2230</v>
      </c>
      <c r="H447" s="12"/>
      <c r="I447" s="9" t="s">
        <v>35</v>
      </c>
      <c r="J447" s="9" t="s">
        <v>90</v>
      </c>
      <c r="K447" s="12" t="s">
        <v>2231</v>
      </c>
      <c r="L447" s="12" t="s">
        <v>2218</v>
      </c>
      <c r="M447" s="9" t="s">
        <v>39</v>
      </c>
      <c r="N447" s="24" t="s">
        <v>2212</v>
      </c>
      <c r="O447" s="11" t="s">
        <v>2232</v>
      </c>
      <c r="P447" s="23"/>
      <c r="Q447" s="17"/>
      <c r="R447" s="23"/>
      <c r="S447" s="23"/>
      <c r="T447" s="23"/>
      <c r="U447" s="21"/>
      <c r="V447" s="21"/>
      <c r="W447" s="23"/>
      <c r="X447" s="17"/>
      <c r="Y447" s="9" t="s">
        <v>42</v>
      </c>
      <c r="Z447" s="12" t="s">
        <v>2233</v>
      </c>
      <c r="AA447" s="14" t="str">
        <f t="shared" si="1"/>
        <v>M4-NyO-31a-A-3</v>
      </c>
      <c r="AB447" s="7" t="s">
        <v>258</v>
      </c>
      <c r="AC447" s="17"/>
      <c r="AD447" s="17" t="s">
        <v>44</v>
      </c>
      <c r="AE447" s="7" t="s">
        <v>45</v>
      </c>
    </row>
    <row r="448" ht="75.0" customHeight="1">
      <c r="A448" s="9" t="s">
        <v>2234</v>
      </c>
      <c r="B448" s="12" t="s">
        <v>2235</v>
      </c>
      <c r="C448" s="9" t="s">
        <v>32</v>
      </c>
      <c r="D448" s="10" t="s">
        <v>33</v>
      </c>
      <c r="E448" s="9"/>
      <c r="F448" s="11" t="s">
        <v>2236</v>
      </c>
      <c r="G448" s="11"/>
      <c r="H448" s="12"/>
      <c r="I448" s="9" t="s">
        <v>35</v>
      </c>
      <c r="J448" s="9" t="s">
        <v>471</v>
      </c>
      <c r="K448" s="12" t="s">
        <v>2237</v>
      </c>
      <c r="L448" s="11" t="s">
        <v>2238</v>
      </c>
      <c r="M448" s="9" t="s">
        <v>39</v>
      </c>
      <c r="N448" s="11" t="s">
        <v>2239</v>
      </c>
      <c r="O448" s="11" t="s">
        <v>2240</v>
      </c>
      <c r="P448" s="11" t="s">
        <v>2241</v>
      </c>
      <c r="Q448" s="17"/>
      <c r="R448" s="23"/>
      <c r="S448" s="23"/>
      <c r="T448" s="23"/>
      <c r="U448" s="21"/>
      <c r="V448" s="21"/>
      <c r="W448" s="23"/>
      <c r="X448" s="17"/>
      <c r="Y448" s="9" t="s">
        <v>42</v>
      </c>
      <c r="Z448" s="11" t="s">
        <v>2242</v>
      </c>
      <c r="AA448" s="14" t="str">
        <f t="shared" si="1"/>
        <v>M4-NyO-43a-I-1</v>
      </c>
      <c r="AB448" s="7" t="s">
        <v>258</v>
      </c>
      <c r="AC448" s="7" t="s">
        <v>421</v>
      </c>
      <c r="AD448" s="17" t="s">
        <v>44</v>
      </c>
      <c r="AE448" s="7" t="s">
        <v>45</v>
      </c>
    </row>
    <row r="449" ht="75.0" customHeight="1">
      <c r="A449" s="9" t="s">
        <v>2234</v>
      </c>
      <c r="B449" s="12" t="s">
        <v>2235</v>
      </c>
      <c r="C449" s="9" t="s">
        <v>46</v>
      </c>
      <c r="D449" s="10" t="s">
        <v>33</v>
      </c>
      <c r="E449" s="9"/>
      <c r="F449" s="11" t="s">
        <v>2243</v>
      </c>
      <c r="G449" s="11" t="s">
        <v>2244</v>
      </c>
      <c r="H449" s="12"/>
      <c r="I449" s="9" t="s">
        <v>35</v>
      </c>
      <c r="J449" s="9" t="s">
        <v>90</v>
      </c>
      <c r="K449" s="12" t="s">
        <v>2245</v>
      </c>
      <c r="L449" s="11" t="s">
        <v>2246</v>
      </c>
      <c r="M449" s="9" t="s">
        <v>39</v>
      </c>
      <c r="N449" s="11" t="s">
        <v>2239</v>
      </c>
      <c r="O449" s="24" t="s">
        <v>2247</v>
      </c>
      <c r="P449" s="11" t="s">
        <v>2241</v>
      </c>
      <c r="Q449" s="17"/>
      <c r="R449" s="23"/>
      <c r="S449" s="23"/>
      <c r="T449" s="23"/>
      <c r="U449" s="21"/>
      <c r="V449" s="21"/>
      <c r="W449" s="23"/>
      <c r="X449" s="17"/>
      <c r="Y449" s="9" t="s">
        <v>42</v>
      </c>
      <c r="Z449" s="11" t="s">
        <v>2248</v>
      </c>
      <c r="AA449" s="14" t="str">
        <f t="shared" si="1"/>
        <v>M4-NyO-43a-E-1</v>
      </c>
      <c r="AB449" s="7" t="s">
        <v>258</v>
      </c>
      <c r="AC449" s="7" t="s">
        <v>421</v>
      </c>
      <c r="AD449" s="17" t="s">
        <v>44</v>
      </c>
      <c r="AE449" s="7" t="s">
        <v>45</v>
      </c>
    </row>
    <row r="450" ht="75.0" customHeight="1">
      <c r="A450" s="9" t="s">
        <v>2234</v>
      </c>
      <c r="B450" s="12" t="s">
        <v>2235</v>
      </c>
      <c r="C450" s="9" t="s">
        <v>65</v>
      </c>
      <c r="D450" s="10" t="s">
        <v>33</v>
      </c>
      <c r="E450" s="9"/>
      <c r="F450" s="12" t="s">
        <v>2249</v>
      </c>
      <c r="G450" s="12" t="s">
        <v>2250</v>
      </c>
      <c r="H450" s="12"/>
      <c r="I450" s="9" t="s">
        <v>35</v>
      </c>
      <c r="J450" s="9" t="s">
        <v>90</v>
      </c>
      <c r="K450" s="12" t="s">
        <v>2251</v>
      </c>
      <c r="L450" s="11" t="s">
        <v>2246</v>
      </c>
      <c r="M450" s="9" t="s">
        <v>39</v>
      </c>
      <c r="N450" s="11" t="s">
        <v>2239</v>
      </c>
      <c r="O450" s="24" t="s">
        <v>2252</v>
      </c>
      <c r="P450" s="11" t="s">
        <v>2241</v>
      </c>
      <c r="Q450" s="17"/>
      <c r="R450" s="23"/>
      <c r="S450" s="23"/>
      <c r="T450" s="23"/>
      <c r="U450" s="21"/>
      <c r="V450" s="21"/>
      <c r="W450" s="23"/>
      <c r="X450" s="17"/>
      <c r="Y450" s="9" t="s">
        <v>42</v>
      </c>
      <c r="Z450" s="11" t="s">
        <v>2253</v>
      </c>
      <c r="AA450" s="14" t="str">
        <f t="shared" si="1"/>
        <v>M4-NyO-43a-A-1</v>
      </c>
      <c r="AB450" s="7" t="s">
        <v>258</v>
      </c>
      <c r="AC450" s="7" t="s">
        <v>421</v>
      </c>
      <c r="AD450" s="17" t="s">
        <v>44</v>
      </c>
      <c r="AE450" s="7" t="s">
        <v>45</v>
      </c>
    </row>
    <row r="451" ht="75.0" customHeight="1">
      <c r="A451" s="9" t="s">
        <v>2234</v>
      </c>
      <c r="B451" s="12" t="s">
        <v>2235</v>
      </c>
      <c r="C451" s="9" t="s">
        <v>65</v>
      </c>
      <c r="D451" s="10" t="s">
        <v>33</v>
      </c>
      <c r="E451" s="9"/>
      <c r="F451" s="12" t="s">
        <v>2254</v>
      </c>
      <c r="G451" s="12" t="s">
        <v>2255</v>
      </c>
      <c r="H451" s="12"/>
      <c r="I451" s="9" t="s">
        <v>35</v>
      </c>
      <c r="J451" s="9" t="s">
        <v>90</v>
      </c>
      <c r="K451" s="12" t="s">
        <v>2256</v>
      </c>
      <c r="L451" s="11" t="s">
        <v>2246</v>
      </c>
      <c r="M451" s="9" t="s">
        <v>39</v>
      </c>
      <c r="N451" s="11" t="s">
        <v>2239</v>
      </c>
      <c r="O451" s="24" t="s">
        <v>2257</v>
      </c>
      <c r="P451" s="11" t="s">
        <v>2241</v>
      </c>
      <c r="Q451" s="17"/>
      <c r="R451" s="23"/>
      <c r="S451" s="23"/>
      <c r="T451" s="23"/>
      <c r="U451" s="21"/>
      <c r="V451" s="21"/>
      <c r="W451" s="23"/>
      <c r="X451" s="17"/>
      <c r="Y451" s="9" t="s">
        <v>42</v>
      </c>
      <c r="Z451" s="11" t="s">
        <v>2258</v>
      </c>
      <c r="AA451" s="14" t="str">
        <f t="shared" si="1"/>
        <v>M4-NyO-43a-A-2</v>
      </c>
      <c r="AB451" s="7" t="s">
        <v>258</v>
      </c>
      <c r="AC451" s="7" t="s">
        <v>421</v>
      </c>
      <c r="AD451" s="17" t="s">
        <v>44</v>
      </c>
      <c r="AE451" s="7" t="s">
        <v>45</v>
      </c>
    </row>
    <row r="452" ht="75.0" customHeight="1">
      <c r="A452" s="9" t="s">
        <v>2234</v>
      </c>
      <c r="B452" s="12" t="s">
        <v>2235</v>
      </c>
      <c r="C452" s="9" t="s">
        <v>65</v>
      </c>
      <c r="D452" s="10" t="s">
        <v>33</v>
      </c>
      <c r="E452" s="9"/>
      <c r="F452" s="12" t="s">
        <v>2259</v>
      </c>
      <c r="G452" s="12" t="s">
        <v>2260</v>
      </c>
      <c r="H452" s="12"/>
      <c r="I452" s="9" t="s">
        <v>35</v>
      </c>
      <c r="J452" s="9" t="s">
        <v>90</v>
      </c>
      <c r="K452" s="12" t="s">
        <v>2261</v>
      </c>
      <c r="L452" s="11" t="s">
        <v>2246</v>
      </c>
      <c r="M452" s="9" t="s">
        <v>39</v>
      </c>
      <c r="N452" s="11" t="s">
        <v>2239</v>
      </c>
      <c r="O452" s="11" t="s">
        <v>2262</v>
      </c>
      <c r="P452" s="11" t="s">
        <v>2241</v>
      </c>
      <c r="Q452" s="17"/>
      <c r="R452" s="23"/>
      <c r="S452" s="23"/>
      <c r="T452" s="23"/>
      <c r="U452" s="21"/>
      <c r="V452" s="21"/>
      <c r="W452" s="23"/>
      <c r="X452" s="17"/>
      <c r="Y452" s="9" t="s">
        <v>42</v>
      </c>
      <c r="Z452" s="11" t="s">
        <v>2263</v>
      </c>
      <c r="AA452" s="14" t="str">
        <f t="shared" si="1"/>
        <v>M4-NyO-43a-A-3</v>
      </c>
      <c r="AB452" s="7" t="s">
        <v>258</v>
      </c>
      <c r="AC452" s="7" t="s">
        <v>421</v>
      </c>
      <c r="AD452" s="17" t="s">
        <v>44</v>
      </c>
      <c r="AE452" s="7" t="s">
        <v>45</v>
      </c>
    </row>
    <row r="453" ht="75.0" customHeight="1">
      <c r="A453" s="9" t="s">
        <v>2264</v>
      </c>
      <c r="B453" s="12" t="s">
        <v>2265</v>
      </c>
      <c r="C453" s="9" t="s">
        <v>32</v>
      </c>
      <c r="D453" s="10" t="s">
        <v>33</v>
      </c>
      <c r="E453" s="9"/>
      <c r="F453" s="12" t="s">
        <v>2266</v>
      </c>
      <c r="G453" s="12" t="s">
        <v>2267</v>
      </c>
      <c r="H453" s="12"/>
      <c r="I453" s="9" t="s">
        <v>35</v>
      </c>
      <c r="J453" s="9" t="s">
        <v>408</v>
      </c>
      <c r="K453" s="11" t="s">
        <v>2237</v>
      </c>
      <c r="L453" s="11" t="s">
        <v>2268</v>
      </c>
      <c r="M453" s="9" t="s">
        <v>39</v>
      </c>
      <c r="N453" s="24" t="s">
        <v>2269</v>
      </c>
      <c r="O453" s="24" t="s">
        <v>2270</v>
      </c>
      <c r="P453" s="24" t="s">
        <v>2271</v>
      </c>
      <c r="Q453" s="17"/>
      <c r="R453" s="23"/>
      <c r="S453" s="23"/>
      <c r="T453" s="23"/>
      <c r="U453" s="21"/>
      <c r="V453" s="21"/>
      <c r="W453" s="23"/>
      <c r="X453" s="17"/>
      <c r="Y453" s="9" t="s">
        <v>42</v>
      </c>
      <c r="Z453" s="11" t="s">
        <v>2272</v>
      </c>
      <c r="AA453" s="14" t="str">
        <f t="shared" si="1"/>
        <v>M4-NyO-44a-I-1</v>
      </c>
      <c r="AB453" s="7" t="s">
        <v>258</v>
      </c>
      <c r="AC453" s="7" t="s">
        <v>421</v>
      </c>
      <c r="AD453" s="17" t="s">
        <v>44</v>
      </c>
      <c r="AE453" s="7" t="s">
        <v>45</v>
      </c>
    </row>
    <row r="454" ht="75.0" customHeight="1">
      <c r="A454" s="9" t="s">
        <v>2264</v>
      </c>
      <c r="B454" s="12" t="s">
        <v>2265</v>
      </c>
      <c r="C454" s="9" t="s">
        <v>46</v>
      </c>
      <c r="D454" s="10" t="s">
        <v>33</v>
      </c>
      <c r="E454" s="9"/>
      <c r="F454" s="12" t="s">
        <v>2273</v>
      </c>
      <c r="G454" s="12" t="s">
        <v>2267</v>
      </c>
      <c r="H454" s="12"/>
      <c r="I454" s="9" t="s">
        <v>35</v>
      </c>
      <c r="J454" s="9" t="s">
        <v>90</v>
      </c>
      <c r="K454" s="11" t="s">
        <v>2245</v>
      </c>
      <c r="L454" s="11" t="s">
        <v>2274</v>
      </c>
      <c r="M454" s="9" t="s">
        <v>39</v>
      </c>
      <c r="N454" s="24" t="s">
        <v>2269</v>
      </c>
      <c r="O454" s="24" t="s">
        <v>2270</v>
      </c>
      <c r="P454" s="24" t="s">
        <v>2271</v>
      </c>
      <c r="Q454" s="17"/>
      <c r="R454" s="23"/>
      <c r="S454" s="23"/>
      <c r="T454" s="23"/>
      <c r="U454" s="21"/>
      <c r="V454" s="21"/>
      <c r="W454" s="23"/>
      <c r="X454" s="17"/>
      <c r="Y454" s="9" t="s">
        <v>42</v>
      </c>
      <c r="Z454" s="11" t="s">
        <v>2275</v>
      </c>
      <c r="AA454" s="14" t="str">
        <f t="shared" si="1"/>
        <v>M4-NyO-44a-E-1</v>
      </c>
      <c r="AB454" s="7" t="s">
        <v>258</v>
      </c>
      <c r="AC454" s="7" t="s">
        <v>421</v>
      </c>
      <c r="AD454" s="17" t="s">
        <v>44</v>
      </c>
      <c r="AE454" s="7" t="s">
        <v>45</v>
      </c>
    </row>
    <row r="455" ht="75.0" customHeight="1">
      <c r="A455" s="9" t="s">
        <v>2264</v>
      </c>
      <c r="B455" s="12" t="s">
        <v>2265</v>
      </c>
      <c r="C455" s="9" t="s">
        <v>65</v>
      </c>
      <c r="D455" s="10" t="s">
        <v>33</v>
      </c>
      <c r="E455" s="9"/>
      <c r="F455" s="12" t="s">
        <v>2276</v>
      </c>
      <c r="G455" s="12" t="s">
        <v>2277</v>
      </c>
      <c r="H455" s="12"/>
      <c r="I455" s="9" t="s">
        <v>35</v>
      </c>
      <c r="J455" s="9" t="s">
        <v>90</v>
      </c>
      <c r="K455" s="11" t="s">
        <v>2245</v>
      </c>
      <c r="L455" s="12" t="s">
        <v>2278</v>
      </c>
      <c r="M455" s="9" t="s">
        <v>39</v>
      </c>
      <c r="N455" s="24" t="s">
        <v>2269</v>
      </c>
      <c r="O455" s="24" t="s">
        <v>2279</v>
      </c>
      <c r="P455" s="24" t="s">
        <v>2271</v>
      </c>
      <c r="Q455" s="17"/>
      <c r="R455" s="23"/>
      <c r="S455" s="23"/>
      <c r="T455" s="23"/>
      <c r="U455" s="21"/>
      <c r="V455" s="21"/>
      <c r="W455" s="23"/>
      <c r="X455" s="17"/>
      <c r="Y455" s="9" t="s">
        <v>42</v>
      </c>
      <c r="Z455" s="11" t="s">
        <v>2280</v>
      </c>
      <c r="AA455" s="14" t="str">
        <f t="shared" si="1"/>
        <v>M4-NyO-44a-A-1</v>
      </c>
      <c r="AB455" s="7" t="s">
        <v>258</v>
      </c>
      <c r="AC455" s="7" t="s">
        <v>421</v>
      </c>
      <c r="AD455" s="17" t="s">
        <v>44</v>
      </c>
      <c r="AE455" s="7" t="s">
        <v>45</v>
      </c>
    </row>
    <row r="456" ht="75.0" customHeight="1">
      <c r="A456" s="9" t="s">
        <v>2264</v>
      </c>
      <c r="B456" s="12" t="s">
        <v>2265</v>
      </c>
      <c r="C456" s="9" t="s">
        <v>65</v>
      </c>
      <c r="D456" s="10" t="s">
        <v>33</v>
      </c>
      <c r="E456" s="9"/>
      <c r="F456" s="12" t="s">
        <v>2281</v>
      </c>
      <c r="G456" s="12" t="s">
        <v>2282</v>
      </c>
      <c r="H456" s="12"/>
      <c r="I456" s="9" t="s">
        <v>35</v>
      </c>
      <c r="J456" s="9" t="s">
        <v>90</v>
      </c>
      <c r="K456" s="11" t="s">
        <v>2283</v>
      </c>
      <c r="L456" s="11" t="s">
        <v>2274</v>
      </c>
      <c r="M456" s="9" t="s">
        <v>39</v>
      </c>
      <c r="N456" s="24" t="s">
        <v>2269</v>
      </c>
      <c r="O456" s="24" t="s">
        <v>2284</v>
      </c>
      <c r="P456" s="24" t="s">
        <v>2271</v>
      </c>
      <c r="Q456" s="17"/>
      <c r="R456" s="23"/>
      <c r="S456" s="23"/>
      <c r="T456" s="23"/>
      <c r="U456" s="21"/>
      <c r="V456" s="21"/>
      <c r="W456" s="23"/>
      <c r="X456" s="17"/>
      <c r="Y456" s="9" t="s">
        <v>42</v>
      </c>
      <c r="Z456" s="11" t="s">
        <v>2285</v>
      </c>
      <c r="AA456" s="14" t="str">
        <f t="shared" si="1"/>
        <v>M4-NyO-44a-A-2</v>
      </c>
      <c r="AB456" s="7" t="s">
        <v>258</v>
      </c>
      <c r="AC456" s="7" t="s">
        <v>421</v>
      </c>
      <c r="AD456" s="17" t="s">
        <v>44</v>
      </c>
      <c r="AE456" s="7" t="s">
        <v>45</v>
      </c>
    </row>
    <row r="457" ht="75.0" customHeight="1">
      <c r="A457" s="9" t="s">
        <v>2264</v>
      </c>
      <c r="B457" s="12" t="s">
        <v>2265</v>
      </c>
      <c r="C457" s="9" t="s">
        <v>65</v>
      </c>
      <c r="D457" s="10" t="s">
        <v>33</v>
      </c>
      <c r="E457" s="9"/>
      <c r="F457" s="11" t="s">
        <v>2286</v>
      </c>
      <c r="G457" s="12" t="s">
        <v>2287</v>
      </c>
      <c r="H457" s="12"/>
      <c r="I457" s="9" t="s">
        <v>35</v>
      </c>
      <c r="J457" s="9" t="s">
        <v>90</v>
      </c>
      <c r="K457" s="11" t="s">
        <v>2288</v>
      </c>
      <c r="L457" s="11" t="s">
        <v>2274</v>
      </c>
      <c r="M457" s="9" t="s">
        <v>39</v>
      </c>
      <c r="N457" s="24" t="s">
        <v>2269</v>
      </c>
      <c r="O457" s="24" t="s">
        <v>2289</v>
      </c>
      <c r="P457" s="24" t="s">
        <v>2271</v>
      </c>
      <c r="Q457" s="17"/>
      <c r="R457" s="23"/>
      <c r="S457" s="23"/>
      <c r="T457" s="23"/>
      <c r="U457" s="21"/>
      <c r="V457" s="21"/>
      <c r="W457" s="23"/>
      <c r="X457" s="17"/>
      <c r="Y457" s="9" t="s">
        <v>42</v>
      </c>
      <c r="Z457" s="11" t="s">
        <v>2290</v>
      </c>
      <c r="AA457" s="14" t="str">
        <f t="shared" si="1"/>
        <v>M4-NyO-44a-A-3</v>
      </c>
      <c r="AB457" s="7" t="s">
        <v>258</v>
      </c>
      <c r="AC457" s="7" t="s">
        <v>421</v>
      </c>
      <c r="AD457" s="17" t="s">
        <v>44</v>
      </c>
      <c r="AE457" s="7" t="s">
        <v>45</v>
      </c>
    </row>
    <row r="458" ht="75.0" customHeight="1">
      <c r="A458" s="9" t="s">
        <v>2291</v>
      </c>
      <c r="B458" s="12" t="s">
        <v>2292</v>
      </c>
      <c r="C458" s="9" t="s">
        <v>32</v>
      </c>
      <c r="D458" s="10" t="s">
        <v>33</v>
      </c>
      <c r="E458" s="9"/>
      <c r="F458" s="12" t="s">
        <v>2293</v>
      </c>
      <c r="G458" s="12"/>
      <c r="H458" s="24"/>
      <c r="I458" s="9" t="s">
        <v>35</v>
      </c>
      <c r="J458" s="9" t="s">
        <v>471</v>
      </c>
      <c r="K458" s="11" t="s">
        <v>2294</v>
      </c>
      <c r="L458" s="11" t="s">
        <v>2295</v>
      </c>
      <c r="M458" s="9" t="s">
        <v>39</v>
      </c>
      <c r="N458" s="24" t="s">
        <v>2296</v>
      </c>
      <c r="O458" s="11" t="s">
        <v>2297</v>
      </c>
      <c r="P458" s="11" t="s">
        <v>2298</v>
      </c>
      <c r="Q458" s="17"/>
      <c r="R458" s="21"/>
      <c r="S458" s="21"/>
      <c r="T458" s="21"/>
      <c r="U458" s="21"/>
      <c r="V458" s="21"/>
      <c r="W458" s="21"/>
      <c r="X458" s="11"/>
      <c r="Y458" s="9" t="s">
        <v>42</v>
      </c>
      <c r="Z458" s="11" t="s">
        <v>2299</v>
      </c>
      <c r="AA458" s="14" t="str">
        <f t="shared" si="1"/>
        <v>M4-NyO-32a-I-1</v>
      </c>
      <c r="AB458" s="7" t="s">
        <v>258</v>
      </c>
      <c r="AC458" s="7" t="s">
        <v>421</v>
      </c>
      <c r="AD458" s="17" t="s">
        <v>44</v>
      </c>
      <c r="AE458" s="7" t="s">
        <v>45</v>
      </c>
    </row>
    <row r="459" ht="75.0" customHeight="1">
      <c r="A459" s="7" t="s">
        <v>2291</v>
      </c>
      <c r="B459" s="12" t="s">
        <v>2292</v>
      </c>
      <c r="C459" s="9" t="s">
        <v>46</v>
      </c>
      <c r="D459" s="10" t="s">
        <v>33</v>
      </c>
      <c r="E459" s="9"/>
      <c r="F459" s="11" t="s">
        <v>2300</v>
      </c>
      <c r="G459" s="11" t="s">
        <v>793</v>
      </c>
      <c r="H459" s="24"/>
      <c r="I459" s="9" t="s">
        <v>35</v>
      </c>
      <c r="J459" s="9" t="s">
        <v>90</v>
      </c>
      <c r="K459" s="12" t="s">
        <v>2301</v>
      </c>
      <c r="L459" s="12" t="s">
        <v>2302</v>
      </c>
      <c r="M459" s="9" t="s">
        <v>39</v>
      </c>
      <c r="N459" s="11" t="s">
        <v>2296</v>
      </c>
      <c r="O459" s="11" t="s">
        <v>2297</v>
      </c>
      <c r="P459" s="11" t="s">
        <v>2298</v>
      </c>
      <c r="Q459" s="17"/>
      <c r="R459" s="21"/>
      <c r="S459" s="21"/>
      <c r="T459" s="23"/>
      <c r="U459" s="21"/>
      <c r="V459" s="21"/>
      <c r="W459" s="23"/>
      <c r="X459" s="17"/>
      <c r="Y459" s="9" t="s">
        <v>42</v>
      </c>
      <c r="Z459" s="11" t="s">
        <v>2303</v>
      </c>
      <c r="AA459" s="14" t="str">
        <f t="shared" si="1"/>
        <v>M4-NyO-32a-E-1</v>
      </c>
      <c r="AB459" s="7" t="s">
        <v>258</v>
      </c>
      <c r="AC459" s="7" t="s">
        <v>421</v>
      </c>
      <c r="AD459" s="17" t="s">
        <v>44</v>
      </c>
      <c r="AE459" s="7" t="s">
        <v>45</v>
      </c>
    </row>
    <row r="460" ht="75.0" customHeight="1">
      <c r="A460" s="9" t="s">
        <v>2291</v>
      </c>
      <c r="B460" s="12" t="s">
        <v>2292</v>
      </c>
      <c r="C460" s="9" t="s">
        <v>65</v>
      </c>
      <c r="D460" s="10" t="s">
        <v>33</v>
      </c>
      <c r="E460" s="9"/>
      <c r="F460" s="11" t="s">
        <v>2304</v>
      </c>
      <c r="G460" s="11" t="s">
        <v>2305</v>
      </c>
      <c r="H460" s="24"/>
      <c r="I460" s="9" t="s">
        <v>35</v>
      </c>
      <c r="J460" s="9" t="s">
        <v>90</v>
      </c>
      <c r="K460" s="11" t="s">
        <v>2306</v>
      </c>
      <c r="L460" s="12" t="s">
        <v>2302</v>
      </c>
      <c r="M460" s="9" t="s">
        <v>39</v>
      </c>
      <c r="N460" s="24" t="s">
        <v>2296</v>
      </c>
      <c r="O460" s="11" t="s">
        <v>2297</v>
      </c>
      <c r="P460" s="11" t="s">
        <v>2298</v>
      </c>
      <c r="Q460" s="17"/>
      <c r="R460" s="23"/>
      <c r="S460" s="23"/>
      <c r="T460" s="23"/>
      <c r="U460" s="21"/>
      <c r="V460" s="21"/>
      <c r="W460" s="23"/>
      <c r="X460" s="17"/>
      <c r="Y460" s="9" t="s">
        <v>42</v>
      </c>
      <c r="Z460" s="11" t="s">
        <v>2307</v>
      </c>
      <c r="AA460" s="14" t="str">
        <f t="shared" si="1"/>
        <v>M4-NyO-32a-A-1</v>
      </c>
      <c r="AB460" s="7" t="s">
        <v>258</v>
      </c>
      <c r="AC460" s="7" t="s">
        <v>421</v>
      </c>
      <c r="AD460" s="17" t="s">
        <v>44</v>
      </c>
      <c r="AE460" s="7" t="s">
        <v>45</v>
      </c>
    </row>
    <row r="461" ht="75.0" customHeight="1">
      <c r="A461" s="9" t="s">
        <v>2291</v>
      </c>
      <c r="B461" s="12" t="s">
        <v>2292</v>
      </c>
      <c r="C461" s="9" t="s">
        <v>65</v>
      </c>
      <c r="D461" s="10" t="s">
        <v>33</v>
      </c>
      <c r="E461" s="9"/>
      <c r="F461" s="11" t="s">
        <v>2308</v>
      </c>
      <c r="G461" s="11" t="s">
        <v>2309</v>
      </c>
      <c r="H461" s="12"/>
      <c r="I461" s="9" t="s">
        <v>35</v>
      </c>
      <c r="J461" s="9" t="s">
        <v>90</v>
      </c>
      <c r="K461" s="11" t="s">
        <v>2310</v>
      </c>
      <c r="L461" s="12" t="s">
        <v>2302</v>
      </c>
      <c r="M461" s="9" t="s">
        <v>39</v>
      </c>
      <c r="N461" s="12" t="s">
        <v>2296</v>
      </c>
      <c r="O461" s="11" t="s">
        <v>2297</v>
      </c>
      <c r="P461" s="24" t="s">
        <v>2298</v>
      </c>
      <c r="Q461" s="17"/>
      <c r="R461" s="23"/>
      <c r="S461" s="23"/>
      <c r="T461" s="23"/>
      <c r="U461" s="23"/>
      <c r="V461" s="23"/>
      <c r="W461" s="23"/>
      <c r="X461" s="17"/>
      <c r="Y461" s="9" t="s">
        <v>42</v>
      </c>
      <c r="Z461" s="11" t="s">
        <v>2311</v>
      </c>
      <c r="AA461" s="14" t="str">
        <f t="shared" si="1"/>
        <v>M4-NyO-32a-A-2</v>
      </c>
      <c r="AB461" s="7" t="s">
        <v>258</v>
      </c>
      <c r="AC461" s="7" t="s">
        <v>421</v>
      </c>
      <c r="AD461" s="17" t="s">
        <v>44</v>
      </c>
      <c r="AE461" s="7" t="s">
        <v>45</v>
      </c>
    </row>
    <row r="462" ht="75.0" customHeight="1">
      <c r="A462" s="9" t="s">
        <v>2291</v>
      </c>
      <c r="B462" s="12" t="s">
        <v>2292</v>
      </c>
      <c r="C462" s="9" t="s">
        <v>65</v>
      </c>
      <c r="D462" s="10" t="s">
        <v>33</v>
      </c>
      <c r="E462" s="9"/>
      <c r="F462" s="11" t="s">
        <v>2312</v>
      </c>
      <c r="G462" s="11" t="s">
        <v>2313</v>
      </c>
      <c r="H462" s="12"/>
      <c r="I462" s="9" t="s">
        <v>35</v>
      </c>
      <c r="J462" s="9" t="s">
        <v>90</v>
      </c>
      <c r="K462" s="12" t="s">
        <v>2314</v>
      </c>
      <c r="L462" s="12" t="s">
        <v>2302</v>
      </c>
      <c r="M462" s="9" t="s">
        <v>39</v>
      </c>
      <c r="N462" s="12" t="s">
        <v>2296</v>
      </c>
      <c r="O462" s="11" t="s">
        <v>2297</v>
      </c>
      <c r="P462" s="24" t="s">
        <v>2298</v>
      </c>
      <c r="Q462" s="17"/>
      <c r="R462" s="23"/>
      <c r="S462" s="23"/>
      <c r="T462" s="23"/>
      <c r="U462" s="23"/>
      <c r="V462" s="23"/>
      <c r="W462" s="23"/>
      <c r="X462" s="17"/>
      <c r="Y462" s="9" t="s">
        <v>42</v>
      </c>
      <c r="Z462" s="11" t="s">
        <v>2315</v>
      </c>
      <c r="AA462" s="14" t="str">
        <f t="shared" si="1"/>
        <v>M4-NyO-32a-A-3</v>
      </c>
      <c r="AB462" s="7" t="s">
        <v>258</v>
      </c>
      <c r="AC462" s="7" t="s">
        <v>421</v>
      </c>
      <c r="AD462" s="17" t="s">
        <v>44</v>
      </c>
      <c r="AE462" s="7" t="s">
        <v>45</v>
      </c>
    </row>
    <row r="463" ht="75.0" customHeight="1">
      <c r="A463" s="9" t="s">
        <v>2316</v>
      </c>
      <c r="B463" s="12" t="s">
        <v>2317</v>
      </c>
      <c r="C463" s="9" t="s">
        <v>32</v>
      </c>
      <c r="D463" s="10" t="s">
        <v>33</v>
      </c>
      <c r="E463" s="9"/>
      <c r="F463" s="12" t="s">
        <v>2318</v>
      </c>
      <c r="G463" s="12"/>
      <c r="H463" s="12"/>
      <c r="I463" s="9" t="s">
        <v>35</v>
      </c>
      <c r="J463" s="9" t="s">
        <v>471</v>
      </c>
      <c r="K463" s="12" t="s">
        <v>2319</v>
      </c>
      <c r="L463" s="11" t="s">
        <v>2320</v>
      </c>
      <c r="M463" s="9" t="s">
        <v>39</v>
      </c>
      <c r="N463" s="11" t="s">
        <v>2321</v>
      </c>
      <c r="O463" s="11" t="s">
        <v>2322</v>
      </c>
      <c r="P463" s="23"/>
      <c r="Q463" s="17"/>
      <c r="R463" s="21"/>
      <c r="S463" s="21"/>
      <c r="T463" s="21"/>
      <c r="U463" s="21"/>
      <c r="V463" s="21"/>
      <c r="W463" s="21"/>
      <c r="X463" s="11"/>
      <c r="Y463" s="9" t="s">
        <v>42</v>
      </c>
      <c r="Z463" s="11" t="s">
        <v>2323</v>
      </c>
      <c r="AA463" s="14" t="str">
        <f t="shared" si="1"/>
        <v>M4-NyO-33a-I-1</v>
      </c>
      <c r="AB463" s="7" t="s">
        <v>258</v>
      </c>
      <c r="AC463" s="17"/>
      <c r="AD463" s="17" t="s">
        <v>44</v>
      </c>
      <c r="AE463" s="7" t="s">
        <v>45</v>
      </c>
    </row>
    <row r="464" ht="75.0" customHeight="1">
      <c r="A464" s="9" t="s">
        <v>2316</v>
      </c>
      <c r="B464" s="12" t="s">
        <v>2317</v>
      </c>
      <c r="C464" s="9" t="s">
        <v>46</v>
      </c>
      <c r="D464" s="10" t="s">
        <v>33</v>
      </c>
      <c r="E464" s="9"/>
      <c r="F464" s="12" t="s">
        <v>1187</v>
      </c>
      <c r="G464" s="12" t="s">
        <v>2324</v>
      </c>
      <c r="H464" s="12"/>
      <c r="I464" s="9" t="s">
        <v>35</v>
      </c>
      <c r="J464" s="9" t="s">
        <v>90</v>
      </c>
      <c r="K464" s="12" t="s">
        <v>2325</v>
      </c>
      <c r="L464" s="11" t="s">
        <v>881</v>
      </c>
      <c r="M464" s="9" t="s">
        <v>39</v>
      </c>
      <c r="N464" s="11" t="s">
        <v>2321</v>
      </c>
      <c r="O464" s="11" t="s">
        <v>2322</v>
      </c>
      <c r="P464" s="23"/>
      <c r="Q464" s="17"/>
      <c r="R464" s="23"/>
      <c r="S464" s="23"/>
      <c r="T464" s="23"/>
      <c r="U464" s="23"/>
      <c r="V464" s="23"/>
      <c r="W464" s="23"/>
      <c r="X464" s="17"/>
      <c r="Y464" s="9" t="s">
        <v>42</v>
      </c>
      <c r="Z464" s="11" t="s">
        <v>2326</v>
      </c>
      <c r="AA464" s="14" t="str">
        <f t="shared" si="1"/>
        <v>M4-NyO-33a-E-1</v>
      </c>
      <c r="AB464" s="7" t="s">
        <v>258</v>
      </c>
      <c r="AC464" s="17"/>
      <c r="AD464" s="17" t="s">
        <v>44</v>
      </c>
      <c r="AE464" s="7" t="s">
        <v>45</v>
      </c>
    </row>
    <row r="465" ht="75.0" customHeight="1">
      <c r="A465" s="9" t="s">
        <v>2316</v>
      </c>
      <c r="B465" s="12" t="s">
        <v>2317</v>
      </c>
      <c r="C465" s="9" t="s">
        <v>65</v>
      </c>
      <c r="D465" s="10" t="s">
        <v>33</v>
      </c>
      <c r="E465" s="9"/>
      <c r="F465" s="11" t="s">
        <v>2327</v>
      </c>
      <c r="G465" s="12" t="s">
        <v>2328</v>
      </c>
      <c r="H465" s="12"/>
      <c r="I465" s="9" t="s">
        <v>35</v>
      </c>
      <c r="J465" s="9" t="s">
        <v>90</v>
      </c>
      <c r="K465" s="12" t="s">
        <v>2329</v>
      </c>
      <c r="L465" s="12" t="s">
        <v>2330</v>
      </c>
      <c r="M465" s="9" t="s">
        <v>39</v>
      </c>
      <c r="N465" s="11" t="s">
        <v>2321</v>
      </c>
      <c r="O465" s="11" t="s">
        <v>2331</v>
      </c>
      <c r="P465" s="23"/>
      <c r="Q465" s="17"/>
      <c r="R465" s="23"/>
      <c r="S465" s="23"/>
      <c r="T465" s="23"/>
      <c r="U465" s="23"/>
      <c r="V465" s="23"/>
      <c r="W465" s="23"/>
      <c r="X465" s="24"/>
      <c r="Y465" s="9" t="s">
        <v>42</v>
      </c>
      <c r="Z465" s="11" t="s">
        <v>2332</v>
      </c>
      <c r="AA465" s="14" t="str">
        <f t="shared" si="1"/>
        <v>M4-NyO-33a-A-1</v>
      </c>
      <c r="AB465" s="7" t="s">
        <v>258</v>
      </c>
      <c r="AC465" s="17"/>
      <c r="AD465" s="17" t="s">
        <v>44</v>
      </c>
      <c r="AE465" s="7" t="s">
        <v>45</v>
      </c>
    </row>
    <row r="466" ht="75.0" customHeight="1">
      <c r="A466" s="9" t="s">
        <v>2316</v>
      </c>
      <c r="B466" s="12" t="s">
        <v>2317</v>
      </c>
      <c r="C466" s="9" t="s">
        <v>65</v>
      </c>
      <c r="D466" s="7" t="s">
        <v>33</v>
      </c>
      <c r="E466" s="9"/>
      <c r="F466" s="12" t="s">
        <v>2333</v>
      </c>
      <c r="G466" s="12" t="s">
        <v>2334</v>
      </c>
      <c r="H466" s="12"/>
      <c r="I466" s="9" t="s">
        <v>35</v>
      </c>
      <c r="J466" s="9" t="s">
        <v>90</v>
      </c>
      <c r="K466" s="12" t="s">
        <v>2329</v>
      </c>
      <c r="L466" s="12" t="s">
        <v>2330</v>
      </c>
      <c r="M466" s="9" t="s">
        <v>39</v>
      </c>
      <c r="N466" s="11" t="s">
        <v>2321</v>
      </c>
      <c r="O466" s="11" t="s">
        <v>2331</v>
      </c>
      <c r="P466" s="23"/>
      <c r="Q466" s="17"/>
      <c r="R466" s="23"/>
      <c r="S466" s="23"/>
      <c r="T466" s="23"/>
      <c r="U466" s="23"/>
      <c r="V466" s="23"/>
      <c r="W466" s="23"/>
      <c r="X466" s="24"/>
      <c r="Y466" s="9" t="s">
        <v>42</v>
      </c>
      <c r="Z466" s="11" t="s">
        <v>2335</v>
      </c>
      <c r="AA466" s="14" t="str">
        <f t="shared" si="1"/>
        <v>M4-NyO-33a-A-2</v>
      </c>
      <c r="AB466" s="7" t="s">
        <v>258</v>
      </c>
      <c r="AC466" s="7" t="s">
        <v>421</v>
      </c>
      <c r="AD466" s="17" t="s">
        <v>44</v>
      </c>
      <c r="AE466" s="7" t="s">
        <v>45</v>
      </c>
    </row>
    <row r="467" ht="75.0" customHeight="1">
      <c r="A467" s="9" t="s">
        <v>2316</v>
      </c>
      <c r="B467" s="12" t="s">
        <v>2317</v>
      </c>
      <c r="C467" s="9" t="s">
        <v>65</v>
      </c>
      <c r="D467" s="7" t="s">
        <v>33</v>
      </c>
      <c r="E467" s="9"/>
      <c r="F467" s="12" t="s">
        <v>2336</v>
      </c>
      <c r="G467" s="12" t="s">
        <v>2337</v>
      </c>
      <c r="H467" s="12"/>
      <c r="I467" s="9" t="s">
        <v>35</v>
      </c>
      <c r="J467" s="9" t="s">
        <v>90</v>
      </c>
      <c r="K467" s="12" t="s">
        <v>2329</v>
      </c>
      <c r="L467" s="12" t="s">
        <v>2330</v>
      </c>
      <c r="M467" s="9" t="s">
        <v>39</v>
      </c>
      <c r="N467" s="11" t="s">
        <v>2321</v>
      </c>
      <c r="O467" s="11" t="s">
        <v>2331</v>
      </c>
      <c r="P467" s="23"/>
      <c r="Q467" s="17"/>
      <c r="R467" s="23"/>
      <c r="S467" s="23"/>
      <c r="T467" s="23"/>
      <c r="U467" s="23"/>
      <c r="V467" s="23"/>
      <c r="W467" s="23"/>
      <c r="X467" s="24"/>
      <c r="Y467" s="9" t="s">
        <v>42</v>
      </c>
      <c r="Z467" s="11" t="s">
        <v>2338</v>
      </c>
      <c r="AA467" s="14" t="str">
        <f t="shared" si="1"/>
        <v>M4-NyO-33a-A-3</v>
      </c>
      <c r="AB467" s="7" t="s">
        <v>258</v>
      </c>
      <c r="AC467" s="7" t="s">
        <v>421</v>
      </c>
      <c r="AD467" s="17" t="s">
        <v>44</v>
      </c>
      <c r="AE467" s="7" t="s">
        <v>45</v>
      </c>
    </row>
    <row r="468" ht="75.0" customHeight="1">
      <c r="A468" s="9" t="s">
        <v>2339</v>
      </c>
      <c r="B468" s="12" t="s">
        <v>2340</v>
      </c>
      <c r="C468" s="9" t="s">
        <v>32</v>
      </c>
      <c r="D468" s="7" t="s">
        <v>33</v>
      </c>
      <c r="E468" s="9"/>
      <c r="F468" s="12" t="s">
        <v>2341</v>
      </c>
      <c r="G468" s="12"/>
      <c r="H468" s="12"/>
      <c r="I468" s="9" t="s">
        <v>35</v>
      </c>
      <c r="J468" s="9" t="s">
        <v>471</v>
      </c>
      <c r="K468" s="12" t="s">
        <v>2342</v>
      </c>
      <c r="L468" s="12" t="s">
        <v>2343</v>
      </c>
      <c r="M468" s="9" t="s">
        <v>39</v>
      </c>
      <c r="N468" s="11" t="s">
        <v>2321</v>
      </c>
      <c r="O468" s="11" t="s">
        <v>2322</v>
      </c>
      <c r="P468" s="46"/>
      <c r="Q468" s="17"/>
      <c r="R468" s="23"/>
      <c r="S468" s="23"/>
      <c r="T468" s="23"/>
      <c r="U468" s="23"/>
      <c r="V468" s="23"/>
      <c r="W468" s="23"/>
      <c r="X468" s="24"/>
      <c r="Y468" s="9" t="s">
        <v>42</v>
      </c>
      <c r="Z468" s="11" t="s">
        <v>2344</v>
      </c>
      <c r="AA468" s="14" t="str">
        <f t="shared" si="1"/>
        <v>M4-NyO-33b-I-1</v>
      </c>
      <c r="AB468" s="7" t="s">
        <v>258</v>
      </c>
      <c r="AC468" s="17"/>
      <c r="AD468" s="17" t="s">
        <v>44</v>
      </c>
      <c r="AE468" s="7" t="s">
        <v>45</v>
      </c>
    </row>
    <row r="469" ht="75.0" customHeight="1">
      <c r="A469" s="9" t="s">
        <v>2339</v>
      </c>
      <c r="B469" s="12" t="s">
        <v>2340</v>
      </c>
      <c r="C469" s="9" t="s">
        <v>46</v>
      </c>
      <c r="D469" s="7" t="s">
        <v>33</v>
      </c>
      <c r="E469" s="9"/>
      <c r="F469" s="12" t="s">
        <v>1187</v>
      </c>
      <c r="G469" s="12" t="s">
        <v>2345</v>
      </c>
      <c r="H469" s="12"/>
      <c r="I469" s="9" t="s">
        <v>35</v>
      </c>
      <c r="J469" s="9" t="s">
        <v>90</v>
      </c>
      <c r="K469" s="12" t="s">
        <v>2346</v>
      </c>
      <c r="L469" s="12" t="s">
        <v>2347</v>
      </c>
      <c r="M469" s="9" t="s">
        <v>39</v>
      </c>
      <c r="N469" s="11" t="s">
        <v>2321</v>
      </c>
      <c r="O469" s="11" t="s">
        <v>2322</v>
      </c>
      <c r="P469" s="46"/>
      <c r="Q469" s="17"/>
      <c r="R469" s="23"/>
      <c r="S469" s="23"/>
      <c r="T469" s="23"/>
      <c r="U469" s="23"/>
      <c r="V469" s="23"/>
      <c r="W469" s="23"/>
      <c r="X469" s="24"/>
      <c r="Y469" s="9" t="s">
        <v>42</v>
      </c>
      <c r="Z469" s="11" t="s">
        <v>2348</v>
      </c>
      <c r="AA469" s="14" t="str">
        <f t="shared" si="1"/>
        <v>M4-NyO-33b-E-1</v>
      </c>
      <c r="AB469" s="7" t="s">
        <v>258</v>
      </c>
      <c r="AC469" s="17"/>
      <c r="AD469" s="17" t="s">
        <v>44</v>
      </c>
      <c r="AE469" s="7" t="s">
        <v>45</v>
      </c>
    </row>
    <row r="470" ht="75.0" customHeight="1">
      <c r="A470" s="9" t="s">
        <v>2339</v>
      </c>
      <c r="B470" s="12" t="s">
        <v>2340</v>
      </c>
      <c r="C470" s="9" t="s">
        <v>65</v>
      </c>
      <c r="D470" s="7" t="s">
        <v>33</v>
      </c>
      <c r="E470" s="9"/>
      <c r="F470" s="11" t="s">
        <v>2349</v>
      </c>
      <c r="G470" s="11" t="s">
        <v>2350</v>
      </c>
      <c r="H470" s="12"/>
      <c r="I470" s="9" t="s">
        <v>35</v>
      </c>
      <c r="J470" s="9" t="s">
        <v>90</v>
      </c>
      <c r="K470" s="12" t="s">
        <v>2346</v>
      </c>
      <c r="L470" s="12" t="s">
        <v>2347</v>
      </c>
      <c r="M470" s="9" t="s">
        <v>39</v>
      </c>
      <c r="N470" s="11" t="s">
        <v>2321</v>
      </c>
      <c r="O470" s="21" t="s">
        <v>2351</v>
      </c>
      <c r="P470" s="23"/>
      <c r="Q470" s="17"/>
      <c r="R470" s="23"/>
      <c r="S470" s="23"/>
      <c r="T470" s="23"/>
      <c r="U470" s="23"/>
      <c r="V470" s="23"/>
      <c r="W470" s="23"/>
      <c r="X470" s="17"/>
      <c r="Y470" s="9" t="s">
        <v>42</v>
      </c>
      <c r="Z470" s="11" t="s">
        <v>2352</v>
      </c>
      <c r="AA470" s="14" t="str">
        <f t="shared" si="1"/>
        <v>M4-NyO-33b-A-1</v>
      </c>
      <c r="AB470" s="7" t="s">
        <v>258</v>
      </c>
      <c r="AC470" s="7" t="s">
        <v>421</v>
      </c>
      <c r="AD470" s="17" t="s">
        <v>44</v>
      </c>
      <c r="AE470" s="7" t="s">
        <v>45</v>
      </c>
    </row>
    <row r="471" ht="75.0" customHeight="1">
      <c r="A471" s="9" t="s">
        <v>2339</v>
      </c>
      <c r="B471" s="12" t="s">
        <v>2340</v>
      </c>
      <c r="C471" s="9" t="s">
        <v>65</v>
      </c>
      <c r="D471" s="7" t="s">
        <v>33</v>
      </c>
      <c r="E471" s="9"/>
      <c r="F471" s="12" t="s">
        <v>2353</v>
      </c>
      <c r="G471" s="12" t="s">
        <v>2354</v>
      </c>
      <c r="H471" s="12"/>
      <c r="I471" s="9" t="s">
        <v>35</v>
      </c>
      <c r="J471" s="9" t="s">
        <v>90</v>
      </c>
      <c r="K471" s="12" t="s">
        <v>2346</v>
      </c>
      <c r="L471" s="12" t="s">
        <v>2347</v>
      </c>
      <c r="M471" s="9" t="s">
        <v>39</v>
      </c>
      <c r="N471" s="11" t="s">
        <v>2321</v>
      </c>
      <c r="O471" s="21" t="s">
        <v>2351</v>
      </c>
      <c r="P471" s="23"/>
      <c r="Q471" s="17"/>
      <c r="R471" s="23"/>
      <c r="S471" s="23"/>
      <c r="T471" s="23"/>
      <c r="U471" s="23"/>
      <c r="V471" s="23"/>
      <c r="W471" s="23"/>
      <c r="X471" s="17"/>
      <c r="Y471" s="9" t="s">
        <v>42</v>
      </c>
      <c r="Z471" s="11" t="s">
        <v>2355</v>
      </c>
      <c r="AA471" s="14" t="str">
        <f t="shared" si="1"/>
        <v>M4-NyO-33b-A-2</v>
      </c>
      <c r="AB471" s="7" t="s">
        <v>258</v>
      </c>
      <c r="AC471" s="7" t="s">
        <v>421</v>
      </c>
      <c r="AD471" s="17" t="s">
        <v>44</v>
      </c>
      <c r="AE471" s="7" t="s">
        <v>45</v>
      </c>
    </row>
    <row r="472" ht="75.0" customHeight="1">
      <c r="A472" s="9" t="s">
        <v>2339</v>
      </c>
      <c r="B472" s="12" t="s">
        <v>2340</v>
      </c>
      <c r="C472" s="9" t="s">
        <v>65</v>
      </c>
      <c r="D472" s="7" t="s">
        <v>33</v>
      </c>
      <c r="E472" s="9"/>
      <c r="F472" s="11" t="s">
        <v>2356</v>
      </c>
      <c r="G472" s="12" t="s">
        <v>2357</v>
      </c>
      <c r="H472" s="12"/>
      <c r="I472" s="9" t="s">
        <v>35</v>
      </c>
      <c r="J472" s="9" t="s">
        <v>90</v>
      </c>
      <c r="K472" s="12" t="s">
        <v>2346</v>
      </c>
      <c r="L472" s="12" t="s">
        <v>2347</v>
      </c>
      <c r="M472" s="9" t="s">
        <v>39</v>
      </c>
      <c r="N472" s="11" t="s">
        <v>2321</v>
      </c>
      <c r="O472" s="21" t="s">
        <v>2351</v>
      </c>
      <c r="P472" s="23"/>
      <c r="Q472" s="17"/>
      <c r="R472" s="23"/>
      <c r="S472" s="23"/>
      <c r="T472" s="23"/>
      <c r="U472" s="23"/>
      <c r="V472" s="23"/>
      <c r="W472" s="23"/>
      <c r="X472" s="17"/>
      <c r="Y472" s="9" t="s">
        <v>42</v>
      </c>
      <c r="Z472" s="11" t="s">
        <v>2358</v>
      </c>
      <c r="AA472" s="14" t="str">
        <f t="shared" si="1"/>
        <v>M4-NyO-33b-A-3</v>
      </c>
      <c r="AB472" s="7" t="s">
        <v>258</v>
      </c>
      <c r="AC472" s="7" t="s">
        <v>421</v>
      </c>
      <c r="AD472" s="17" t="s">
        <v>44</v>
      </c>
      <c r="AE472" s="7" t="s">
        <v>45</v>
      </c>
    </row>
    <row r="473" ht="75.0" customHeight="1">
      <c r="A473" s="9" t="s">
        <v>2359</v>
      </c>
      <c r="B473" s="12" t="s">
        <v>2360</v>
      </c>
      <c r="C473" s="9" t="s">
        <v>32</v>
      </c>
      <c r="D473" s="10" t="s">
        <v>33</v>
      </c>
      <c r="E473" s="9"/>
      <c r="F473" s="12" t="s">
        <v>2361</v>
      </c>
      <c r="G473" s="12"/>
      <c r="H473" s="24"/>
      <c r="I473" s="9" t="s">
        <v>35</v>
      </c>
      <c r="J473" s="9" t="s">
        <v>471</v>
      </c>
      <c r="K473" s="12" t="s">
        <v>2362</v>
      </c>
      <c r="L473" s="11" t="s">
        <v>2363</v>
      </c>
      <c r="M473" s="9" t="s">
        <v>39</v>
      </c>
      <c r="N473" s="12" t="s">
        <v>2364</v>
      </c>
      <c r="O473" s="12" t="s">
        <v>2365</v>
      </c>
      <c r="P473" s="23"/>
      <c r="Q473" s="17"/>
      <c r="R473" s="23"/>
      <c r="S473" s="23"/>
      <c r="T473" s="23"/>
      <c r="U473" s="23"/>
      <c r="V473" s="23"/>
      <c r="W473" s="23"/>
      <c r="X473" s="24"/>
      <c r="Y473" s="9" t="s">
        <v>42</v>
      </c>
      <c r="Z473" s="11" t="s">
        <v>2366</v>
      </c>
      <c r="AA473" s="14" t="str">
        <f t="shared" si="1"/>
        <v>M4-NyO-33c-I-1</v>
      </c>
      <c r="AB473" s="7" t="s">
        <v>258</v>
      </c>
      <c r="AC473" s="17"/>
      <c r="AD473" s="17" t="s">
        <v>44</v>
      </c>
      <c r="AE473" s="7" t="s">
        <v>45</v>
      </c>
    </row>
    <row r="474" ht="75.0" customHeight="1">
      <c r="A474" s="9" t="s">
        <v>2359</v>
      </c>
      <c r="B474" s="12" t="s">
        <v>2360</v>
      </c>
      <c r="C474" s="9" t="s">
        <v>46</v>
      </c>
      <c r="D474" s="10" t="s">
        <v>33</v>
      </c>
      <c r="E474" s="9"/>
      <c r="F474" s="12" t="s">
        <v>2367</v>
      </c>
      <c r="G474" s="12" t="s">
        <v>2368</v>
      </c>
      <c r="H474" s="24"/>
      <c r="I474" s="9" t="s">
        <v>35</v>
      </c>
      <c r="J474" s="9" t="s">
        <v>90</v>
      </c>
      <c r="K474" s="12" t="s">
        <v>2362</v>
      </c>
      <c r="L474" s="12" t="s">
        <v>2369</v>
      </c>
      <c r="M474" s="9" t="s">
        <v>39</v>
      </c>
      <c r="N474" s="12" t="s">
        <v>2364</v>
      </c>
      <c r="O474" s="12" t="s">
        <v>2370</v>
      </c>
      <c r="P474" s="23"/>
      <c r="Q474" s="17"/>
      <c r="R474" s="23"/>
      <c r="S474" s="23"/>
      <c r="T474" s="23"/>
      <c r="U474" s="23"/>
      <c r="V474" s="23"/>
      <c r="W474" s="23"/>
      <c r="X474" s="24"/>
      <c r="Y474" s="9" t="s">
        <v>42</v>
      </c>
      <c r="Z474" s="11" t="s">
        <v>2371</v>
      </c>
      <c r="AA474" s="14" t="str">
        <f t="shared" si="1"/>
        <v>M4-NyO-33c-E-1</v>
      </c>
      <c r="AB474" s="7" t="s">
        <v>258</v>
      </c>
      <c r="AC474" s="17"/>
      <c r="AD474" s="17" t="s">
        <v>44</v>
      </c>
      <c r="AE474" s="7" t="s">
        <v>45</v>
      </c>
    </row>
    <row r="475" ht="75.0" customHeight="1">
      <c r="A475" s="9" t="s">
        <v>2359</v>
      </c>
      <c r="B475" s="12" t="s">
        <v>2360</v>
      </c>
      <c r="C475" s="7" t="s">
        <v>46</v>
      </c>
      <c r="D475" s="10" t="s">
        <v>33</v>
      </c>
      <c r="E475" s="9"/>
      <c r="F475" s="12" t="s">
        <v>2367</v>
      </c>
      <c r="G475" s="12" t="s">
        <v>2372</v>
      </c>
      <c r="H475" s="12"/>
      <c r="I475" s="9" t="s">
        <v>35</v>
      </c>
      <c r="J475" s="9" t="s">
        <v>90</v>
      </c>
      <c r="K475" s="12" t="s">
        <v>2362</v>
      </c>
      <c r="L475" s="12" t="s">
        <v>2373</v>
      </c>
      <c r="M475" s="9" t="s">
        <v>39</v>
      </c>
      <c r="N475" s="12" t="s">
        <v>2364</v>
      </c>
      <c r="O475" s="12" t="s">
        <v>2374</v>
      </c>
      <c r="P475" s="23"/>
      <c r="Q475" s="17"/>
      <c r="R475" s="23"/>
      <c r="S475" s="23"/>
      <c r="T475" s="23"/>
      <c r="U475" s="23"/>
      <c r="V475" s="23"/>
      <c r="W475" s="23"/>
      <c r="X475" s="17"/>
      <c r="Y475" s="9" t="s">
        <v>42</v>
      </c>
      <c r="Z475" s="11" t="s">
        <v>2375</v>
      </c>
      <c r="AA475" s="14" t="str">
        <f t="shared" si="1"/>
        <v>M4-NyO-33c-E-2</v>
      </c>
      <c r="AB475" s="7" t="s">
        <v>258</v>
      </c>
      <c r="AC475" s="17"/>
      <c r="AD475" s="17" t="s">
        <v>44</v>
      </c>
      <c r="AE475" s="7" t="s">
        <v>45</v>
      </c>
    </row>
    <row r="476" ht="75.0" customHeight="1">
      <c r="A476" s="9" t="s">
        <v>2376</v>
      </c>
      <c r="B476" s="12" t="s">
        <v>2377</v>
      </c>
      <c r="C476" s="9" t="s">
        <v>32</v>
      </c>
      <c r="D476" s="10" t="s">
        <v>33</v>
      </c>
      <c r="E476" s="9"/>
      <c r="F476" s="12" t="s">
        <v>2378</v>
      </c>
      <c r="G476" s="12" t="s">
        <v>2379</v>
      </c>
      <c r="H476" s="12"/>
      <c r="I476" s="9" t="s">
        <v>35</v>
      </c>
      <c r="J476" s="9" t="s">
        <v>366</v>
      </c>
      <c r="K476" s="11" t="s">
        <v>2380</v>
      </c>
      <c r="L476" s="12" t="s">
        <v>2381</v>
      </c>
      <c r="M476" s="9" t="s">
        <v>39</v>
      </c>
      <c r="N476" s="11" t="s">
        <v>2382</v>
      </c>
      <c r="O476" s="11" t="s">
        <v>2383</v>
      </c>
      <c r="P476" s="24"/>
      <c r="Q476" s="17"/>
      <c r="R476" s="23"/>
      <c r="S476" s="23"/>
      <c r="T476" s="23"/>
      <c r="U476" s="23"/>
      <c r="V476" s="23"/>
      <c r="W476" s="23"/>
      <c r="X476" s="17"/>
      <c r="Y476" s="9" t="s">
        <v>42</v>
      </c>
      <c r="Z476" s="11" t="s">
        <v>2384</v>
      </c>
      <c r="AA476" s="14" t="str">
        <f t="shared" si="1"/>
        <v>M4-NyO-33d-I-1</v>
      </c>
      <c r="AB476" s="7" t="s">
        <v>258</v>
      </c>
      <c r="AC476" s="7"/>
      <c r="AD476" s="17" t="s">
        <v>44</v>
      </c>
      <c r="AE476" s="7" t="s">
        <v>45</v>
      </c>
    </row>
    <row r="477" ht="75.0" customHeight="1">
      <c r="A477" s="9" t="s">
        <v>2376</v>
      </c>
      <c r="B477" s="12" t="s">
        <v>2377</v>
      </c>
      <c r="C477" s="9" t="s">
        <v>46</v>
      </c>
      <c r="D477" s="10" t="s">
        <v>33</v>
      </c>
      <c r="E477" s="9"/>
      <c r="F477" s="12" t="s">
        <v>1187</v>
      </c>
      <c r="G477" s="12" t="s">
        <v>2345</v>
      </c>
      <c r="H477" s="24"/>
      <c r="I477" s="9" t="s">
        <v>35</v>
      </c>
      <c r="J477" s="9" t="s">
        <v>90</v>
      </c>
      <c r="K477" s="12" t="s">
        <v>2385</v>
      </c>
      <c r="L477" s="12" t="s">
        <v>2386</v>
      </c>
      <c r="M477" s="9" t="s">
        <v>39</v>
      </c>
      <c r="N477" s="11" t="s">
        <v>2382</v>
      </c>
      <c r="O477" s="11" t="s">
        <v>2383</v>
      </c>
      <c r="P477" s="24"/>
      <c r="Q477" s="17"/>
      <c r="R477" s="23"/>
      <c r="S477" s="23"/>
      <c r="T477" s="23"/>
      <c r="U477" s="23"/>
      <c r="V477" s="23"/>
      <c r="W477" s="23"/>
      <c r="X477" s="17"/>
      <c r="Y477" s="9" t="s">
        <v>42</v>
      </c>
      <c r="Z477" s="11" t="s">
        <v>2387</v>
      </c>
      <c r="AA477" s="14" t="str">
        <f t="shared" si="1"/>
        <v>M4-NyO-33d-E-1</v>
      </c>
      <c r="AB477" s="7" t="s">
        <v>258</v>
      </c>
      <c r="AC477" s="7"/>
      <c r="AD477" s="17" t="s">
        <v>44</v>
      </c>
      <c r="AE477" s="7" t="s">
        <v>45</v>
      </c>
    </row>
    <row r="478" ht="75.0" customHeight="1">
      <c r="A478" s="9" t="s">
        <v>2376</v>
      </c>
      <c r="B478" s="12" t="s">
        <v>2377</v>
      </c>
      <c r="C478" s="9" t="s">
        <v>65</v>
      </c>
      <c r="D478" s="7" t="s">
        <v>33</v>
      </c>
      <c r="E478" s="9"/>
      <c r="F478" s="11" t="s">
        <v>2388</v>
      </c>
      <c r="G478" s="12" t="s">
        <v>2389</v>
      </c>
      <c r="H478" s="24"/>
      <c r="I478" s="9" t="s">
        <v>35</v>
      </c>
      <c r="J478" s="9" t="s">
        <v>90</v>
      </c>
      <c r="K478" s="12" t="s">
        <v>2385</v>
      </c>
      <c r="L478" s="12" t="s">
        <v>2386</v>
      </c>
      <c r="M478" s="9" t="s">
        <v>39</v>
      </c>
      <c r="N478" s="24" t="s">
        <v>2390</v>
      </c>
      <c r="O478" s="24" t="s">
        <v>2391</v>
      </c>
      <c r="P478" s="24"/>
      <c r="Q478" s="17"/>
      <c r="R478" s="23"/>
      <c r="S478" s="23"/>
      <c r="T478" s="23"/>
      <c r="U478" s="23"/>
      <c r="V478" s="23"/>
      <c r="W478" s="23"/>
      <c r="X478" s="17"/>
      <c r="Y478" s="9" t="s">
        <v>42</v>
      </c>
      <c r="Z478" s="11" t="s">
        <v>2392</v>
      </c>
      <c r="AA478" s="14" t="str">
        <f t="shared" si="1"/>
        <v>M4-NyO-33d-A-1</v>
      </c>
      <c r="AB478" s="7" t="s">
        <v>258</v>
      </c>
      <c r="AC478" s="7" t="s">
        <v>421</v>
      </c>
      <c r="AD478" s="17" t="s">
        <v>44</v>
      </c>
      <c r="AE478" s="7" t="s">
        <v>45</v>
      </c>
    </row>
    <row r="479" ht="75.0" customHeight="1">
      <c r="A479" s="9" t="s">
        <v>2376</v>
      </c>
      <c r="B479" s="12" t="s">
        <v>2377</v>
      </c>
      <c r="C479" s="9" t="s">
        <v>65</v>
      </c>
      <c r="D479" s="7" t="s">
        <v>33</v>
      </c>
      <c r="E479" s="9"/>
      <c r="F479" s="21" t="s">
        <v>2393</v>
      </c>
      <c r="G479" s="12" t="s">
        <v>2394</v>
      </c>
      <c r="H479" s="24"/>
      <c r="I479" s="9" t="s">
        <v>35</v>
      </c>
      <c r="J479" s="9" t="s">
        <v>90</v>
      </c>
      <c r="K479" s="12" t="s">
        <v>2385</v>
      </c>
      <c r="L479" s="12" t="s">
        <v>2386</v>
      </c>
      <c r="M479" s="9" t="s">
        <v>39</v>
      </c>
      <c r="N479" s="24" t="s">
        <v>2390</v>
      </c>
      <c r="O479" s="24" t="s">
        <v>2391</v>
      </c>
      <c r="P479" s="12"/>
      <c r="Q479" s="17"/>
      <c r="R479" s="23"/>
      <c r="S479" s="23"/>
      <c r="T479" s="23"/>
      <c r="U479" s="23"/>
      <c r="V479" s="23"/>
      <c r="W479" s="23"/>
      <c r="X479" s="17"/>
      <c r="Y479" s="9" t="s">
        <v>42</v>
      </c>
      <c r="Z479" s="11" t="s">
        <v>2395</v>
      </c>
      <c r="AA479" s="14" t="str">
        <f t="shared" si="1"/>
        <v>M4-NyO-33d-A-2</v>
      </c>
      <c r="AB479" s="7" t="s">
        <v>258</v>
      </c>
      <c r="AC479" s="7" t="s">
        <v>421</v>
      </c>
      <c r="AD479" s="17" t="s">
        <v>44</v>
      </c>
      <c r="AE479" s="7" t="s">
        <v>45</v>
      </c>
    </row>
    <row r="480" ht="75.0" customHeight="1">
      <c r="A480" s="9" t="s">
        <v>2376</v>
      </c>
      <c r="B480" s="12" t="s">
        <v>2377</v>
      </c>
      <c r="C480" s="9" t="s">
        <v>65</v>
      </c>
      <c r="D480" s="7" t="s">
        <v>33</v>
      </c>
      <c r="E480" s="9"/>
      <c r="F480" s="12" t="s">
        <v>2396</v>
      </c>
      <c r="G480" s="12" t="s">
        <v>2397</v>
      </c>
      <c r="H480" s="24"/>
      <c r="I480" s="9" t="s">
        <v>35</v>
      </c>
      <c r="J480" s="9" t="s">
        <v>90</v>
      </c>
      <c r="K480" s="12" t="s">
        <v>2398</v>
      </c>
      <c r="L480" s="12" t="s">
        <v>2386</v>
      </c>
      <c r="M480" s="9" t="s">
        <v>39</v>
      </c>
      <c r="N480" s="24" t="s">
        <v>2390</v>
      </c>
      <c r="O480" s="24" t="s">
        <v>2391</v>
      </c>
      <c r="P480" s="24"/>
      <c r="Q480" s="17"/>
      <c r="R480" s="23"/>
      <c r="S480" s="23"/>
      <c r="T480" s="23"/>
      <c r="U480" s="23"/>
      <c r="V480" s="23"/>
      <c r="W480" s="23"/>
      <c r="X480" s="24"/>
      <c r="Y480" s="9" t="s">
        <v>42</v>
      </c>
      <c r="Z480" s="11" t="s">
        <v>2399</v>
      </c>
      <c r="AA480" s="14" t="str">
        <f t="shared" si="1"/>
        <v>M4-NyO-33d-A-3</v>
      </c>
      <c r="AB480" s="7" t="s">
        <v>258</v>
      </c>
      <c r="AC480" s="7" t="s">
        <v>421</v>
      </c>
      <c r="AD480" s="17" t="s">
        <v>44</v>
      </c>
      <c r="AE480" s="7" t="s">
        <v>45</v>
      </c>
    </row>
    <row r="481" ht="75.0" customHeight="1">
      <c r="A481" s="9" t="s">
        <v>2400</v>
      </c>
      <c r="B481" s="12" t="s">
        <v>2401</v>
      </c>
      <c r="C481" s="9" t="s">
        <v>32</v>
      </c>
      <c r="D481" s="7" t="s">
        <v>33</v>
      </c>
      <c r="E481" s="9"/>
      <c r="F481" s="12" t="s">
        <v>2402</v>
      </c>
      <c r="G481" s="12" t="s">
        <v>2345</v>
      </c>
      <c r="H481" s="24"/>
      <c r="I481" s="9" t="s">
        <v>35</v>
      </c>
      <c r="J481" s="9" t="s">
        <v>408</v>
      </c>
      <c r="K481" s="12" t="s">
        <v>2403</v>
      </c>
      <c r="L481" s="12" t="s">
        <v>2404</v>
      </c>
      <c r="M481" s="9" t="s">
        <v>39</v>
      </c>
      <c r="N481" s="11" t="s">
        <v>2405</v>
      </c>
      <c r="O481" s="11" t="s">
        <v>2405</v>
      </c>
      <c r="P481" s="23"/>
      <c r="Q481" s="17"/>
      <c r="R481" s="21"/>
      <c r="S481" s="21"/>
      <c r="T481" s="21"/>
      <c r="U481" s="21"/>
      <c r="V481" s="22"/>
      <c r="W481" s="22"/>
      <c r="X481" s="24"/>
      <c r="Y481" s="9" t="s">
        <v>42</v>
      </c>
      <c r="Z481" s="11" t="s">
        <v>2406</v>
      </c>
      <c r="AA481" s="14" t="str">
        <f t="shared" si="1"/>
        <v>M4-NyO-33e-I-1</v>
      </c>
      <c r="AB481" s="7" t="s">
        <v>258</v>
      </c>
      <c r="AC481" s="17"/>
      <c r="AD481" s="17" t="s">
        <v>44</v>
      </c>
      <c r="AE481" s="7" t="s">
        <v>45</v>
      </c>
    </row>
    <row r="482" ht="75.0" customHeight="1">
      <c r="A482" s="9" t="s">
        <v>2400</v>
      </c>
      <c r="B482" s="12" t="s">
        <v>2401</v>
      </c>
      <c r="C482" s="9" t="s">
        <v>46</v>
      </c>
      <c r="D482" s="7" t="s">
        <v>33</v>
      </c>
      <c r="E482" s="9"/>
      <c r="F482" s="12" t="s">
        <v>1187</v>
      </c>
      <c r="G482" s="12" t="s">
        <v>2345</v>
      </c>
      <c r="H482" s="24"/>
      <c r="I482" s="9" t="s">
        <v>35</v>
      </c>
      <c r="J482" s="9" t="s">
        <v>90</v>
      </c>
      <c r="K482" s="11" t="s">
        <v>2407</v>
      </c>
      <c r="L482" s="11" t="s">
        <v>2408</v>
      </c>
      <c r="M482" s="9" t="s">
        <v>39</v>
      </c>
      <c r="N482" s="11" t="s">
        <v>2405</v>
      </c>
      <c r="O482" s="11" t="s">
        <v>2405</v>
      </c>
      <c r="P482" s="23"/>
      <c r="Q482" s="17"/>
      <c r="R482" s="21"/>
      <c r="S482" s="21"/>
      <c r="T482" s="22"/>
      <c r="U482" s="21"/>
      <c r="V482" s="21"/>
      <c r="W482" s="21"/>
      <c r="X482" s="24"/>
      <c r="Y482" s="9" t="s">
        <v>42</v>
      </c>
      <c r="Z482" s="11" t="s">
        <v>2409</v>
      </c>
      <c r="AA482" s="14" t="str">
        <f t="shared" si="1"/>
        <v>M4-NyO-33e-E-1</v>
      </c>
      <c r="AB482" s="7" t="s">
        <v>258</v>
      </c>
      <c r="AC482" s="17"/>
      <c r="AD482" s="17" t="s">
        <v>44</v>
      </c>
      <c r="AE482" s="7" t="s">
        <v>45</v>
      </c>
    </row>
    <row r="483" ht="75.0" customHeight="1">
      <c r="A483" s="9" t="s">
        <v>2400</v>
      </c>
      <c r="B483" s="12" t="s">
        <v>2401</v>
      </c>
      <c r="C483" s="9" t="s">
        <v>65</v>
      </c>
      <c r="D483" s="10" t="s">
        <v>33</v>
      </c>
      <c r="E483" s="9"/>
      <c r="F483" s="12" t="s">
        <v>2410</v>
      </c>
      <c r="G483" s="12" t="s">
        <v>2411</v>
      </c>
      <c r="H483" s="24"/>
      <c r="I483" s="9" t="s">
        <v>35</v>
      </c>
      <c r="J483" s="9" t="s">
        <v>90</v>
      </c>
      <c r="K483" s="12" t="s">
        <v>2412</v>
      </c>
      <c r="L483" s="12" t="s">
        <v>2413</v>
      </c>
      <c r="M483" s="7" t="s">
        <v>39</v>
      </c>
      <c r="N483" s="28" t="s">
        <v>2414</v>
      </c>
      <c r="O483" s="12" t="s">
        <v>2415</v>
      </c>
      <c r="P483" s="23"/>
      <c r="Q483" s="17"/>
      <c r="R483" s="23"/>
      <c r="S483" s="23"/>
      <c r="T483" s="23"/>
      <c r="U483" s="23"/>
      <c r="V483" s="23"/>
      <c r="W483" s="23"/>
      <c r="X483" s="17"/>
      <c r="Y483" s="9" t="s">
        <v>42</v>
      </c>
      <c r="Z483" s="11" t="s">
        <v>2416</v>
      </c>
      <c r="AA483" s="14" t="str">
        <f t="shared" si="1"/>
        <v>M4-NyO-33e-A-1</v>
      </c>
      <c r="AB483" s="7" t="s">
        <v>258</v>
      </c>
      <c r="AC483" s="7" t="s">
        <v>421</v>
      </c>
      <c r="AD483" s="17" t="s">
        <v>44</v>
      </c>
      <c r="AE483" s="7" t="s">
        <v>45</v>
      </c>
    </row>
    <row r="484" ht="75.0" customHeight="1">
      <c r="A484" s="9" t="s">
        <v>2400</v>
      </c>
      <c r="B484" s="12" t="s">
        <v>2401</v>
      </c>
      <c r="C484" s="9" t="s">
        <v>65</v>
      </c>
      <c r="D484" s="10" t="s">
        <v>33</v>
      </c>
      <c r="E484" s="9"/>
      <c r="F484" s="11" t="s">
        <v>2417</v>
      </c>
      <c r="G484" s="12" t="s">
        <v>2418</v>
      </c>
      <c r="H484" s="12"/>
      <c r="I484" s="9" t="s">
        <v>35</v>
      </c>
      <c r="J484" s="9" t="s">
        <v>90</v>
      </c>
      <c r="K484" s="12" t="s">
        <v>2419</v>
      </c>
      <c r="L484" s="11" t="s">
        <v>2420</v>
      </c>
      <c r="M484" s="9" t="s">
        <v>39</v>
      </c>
      <c r="N484" s="11" t="s">
        <v>2405</v>
      </c>
      <c r="O484" s="11" t="s">
        <v>2415</v>
      </c>
      <c r="P484" s="23"/>
      <c r="Q484" s="17"/>
      <c r="R484" s="23"/>
      <c r="S484" s="23"/>
      <c r="T484" s="23"/>
      <c r="U484" s="23"/>
      <c r="V484" s="23"/>
      <c r="W484" s="23"/>
      <c r="X484" s="17"/>
      <c r="Y484" s="9" t="s">
        <v>42</v>
      </c>
      <c r="Z484" s="11" t="s">
        <v>2421</v>
      </c>
      <c r="AA484" s="14" t="str">
        <f t="shared" si="1"/>
        <v>M4-NyO-33e-A-2</v>
      </c>
      <c r="AB484" s="7" t="s">
        <v>258</v>
      </c>
      <c r="AC484" s="17"/>
      <c r="AD484" s="17" t="s">
        <v>44</v>
      </c>
      <c r="AE484" s="7" t="s">
        <v>45</v>
      </c>
    </row>
    <row r="485" ht="75.0" customHeight="1">
      <c r="A485" s="9" t="s">
        <v>2400</v>
      </c>
      <c r="B485" s="12" t="s">
        <v>2401</v>
      </c>
      <c r="C485" s="9" t="s">
        <v>65</v>
      </c>
      <c r="D485" s="10" t="s">
        <v>33</v>
      </c>
      <c r="E485" s="9"/>
      <c r="F485" s="11" t="s">
        <v>2422</v>
      </c>
      <c r="G485" s="11" t="s">
        <v>2423</v>
      </c>
      <c r="H485" s="12"/>
      <c r="I485" s="9" t="s">
        <v>35</v>
      </c>
      <c r="J485" s="9" t="s">
        <v>90</v>
      </c>
      <c r="K485" s="12" t="s">
        <v>2412</v>
      </c>
      <c r="L485" s="11" t="s">
        <v>2420</v>
      </c>
      <c r="M485" s="7" t="s">
        <v>39</v>
      </c>
      <c r="N485" s="28" t="s">
        <v>2405</v>
      </c>
      <c r="O485" s="24" t="s">
        <v>2415</v>
      </c>
      <c r="P485" s="23"/>
      <c r="Q485" s="17"/>
      <c r="R485" s="23"/>
      <c r="S485" s="23"/>
      <c r="T485" s="23"/>
      <c r="U485" s="23"/>
      <c r="V485" s="23"/>
      <c r="W485" s="23"/>
      <c r="X485" s="17"/>
      <c r="Y485" s="9" t="s">
        <v>42</v>
      </c>
      <c r="Z485" s="11" t="s">
        <v>2424</v>
      </c>
      <c r="AA485" s="14" t="str">
        <f t="shared" si="1"/>
        <v>M4-NyO-33e-A-3</v>
      </c>
      <c r="AB485" s="7" t="s">
        <v>258</v>
      </c>
      <c r="AC485" s="7" t="s">
        <v>421</v>
      </c>
      <c r="AD485" s="17" t="s">
        <v>44</v>
      </c>
      <c r="AE485" s="7" t="s">
        <v>45</v>
      </c>
    </row>
    <row r="486" ht="75.0" customHeight="1">
      <c r="A486" s="9" t="s">
        <v>2425</v>
      </c>
      <c r="B486" s="12" t="s">
        <v>2426</v>
      </c>
      <c r="C486" s="9" t="s">
        <v>32</v>
      </c>
      <c r="D486" s="10" t="s">
        <v>33</v>
      </c>
      <c r="E486" s="9"/>
      <c r="F486" s="12" t="s">
        <v>2427</v>
      </c>
      <c r="G486" s="12"/>
      <c r="H486" s="12"/>
      <c r="I486" s="9" t="s">
        <v>35</v>
      </c>
      <c r="J486" s="9" t="s">
        <v>471</v>
      </c>
      <c r="K486" s="12" t="s">
        <v>2428</v>
      </c>
      <c r="L486" s="12" t="s">
        <v>2429</v>
      </c>
      <c r="M486" s="9" t="s">
        <v>39</v>
      </c>
      <c r="N486" s="47" t="s">
        <v>2430</v>
      </c>
      <c r="O486" s="47" t="s">
        <v>2431</v>
      </c>
      <c r="P486" s="23"/>
      <c r="Q486" s="17"/>
      <c r="R486" s="23"/>
      <c r="S486" s="23"/>
      <c r="T486" s="23"/>
      <c r="U486" s="23"/>
      <c r="V486" s="23"/>
      <c r="W486" s="23"/>
      <c r="X486" s="17"/>
      <c r="Y486" s="9" t="s">
        <v>42</v>
      </c>
      <c r="Z486" s="11" t="s">
        <v>2432</v>
      </c>
      <c r="AA486" s="14" t="str">
        <f t="shared" si="1"/>
        <v>M4-NyO-34a-I-1</v>
      </c>
      <c r="AB486" s="7" t="s">
        <v>258</v>
      </c>
      <c r="AC486" s="7" t="s">
        <v>421</v>
      </c>
      <c r="AD486" s="17"/>
      <c r="AE486" s="17"/>
    </row>
    <row r="487" ht="75.0" customHeight="1">
      <c r="A487" s="9" t="s">
        <v>2425</v>
      </c>
      <c r="B487" s="12" t="s">
        <v>2426</v>
      </c>
      <c r="C487" s="9" t="s">
        <v>46</v>
      </c>
      <c r="D487" s="10" t="s">
        <v>33</v>
      </c>
      <c r="E487" s="9"/>
      <c r="F487" s="12" t="s">
        <v>2433</v>
      </c>
      <c r="G487" s="12" t="s">
        <v>2434</v>
      </c>
      <c r="H487" s="24"/>
      <c r="I487" s="9" t="s">
        <v>35</v>
      </c>
      <c r="J487" s="9" t="s">
        <v>90</v>
      </c>
      <c r="K487" s="12" t="s">
        <v>2435</v>
      </c>
      <c r="L487" s="12" t="s">
        <v>2436</v>
      </c>
      <c r="M487" s="9" t="s">
        <v>39</v>
      </c>
      <c r="N487" s="47" t="s">
        <v>2430</v>
      </c>
      <c r="O487" s="47" t="s">
        <v>2431</v>
      </c>
      <c r="P487" s="23"/>
      <c r="Q487" s="17"/>
      <c r="R487" s="23"/>
      <c r="S487" s="23"/>
      <c r="T487" s="23"/>
      <c r="U487" s="23"/>
      <c r="V487" s="23"/>
      <c r="W487" s="23"/>
      <c r="X487" s="17"/>
      <c r="Y487" s="9" t="s">
        <v>42</v>
      </c>
      <c r="Z487" s="11" t="s">
        <v>2437</v>
      </c>
      <c r="AA487" s="14" t="str">
        <f t="shared" si="1"/>
        <v>M4-NyO-34a-E-1</v>
      </c>
      <c r="AB487" s="7" t="s">
        <v>258</v>
      </c>
      <c r="AC487" s="7" t="s">
        <v>421</v>
      </c>
      <c r="AD487" s="17"/>
      <c r="AE487" s="17"/>
    </row>
    <row r="488" ht="75.0" customHeight="1">
      <c r="A488" s="9" t="s">
        <v>2425</v>
      </c>
      <c r="B488" s="12" t="s">
        <v>2426</v>
      </c>
      <c r="C488" s="9" t="s">
        <v>65</v>
      </c>
      <c r="D488" s="10" t="s">
        <v>33</v>
      </c>
      <c r="E488" s="9"/>
      <c r="F488" s="12" t="s">
        <v>2438</v>
      </c>
      <c r="G488" s="12" t="s">
        <v>2439</v>
      </c>
      <c r="H488" s="24"/>
      <c r="I488" s="9" t="s">
        <v>35</v>
      </c>
      <c r="J488" s="9" t="s">
        <v>90</v>
      </c>
      <c r="K488" s="12" t="s">
        <v>2440</v>
      </c>
      <c r="L488" s="12" t="s">
        <v>2441</v>
      </c>
      <c r="M488" s="9" t="s">
        <v>39</v>
      </c>
      <c r="N488" s="47" t="s">
        <v>2430</v>
      </c>
      <c r="O488" s="47" t="s">
        <v>2431</v>
      </c>
      <c r="P488" s="23"/>
      <c r="Q488" s="17"/>
      <c r="R488" s="23"/>
      <c r="S488" s="23"/>
      <c r="T488" s="23"/>
      <c r="U488" s="23"/>
      <c r="V488" s="23"/>
      <c r="W488" s="23"/>
      <c r="X488" s="17"/>
      <c r="Y488" s="9" t="s">
        <v>42</v>
      </c>
      <c r="Z488" s="11" t="s">
        <v>2442</v>
      </c>
      <c r="AA488" s="14" t="str">
        <f t="shared" si="1"/>
        <v>M4-NyO-34a-A-1</v>
      </c>
      <c r="AB488" s="7" t="s">
        <v>258</v>
      </c>
      <c r="AC488" s="7" t="s">
        <v>421</v>
      </c>
      <c r="AD488" s="17"/>
      <c r="AE488" s="17"/>
    </row>
    <row r="489" ht="75.0" customHeight="1">
      <c r="A489" s="9" t="s">
        <v>2425</v>
      </c>
      <c r="B489" s="12" t="s">
        <v>2426</v>
      </c>
      <c r="C489" s="9" t="s">
        <v>65</v>
      </c>
      <c r="D489" s="10" t="s">
        <v>33</v>
      </c>
      <c r="E489" s="9"/>
      <c r="F489" s="11" t="s">
        <v>2443</v>
      </c>
      <c r="G489" s="11" t="s">
        <v>2444</v>
      </c>
      <c r="H489" s="24"/>
      <c r="I489" s="9" t="s">
        <v>35</v>
      </c>
      <c r="J489" s="9" t="s">
        <v>90</v>
      </c>
      <c r="K489" s="11" t="s">
        <v>2445</v>
      </c>
      <c r="L489" s="12" t="s">
        <v>2441</v>
      </c>
      <c r="M489" s="9" t="s">
        <v>39</v>
      </c>
      <c r="N489" s="47" t="s">
        <v>2430</v>
      </c>
      <c r="O489" s="47" t="s">
        <v>2431</v>
      </c>
      <c r="P489" s="23"/>
      <c r="Q489" s="17"/>
      <c r="R489" s="23"/>
      <c r="S489" s="23"/>
      <c r="T489" s="23"/>
      <c r="U489" s="23"/>
      <c r="V489" s="23"/>
      <c r="W489" s="23"/>
      <c r="X489" s="17"/>
      <c r="Y489" s="9" t="s">
        <v>42</v>
      </c>
      <c r="Z489" s="11" t="s">
        <v>2446</v>
      </c>
      <c r="AA489" s="14" t="str">
        <f t="shared" si="1"/>
        <v>M4-NyO-34a-A-2</v>
      </c>
      <c r="AB489" s="7" t="s">
        <v>258</v>
      </c>
      <c r="AC489" s="7" t="s">
        <v>421</v>
      </c>
      <c r="AD489" s="17"/>
      <c r="AE489" s="17"/>
    </row>
    <row r="490" ht="75.0" customHeight="1">
      <c r="A490" s="9" t="s">
        <v>2425</v>
      </c>
      <c r="B490" s="12" t="s">
        <v>2426</v>
      </c>
      <c r="C490" s="9" t="s">
        <v>65</v>
      </c>
      <c r="D490" s="10" t="s">
        <v>33</v>
      </c>
      <c r="E490" s="9"/>
      <c r="F490" s="11" t="s">
        <v>2447</v>
      </c>
      <c r="G490" s="11" t="s">
        <v>2448</v>
      </c>
      <c r="H490" s="12"/>
      <c r="I490" s="9" t="s">
        <v>35</v>
      </c>
      <c r="J490" s="9" t="s">
        <v>90</v>
      </c>
      <c r="K490" s="12" t="s">
        <v>2449</v>
      </c>
      <c r="L490" s="12" t="s">
        <v>2441</v>
      </c>
      <c r="M490" s="9" t="s">
        <v>39</v>
      </c>
      <c r="N490" s="8" t="s">
        <v>2430</v>
      </c>
      <c r="O490" s="8" t="s">
        <v>2431</v>
      </c>
      <c r="P490" s="48"/>
      <c r="Q490" s="17"/>
      <c r="R490" s="23"/>
      <c r="S490" s="23"/>
      <c r="T490" s="23"/>
      <c r="U490" s="23"/>
      <c r="V490" s="23"/>
      <c r="W490" s="23"/>
      <c r="X490" s="24"/>
      <c r="Y490" s="9" t="s">
        <v>42</v>
      </c>
      <c r="Z490" s="11" t="s">
        <v>2450</v>
      </c>
      <c r="AA490" s="14" t="str">
        <f t="shared" si="1"/>
        <v>M4-NyO-34a-A-3</v>
      </c>
      <c r="AB490" s="7" t="s">
        <v>258</v>
      </c>
      <c r="AC490" s="7" t="s">
        <v>421</v>
      </c>
      <c r="AD490" s="17"/>
      <c r="AE490" s="17"/>
    </row>
    <row r="491" ht="75.0" customHeight="1">
      <c r="A491" s="9" t="s">
        <v>2451</v>
      </c>
      <c r="B491" s="12" t="s">
        <v>2452</v>
      </c>
      <c r="C491" s="9" t="s">
        <v>32</v>
      </c>
      <c r="D491" s="10" t="s">
        <v>33</v>
      </c>
      <c r="E491" s="9"/>
      <c r="F491" s="11" t="s">
        <v>2453</v>
      </c>
      <c r="G491" s="11" t="s">
        <v>2454</v>
      </c>
      <c r="H491" s="24"/>
      <c r="I491" s="9" t="s">
        <v>35</v>
      </c>
      <c r="J491" s="7" t="s">
        <v>408</v>
      </c>
      <c r="K491" s="12" t="s">
        <v>2455</v>
      </c>
      <c r="L491" s="11" t="s">
        <v>2456</v>
      </c>
      <c r="M491" s="9" t="s">
        <v>39</v>
      </c>
      <c r="N491" s="11" t="s">
        <v>2457</v>
      </c>
      <c r="O491" s="11" t="s">
        <v>2458</v>
      </c>
      <c r="P491" s="21"/>
      <c r="Q491" s="17"/>
      <c r="R491" s="21"/>
      <c r="S491" s="21"/>
      <c r="T491" s="21"/>
      <c r="U491" s="21"/>
      <c r="V491" s="21"/>
      <c r="W491" s="21"/>
      <c r="X491" s="17"/>
      <c r="Y491" s="9" t="s">
        <v>42</v>
      </c>
      <c r="Z491" s="11" t="s">
        <v>2459</v>
      </c>
      <c r="AA491" s="14" t="str">
        <f t="shared" si="1"/>
        <v>M4-NyO-34b-I-1</v>
      </c>
      <c r="AB491" s="7" t="s">
        <v>258</v>
      </c>
      <c r="AC491" s="17"/>
      <c r="AD491" s="17"/>
      <c r="AE491" s="17"/>
    </row>
    <row r="492" ht="75.0" customHeight="1">
      <c r="A492" s="9" t="s">
        <v>2451</v>
      </c>
      <c r="B492" s="12" t="s">
        <v>2452</v>
      </c>
      <c r="C492" s="9" t="s">
        <v>46</v>
      </c>
      <c r="D492" s="10" t="s">
        <v>33</v>
      </c>
      <c r="E492" s="9"/>
      <c r="F492" s="11" t="s">
        <v>2460</v>
      </c>
      <c r="G492" s="12" t="s">
        <v>2461</v>
      </c>
      <c r="H492" s="24"/>
      <c r="I492" s="9" t="s">
        <v>35</v>
      </c>
      <c r="J492" s="9" t="s">
        <v>90</v>
      </c>
      <c r="K492" s="12" t="s">
        <v>2462</v>
      </c>
      <c r="L492" s="12" t="s">
        <v>2463</v>
      </c>
      <c r="M492" s="9" t="s">
        <v>39</v>
      </c>
      <c r="N492" s="24" t="s">
        <v>2464</v>
      </c>
      <c r="O492" s="24" t="s">
        <v>2465</v>
      </c>
      <c r="P492" s="23"/>
      <c r="Q492" s="17"/>
      <c r="R492" s="21"/>
      <c r="S492" s="21"/>
      <c r="T492" s="21"/>
      <c r="U492" s="21"/>
      <c r="V492" s="21"/>
      <c r="W492" s="21"/>
      <c r="X492" s="17"/>
      <c r="Y492" s="9" t="s">
        <v>42</v>
      </c>
      <c r="Z492" s="11" t="s">
        <v>2466</v>
      </c>
      <c r="AA492" s="14" t="str">
        <f t="shared" si="1"/>
        <v>M4-NyO-34b-E-1</v>
      </c>
      <c r="AB492" s="7" t="s">
        <v>258</v>
      </c>
      <c r="AC492" s="17"/>
      <c r="AD492" s="17"/>
      <c r="AE492" s="17"/>
    </row>
    <row r="493" ht="75.0" customHeight="1">
      <c r="A493" s="9" t="s">
        <v>2451</v>
      </c>
      <c r="B493" s="12" t="s">
        <v>2452</v>
      </c>
      <c r="C493" s="9" t="s">
        <v>65</v>
      </c>
      <c r="D493" s="10" t="s">
        <v>33</v>
      </c>
      <c r="E493" s="9"/>
      <c r="F493" s="12" t="s">
        <v>2467</v>
      </c>
      <c r="G493" s="12" t="s">
        <v>2461</v>
      </c>
      <c r="H493" s="12"/>
      <c r="I493" s="9" t="s">
        <v>35</v>
      </c>
      <c r="J493" s="9" t="s">
        <v>90</v>
      </c>
      <c r="K493" s="12" t="s">
        <v>2468</v>
      </c>
      <c r="L493" s="12" t="s">
        <v>2463</v>
      </c>
      <c r="M493" s="9" t="s">
        <v>39</v>
      </c>
      <c r="N493" s="24" t="s">
        <v>2464</v>
      </c>
      <c r="O493" s="24" t="s">
        <v>2465</v>
      </c>
      <c r="P493" s="23"/>
      <c r="Q493" s="17"/>
      <c r="R493" s="21"/>
      <c r="S493" s="21"/>
      <c r="T493" s="21"/>
      <c r="U493" s="21"/>
      <c r="V493" s="21"/>
      <c r="W493" s="21"/>
      <c r="X493" s="17"/>
      <c r="Y493" s="9" t="s">
        <v>42</v>
      </c>
      <c r="Z493" s="11" t="s">
        <v>2469</v>
      </c>
      <c r="AA493" s="14" t="str">
        <f t="shared" si="1"/>
        <v>M4-NyO-34b-A-1</v>
      </c>
      <c r="AB493" s="7" t="s">
        <v>258</v>
      </c>
      <c r="AC493" s="17"/>
      <c r="AD493" s="17"/>
      <c r="AE493" s="17"/>
    </row>
    <row r="494" ht="75.0" customHeight="1">
      <c r="A494" s="9" t="s">
        <v>2451</v>
      </c>
      <c r="B494" s="12" t="s">
        <v>2452</v>
      </c>
      <c r="C494" s="9" t="s">
        <v>65</v>
      </c>
      <c r="D494" s="10" t="s">
        <v>33</v>
      </c>
      <c r="E494" s="9"/>
      <c r="F494" s="12" t="s">
        <v>2470</v>
      </c>
      <c r="G494" s="12" t="s">
        <v>2461</v>
      </c>
      <c r="H494" s="12"/>
      <c r="I494" s="9" t="s">
        <v>35</v>
      </c>
      <c r="J494" s="9" t="s">
        <v>90</v>
      </c>
      <c r="K494" s="12" t="s">
        <v>2471</v>
      </c>
      <c r="L494" s="12" t="s">
        <v>2463</v>
      </c>
      <c r="M494" s="9" t="s">
        <v>39</v>
      </c>
      <c r="N494" s="24" t="s">
        <v>2464</v>
      </c>
      <c r="O494" s="24" t="s">
        <v>2465</v>
      </c>
      <c r="P494" s="23"/>
      <c r="Q494" s="17"/>
      <c r="R494" s="23"/>
      <c r="S494" s="23"/>
      <c r="T494" s="23"/>
      <c r="U494" s="23"/>
      <c r="V494" s="23"/>
      <c r="W494" s="23"/>
      <c r="X494" s="17"/>
      <c r="Y494" s="9" t="s">
        <v>42</v>
      </c>
      <c r="Z494" s="11" t="s">
        <v>2472</v>
      </c>
      <c r="AA494" s="14" t="str">
        <f t="shared" si="1"/>
        <v>M4-NyO-34b-A-2</v>
      </c>
      <c r="AB494" s="7" t="s">
        <v>258</v>
      </c>
      <c r="AC494" s="17"/>
      <c r="AD494" s="17"/>
      <c r="AE494" s="17"/>
    </row>
    <row r="495" ht="75.0" customHeight="1">
      <c r="A495" s="9" t="s">
        <v>2451</v>
      </c>
      <c r="B495" s="12" t="s">
        <v>2452</v>
      </c>
      <c r="C495" s="9" t="s">
        <v>65</v>
      </c>
      <c r="D495" s="10" t="s">
        <v>33</v>
      </c>
      <c r="E495" s="9"/>
      <c r="F495" s="12" t="s">
        <v>2473</v>
      </c>
      <c r="G495" s="12" t="s">
        <v>2461</v>
      </c>
      <c r="H495" s="24"/>
      <c r="I495" s="9" t="s">
        <v>35</v>
      </c>
      <c r="J495" s="9" t="s">
        <v>90</v>
      </c>
      <c r="K495" s="12" t="s">
        <v>2468</v>
      </c>
      <c r="L495" s="12" t="s">
        <v>2463</v>
      </c>
      <c r="M495" s="9" t="s">
        <v>39</v>
      </c>
      <c r="N495" s="24" t="s">
        <v>2464</v>
      </c>
      <c r="O495" s="24" t="s">
        <v>2465</v>
      </c>
      <c r="P495" s="21"/>
      <c r="Q495" s="17"/>
      <c r="R495" s="23"/>
      <c r="S495" s="23"/>
      <c r="T495" s="23"/>
      <c r="U495" s="23"/>
      <c r="V495" s="23"/>
      <c r="W495" s="23"/>
      <c r="X495" s="24"/>
      <c r="Y495" s="9" t="s">
        <v>42</v>
      </c>
      <c r="Z495" s="11" t="s">
        <v>2474</v>
      </c>
      <c r="AA495" s="14" t="str">
        <f t="shared" si="1"/>
        <v>M4-NyO-34b-A-3</v>
      </c>
      <c r="AB495" s="7" t="s">
        <v>258</v>
      </c>
      <c r="AC495" s="17"/>
      <c r="AD495" s="17"/>
      <c r="AE495" s="17"/>
    </row>
    <row r="496" ht="75.0" customHeight="1">
      <c r="A496" s="9" t="s">
        <v>2475</v>
      </c>
      <c r="B496" s="12" t="s">
        <v>2476</v>
      </c>
      <c r="C496" s="9" t="s">
        <v>32</v>
      </c>
      <c r="D496" s="10" t="s">
        <v>33</v>
      </c>
      <c r="E496" s="9"/>
      <c r="F496" s="12" t="s">
        <v>2477</v>
      </c>
      <c r="G496" s="12"/>
      <c r="H496" s="24"/>
      <c r="I496" s="9" t="s">
        <v>544</v>
      </c>
      <c r="J496" s="9" t="s">
        <v>471</v>
      </c>
      <c r="K496" s="12" t="s">
        <v>2478</v>
      </c>
      <c r="L496" s="12" t="s">
        <v>2479</v>
      </c>
      <c r="M496" s="9" t="s">
        <v>39</v>
      </c>
      <c r="N496" s="12" t="s">
        <v>2480</v>
      </c>
      <c r="O496" s="12" t="s">
        <v>2481</v>
      </c>
      <c r="P496" s="21"/>
      <c r="Q496" s="17"/>
      <c r="R496" s="23"/>
      <c r="S496" s="23"/>
      <c r="T496" s="23"/>
      <c r="U496" s="23"/>
      <c r="V496" s="23"/>
      <c r="W496" s="23"/>
      <c r="X496" s="24"/>
      <c r="Y496" s="9" t="s">
        <v>42</v>
      </c>
      <c r="Z496" s="16" t="s">
        <v>2482</v>
      </c>
      <c r="AA496" s="14" t="str">
        <f t="shared" si="1"/>
        <v>M4-NyO-38a-I-1</v>
      </c>
      <c r="AB496" s="17"/>
      <c r="AC496" s="17"/>
      <c r="AD496" s="17" t="s">
        <v>44</v>
      </c>
      <c r="AE496" s="17"/>
    </row>
    <row r="497" ht="75.0" customHeight="1">
      <c r="A497" s="9" t="s">
        <v>2475</v>
      </c>
      <c r="B497" s="12" t="s">
        <v>2476</v>
      </c>
      <c r="C497" s="7" t="s">
        <v>32</v>
      </c>
      <c r="D497" s="10" t="s">
        <v>33</v>
      </c>
      <c r="E497" s="9"/>
      <c r="F497" s="11" t="s">
        <v>2483</v>
      </c>
      <c r="G497" s="12"/>
      <c r="H497" s="24"/>
      <c r="I497" s="9" t="s">
        <v>544</v>
      </c>
      <c r="J497" s="9" t="s">
        <v>471</v>
      </c>
      <c r="K497" s="12" t="s">
        <v>2484</v>
      </c>
      <c r="L497" s="12" t="s">
        <v>2485</v>
      </c>
      <c r="M497" s="9" t="s">
        <v>39</v>
      </c>
      <c r="N497" s="12" t="s">
        <v>2480</v>
      </c>
      <c r="O497" s="12" t="s">
        <v>2486</v>
      </c>
      <c r="P497" s="23"/>
      <c r="Q497" s="17"/>
      <c r="R497" s="23"/>
      <c r="S497" s="23"/>
      <c r="T497" s="23"/>
      <c r="U497" s="23"/>
      <c r="V497" s="23"/>
      <c r="W497" s="23"/>
      <c r="X497" s="17"/>
      <c r="Y497" s="9" t="s">
        <v>42</v>
      </c>
      <c r="Z497" s="16" t="s">
        <v>2487</v>
      </c>
      <c r="AA497" s="14" t="str">
        <f t="shared" si="1"/>
        <v>M4-NyO-38a-I-2</v>
      </c>
      <c r="AB497" s="17"/>
      <c r="AC497" s="17"/>
      <c r="AD497" s="17" t="s">
        <v>44</v>
      </c>
      <c r="AE497" s="17"/>
    </row>
    <row r="498" ht="75.0" customHeight="1">
      <c r="A498" s="9" t="s">
        <v>2475</v>
      </c>
      <c r="B498" s="12" t="s">
        <v>2476</v>
      </c>
      <c r="C498" s="7" t="s">
        <v>32</v>
      </c>
      <c r="D498" s="10" t="s">
        <v>33</v>
      </c>
      <c r="E498" s="9"/>
      <c r="F498" s="11" t="s">
        <v>2488</v>
      </c>
      <c r="G498" s="12"/>
      <c r="H498" s="24"/>
      <c r="I498" s="9" t="s">
        <v>544</v>
      </c>
      <c r="J498" s="9" t="s">
        <v>471</v>
      </c>
      <c r="K498" s="12" t="s">
        <v>2478</v>
      </c>
      <c r="L498" s="12" t="s">
        <v>2479</v>
      </c>
      <c r="M498" s="9" t="s">
        <v>39</v>
      </c>
      <c r="N498" s="12" t="s">
        <v>2489</v>
      </c>
      <c r="O498" s="12" t="s">
        <v>2490</v>
      </c>
      <c r="P498" s="23"/>
      <c r="Q498" s="17"/>
      <c r="R498" s="23"/>
      <c r="S498" s="23"/>
      <c r="T498" s="23"/>
      <c r="U498" s="23"/>
      <c r="V498" s="23"/>
      <c r="W498" s="23"/>
      <c r="X498" s="17"/>
      <c r="Y498" s="9" t="s">
        <v>42</v>
      </c>
      <c r="Z498" s="16" t="s">
        <v>2491</v>
      </c>
      <c r="AA498" s="14" t="str">
        <f t="shared" si="1"/>
        <v>M4-NyO-38a-I-3</v>
      </c>
      <c r="AB498" s="17"/>
      <c r="AC498" s="17"/>
      <c r="AD498" s="17" t="s">
        <v>44</v>
      </c>
      <c r="AE498" s="17"/>
    </row>
    <row r="499" ht="75.0" customHeight="1">
      <c r="A499" s="9" t="s">
        <v>2475</v>
      </c>
      <c r="B499" s="12" t="s">
        <v>2476</v>
      </c>
      <c r="C499" s="7" t="s">
        <v>32</v>
      </c>
      <c r="D499" s="10" t="s">
        <v>33</v>
      </c>
      <c r="E499" s="9"/>
      <c r="F499" s="11" t="s">
        <v>2492</v>
      </c>
      <c r="G499" s="12"/>
      <c r="H499" s="24"/>
      <c r="I499" s="9" t="s">
        <v>544</v>
      </c>
      <c r="J499" s="9" t="s">
        <v>471</v>
      </c>
      <c r="K499" s="12" t="s">
        <v>2493</v>
      </c>
      <c r="L499" s="12" t="s">
        <v>2494</v>
      </c>
      <c r="M499" s="9" t="s">
        <v>39</v>
      </c>
      <c r="N499" s="12" t="s">
        <v>2489</v>
      </c>
      <c r="O499" s="12" t="s">
        <v>2495</v>
      </c>
      <c r="P499" s="23"/>
      <c r="Q499" s="17"/>
      <c r="R499" s="23"/>
      <c r="S499" s="23"/>
      <c r="T499" s="23"/>
      <c r="U499" s="23"/>
      <c r="V499" s="23"/>
      <c r="W499" s="23"/>
      <c r="X499" s="17"/>
      <c r="Y499" s="9" t="s">
        <v>42</v>
      </c>
      <c r="Z499" s="16" t="s">
        <v>2496</v>
      </c>
      <c r="AA499" s="14" t="str">
        <f t="shared" si="1"/>
        <v>M4-NyO-38a-I-4</v>
      </c>
      <c r="AB499" s="17"/>
      <c r="AC499" s="17"/>
      <c r="AD499" s="17" t="s">
        <v>44</v>
      </c>
      <c r="AE499" s="17"/>
    </row>
    <row r="500" ht="75.0" customHeight="1">
      <c r="A500" s="9" t="s">
        <v>2475</v>
      </c>
      <c r="B500" s="12" t="s">
        <v>2476</v>
      </c>
      <c r="C500" s="7" t="s">
        <v>46</v>
      </c>
      <c r="D500" s="10" t="s">
        <v>33</v>
      </c>
      <c r="E500" s="9"/>
      <c r="F500" s="12" t="s">
        <v>2497</v>
      </c>
      <c r="G500" s="11" t="s">
        <v>2498</v>
      </c>
      <c r="H500" s="24"/>
      <c r="I500" s="7" t="s">
        <v>82</v>
      </c>
      <c r="J500" s="9" t="s">
        <v>90</v>
      </c>
      <c r="K500" s="12" t="s">
        <v>2499</v>
      </c>
      <c r="L500" s="12" t="s">
        <v>795</v>
      </c>
      <c r="M500" s="9" t="s">
        <v>39</v>
      </c>
      <c r="N500" s="12" t="s">
        <v>2500</v>
      </c>
      <c r="O500" s="12" t="s">
        <v>2501</v>
      </c>
      <c r="P500" s="23"/>
      <c r="Q500" s="17"/>
      <c r="R500" s="23"/>
      <c r="S500" s="23"/>
      <c r="T500" s="23"/>
      <c r="U500" s="23"/>
      <c r="V500" s="23"/>
      <c r="W500" s="23"/>
      <c r="X500" s="17"/>
      <c r="Y500" s="9" t="s">
        <v>42</v>
      </c>
      <c r="Z500" s="16" t="s">
        <v>2502</v>
      </c>
      <c r="AA500" s="14" t="str">
        <f t="shared" si="1"/>
        <v>M4-NyO-38a-E-1</v>
      </c>
      <c r="AB500" s="17"/>
      <c r="AC500" s="17"/>
      <c r="AD500" s="17" t="s">
        <v>44</v>
      </c>
      <c r="AE500" s="17"/>
    </row>
    <row r="501" ht="75.0" customHeight="1">
      <c r="A501" s="9" t="s">
        <v>2475</v>
      </c>
      <c r="B501" s="12" t="s">
        <v>2476</v>
      </c>
      <c r="C501" s="7" t="s">
        <v>46</v>
      </c>
      <c r="D501" s="10" t="s">
        <v>33</v>
      </c>
      <c r="E501" s="9"/>
      <c r="F501" s="11" t="s">
        <v>2503</v>
      </c>
      <c r="G501" s="11" t="s">
        <v>2504</v>
      </c>
      <c r="H501" s="24"/>
      <c r="I501" s="7" t="s">
        <v>82</v>
      </c>
      <c r="J501" s="9" t="s">
        <v>90</v>
      </c>
      <c r="K501" s="12" t="s">
        <v>2505</v>
      </c>
      <c r="L501" s="12" t="s">
        <v>795</v>
      </c>
      <c r="M501" s="9" t="s">
        <v>39</v>
      </c>
      <c r="N501" s="12" t="s">
        <v>2506</v>
      </c>
      <c r="O501" s="12" t="s">
        <v>2501</v>
      </c>
      <c r="P501" s="23"/>
      <c r="Q501" s="17"/>
      <c r="R501" s="23"/>
      <c r="S501" s="23"/>
      <c r="T501" s="23"/>
      <c r="U501" s="23"/>
      <c r="V501" s="23"/>
      <c r="W501" s="23"/>
      <c r="X501" s="17"/>
      <c r="Y501" s="9" t="s">
        <v>42</v>
      </c>
      <c r="Z501" s="16" t="s">
        <v>2507</v>
      </c>
      <c r="AA501" s="14" t="str">
        <f t="shared" si="1"/>
        <v>M4-NyO-38a-E-2</v>
      </c>
      <c r="AB501" s="17"/>
      <c r="AC501" s="17"/>
      <c r="AD501" s="17" t="s">
        <v>44</v>
      </c>
      <c r="AE501" s="17"/>
    </row>
    <row r="502" ht="75.0" customHeight="1">
      <c r="A502" s="9" t="s">
        <v>2475</v>
      </c>
      <c r="B502" s="12" t="s">
        <v>2476</v>
      </c>
      <c r="C502" s="7" t="s">
        <v>46</v>
      </c>
      <c r="D502" s="10" t="s">
        <v>33</v>
      </c>
      <c r="E502" s="9"/>
      <c r="F502" s="11" t="s">
        <v>2508</v>
      </c>
      <c r="G502" s="11" t="s">
        <v>2509</v>
      </c>
      <c r="H502" s="24"/>
      <c r="I502" s="7" t="s">
        <v>82</v>
      </c>
      <c r="J502" s="9" t="s">
        <v>90</v>
      </c>
      <c r="K502" s="12" t="s">
        <v>2499</v>
      </c>
      <c r="L502" s="12" t="s">
        <v>795</v>
      </c>
      <c r="M502" s="9" t="s">
        <v>39</v>
      </c>
      <c r="N502" s="12" t="s">
        <v>2510</v>
      </c>
      <c r="O502" s="12" t="s">
        <v>2501</v>
      </c>
      <c r="P502" s="23"/>
      <c r="Q502" s="17"/>
      <c r="R502" s="23"/>
      <c r="S502" s="23"/>
      <c r="T502" s="23"/>
      <c r="U502" s="23"/>
      <c r="V502" s="23"/>
      <c r="W502" s="23"/>
      <c r="X502" s="17"/>
      <c r="Y502" s="9" t="s">
        <v>42</v>
      </c>
      <c r="Z502" s="16" t="s">
        <v>2511</v>
      </c>
      <c r="AA502" s="14" t="str">
        <f t="shared" si="1"/>
        <v>M4-NyO-38a-E-3</v>
      </c>
      <c r="AB502" s="17"/>
      <c r="AC502" s="17"/>
      <c r="AD502" s="17" t="s">
        <v>44</v>
      </c>
      <c r="AE502" s="17"/>
    </row>
    <row r="503" ht="75.0" customHeight="1">
      <c r="A503" s="9" t="s">
        <v>2512</v>
      </c>
      <c r="B503" s="12" t="s">
        <v>2513</v>
      </c>
      <c r="C503" s="9" t="s">
        <v>32</v>
      </c>
      <c r="D503" s="10" t="s">
        <v>33</v>
      </c>
      <c r="E503" s="9"/>
      <c r="F503" s="12" t="s">
        <v>2514</v>
      </c>
      <c r="G503" s="12"/>
      <c r="H503" s="24"/>
      <c r="I503" s="9" t="s">
        <v>544</v>
      </c>
      <c r="J503" s="9" t="s">
        <v>471</v>
      </c>
      <c r="K503" s="12" t="s">
        <v>417</v>
      </c>
      <c r="L503" s="12" t="s">
        <v>417</v>
      </c>
      <c r="M503" s="9" t="s">
        <v>39</v>
      </c>
      <c r="N503" s="11" t="s">
        <v>2515</v>
      </c>
      <c r="O503" s="11" t="s">
        <v>2516</v>
      </c>
      <c r="P503" s="23"/>
      <c r="Q503" s="17"/>
      <c r="R503" s="23"/>
      <c r="S503" s="23"/>
      <c r="T503" s="23"/>
      <c r="U503" s="23"/>
      <c r="V503" s="23"/>
      <c r="W503" s="23"/>
      <c r="X503" s="17"/>
      <c r="Y503" s="9" t="s">
        <v>42</v>
      </c>
      <c r="Z503" s="16" t="s">
        <v>2517</v>
      </c>
      <c r="AA503" s="14" t="str">
        <f t="shared" si="1"/>
        <v>M4-NyO-39a-I-1</v>
      </c>
      <c r="AB503" s="17"/>
      <c r="AC503" s="17"/>
      <c r="AD503" s="17" t="s">
        <v>44</v>
      </c>
      <c r="AE503" s="17"/>
    </row>
    <row r="504" ht="75.0" customHeight="1">
      <c r="A504" s="9" t="s">
        <v>2512</v>
      </c>
      <c r="B504" s="12" t="s">
        <v>2513</v>
      </c>
      <c r="C504" s="9" t="s">
        <v>32</v>
      </c>
      <c r="D504" s="10" t="s">
        <v>33</v>
      </c>
      <c r="E504" s="9"/>
      <c r="F504" s="12" t="s">
        <v>2518</v>
      </c>
      <c r="G504" s="12"/>
      <c r="H504" s="24"/>
      <c r="I504" s="9" t="s">
        <v>544</v>
      </c>
      <c r="J504" s="9" t="s">
        <v>471</v>
      </c>
      <c r="K504" s="12" t="s">
        <v>417</v>
      </c>
      <c r="L504" s="12" t="s">
        <v>417</v>
      </c>
      <c r="M504" s="9" t="s">
        <v>39</v>
      </c>
      <c r="N504" s="11" t="s">
        <v>2515</v>
      </c>
      <c r="O504" s="11" t="s">
        <v>2516</v>
      </c>
      <c r="P504" s="23"/>
      <c r="Q504" s="17"/>
      <c r="R504" s="23"/>
      <c r="S504" s="23"/>
      <c r="T504" s="23"/>
      <c r="U504" s="23"/>
      <c r="V504" s="23"/>
      <c r="W504" s="23"/>
      <c r="X504" s="17"/>
      <c r="Y504" s="9" t="s">
        <v>42</v>
      </c>
      <c r="Z504" s="16" t="s">
        <v>2519</v>
      </c>
      <c r="AA504" s="14" t="str">
        <f t="shared" si="1"/>
        <v>M4-NyO-39a-I-2</v>
      </c>
      <c r="AB504" s="17"/>
      <c r="AC504" s="17"/>
      <c r="AD504" s="17" t="s">
        <v>44</v>
      </c>
      <c r="AE504" s="17"/>
    </row>
    <row r="505" ht="75.0" customHeight="1">
      <c r="A505" s="9" t="s">
        <v>2512</v>
      </c>
      <c r="B505" s="12" t="s">
        <v>2513</v>
      </c>
      <c r="C505" s="9" t="s">
        <v>32</v>
      </c>
      <c r="D505" s="10" t="s">
        <v>33</v>
      </c>
      <c r="E505" s="9"/>
      <c r="F505" s="12" t="s">
        <v>2520</v>
      </c>
      <c r="G505" s="12"/>
      <c r="H505" s="24"/>
      <c r="I505" s="9" t="s">
        <v>544</v>
      </c>
      <c r="J505" s="9" t="s">
        <v>471</v>
      </c>
      <c r="K505" s="12" t="s">
        <v>417</v>
      </c>
      <c r="L505" s="12" t="s">
        <v>417</v>
      </c>
      <c r="M505" s="9" t="s">
        <v>39</v>
      </c>
      <c r="N505" s="11" t="s">
        <v>2515</v>
      </c>
      <c r="O505" s="11" t="s">
        <v>2516</v>
      </c>
      <c r="P505" s="23"/>
      <c r="Q505" s="17"/>
      <c r="R505" s="23"/>
      <c r="S505" s="23"/>
      <c r="T505" s="23"/>
      <c r="U505" s="23"/>
      <c r="V505" s="23"/>
      <c r="W505" s="23"/>
      <c r="X505" s="17"/>
      <c r="Y505" s="9" t="s">
        <v>42</v>
      </c>
      <c r="Z505" s="16" t="s">
        <v>2521</v>
      </c>
      <c r="AA505" s="14" t="str">
        <f t="shared" si="1"/>
        <v>M4-NyO-39a-I-3</v>
      </c>
      <c r="AB505" s="17"/>
      <c r="AC505" s="17"/>
      <c r="AD505" s="17" t="s">
        <v>44</v>
      </c>
      <c r="AE505" s="17"/>
    </row>
    <row r="506" ht="75.0" customHeight="1">
      <c r="A506" s="9" t="s">
        <v>2512</v>
      </c>
      <c r="B506" s="12" t="s">
        <v>2513</v>
      </c>
      <c r="C506" s="9" t="s">
        <v>46</v>
      </c>
      <c r="D506" s="10" t="s">
        <v>33</v>
      </c>
      <c r="E506" s="9"/>
      <c r="F506" s="11" t="s">
        <v>2522</v>
      </c>
      <c r="G506" s="11" t="s">
        <v>2523</v>
      </c>
      <c r="H506" s="24"/>
      <c r="I506" s="9" t="s">
        <v>544</v>
      </c>
      <c r="J506" s="9" t="s">
        <v>90</v>
      </c>
      <c r="K506" s="12" t="s">
        <v>2524</v>
      </c>
      <c r="L506" s="12" t="s">
        <v>2525</v>
      </c>
      <c r="M506" s="9" t="s">
        <v>39</v>
      </c>
      <c r="N506" s="11" t="s">
        <v>2515</v>
      </c>
      <c r="O506" s="11" t="s">
        <v>2516</v>
      </c>
      <c r="P506" s="23"/>
      <c r="Q506" s="17"/>
      <c r="R506" s="23"/>
      <c r="S506" s="23"/>
      <c r="T506" s="23"/>
      <c r="U506" s="23"/>
      <c r="V506" s="23"/>
      <c r="W506" s="23"/>
      <c r="X506" s="17"/>
      <c r="Y506" s="9" t="s">
        <v>42</v>
      </c>
      <c r="Z506" s="16" t="s">
        <v>2526</v>
      </c>
      <c r="AA506" s="14" t="str">
        <f t="shared" si="1"/>
        <v>M4-NyO-39a-E-1</v>
      </c>
      <c r="AB506" s="17"/>
      <c r="AC506" s="17"/>
      <c r="AD506" s="17" t="s">
        <v>44</v>
      </c>
      <c r="AE506" s="17"/>
    </row>
    <row r="507" ht="75.0" customHeight="1">
      <c r="A507" s="9" t="s">
        <v>2512</v>
      </c>
      <c r="B507" s="12" t="s">
        <v>2513</v>
      </c>
      <c r="C507" s="9" t="s">
        <v>46</v>
      </c>
      <c r="D507" s="10" t="s">
        <v>33</v>
      </c>
      <c r="E507" s="9"/>
      <c r="F507" s="11" t="s">
        <v>2522</v>
      </c>
      <c r="G507" s="11" t="s">
        <v>2523</v>
      </c>
      <c r="H507" s="24"/>
      <c r="I507" s="9" t="s">
        <v>544</v>
      </c>
      <c r="J507" s="9" t="s">
        <v>90</v>
      </c>
      <c r="K507" s="12" t="s">
        <v>2527</v>
      </c>
      <c r="L507" s="12" t="s">
        <v>2528</v>
      </c>
      <c r="M507" s="9" t="s">
        <v>39</v>
      </c>
      <c r="N507" s="11" t="s">
        <v>2515</v>
      </c>
      <c r="O507" s="11" t="s">
        <v>2516</v>
      </c>
      <c r="P507" s="23"/>
      <c r="Q507" s="17"/>
      <c r="R507" s="23"/>
      <c r="S507" s="23"/>
      <c r="T507" s="23"/>
      <c r="U507" s="23"/>
      <c r="V507" s="23"/>
      <c r="W507" s="23"/>
      <c r="X507" s="17"/>
      <c r="Y507" s="9" t="s">
        <v>42</v>
      </c>
      <c r="Z507" s="16" t="s">
        <v>2529</v>
      </c>
      <c r="AA507" s="14" t="str">
        <f t="shared" si="1"/>
        <v>M4-NyO-39a-E-2</v>
      </c>
      <c r="AB507" s="17"/>
      <c r="AC507" s="17"/>
      <c r="AD507" s="17" t="s">
        <v>44</v>
      </c>
      <c r="AE507" s="17"/>
    </row>
    <row r="508" ht="75.0" customHeight="1">
      <c r="A508" s="9" t="s">
        <v>2512</v>
      </c>
      <c r="B508" s="12" t="s">
        <v>2513</v>
      </c>
      <c r="C508" s="9" t="s">
        <v>46</v>
      </c>
      <c r="D508" s="10" t="s">
        <v>33</v>
      </c>
      <c r="E508" s="9"/>
      <c r="F508" s="11" t="s">
        <v>2522</v>
      </c>
      <c r="G508" s="11" t="s">
        <v>2523</v>
      </c>
      <c r="H508" s="12"/>
      <c r="I508" s="9" t="s">
        <v>544</v>
      </c>
      <c r="J508" s="9" t="s">
        <v>90</v>
      </c>
      <c r="K508" s="12" t="s">
        <v>2530</v>
      </c>
      <c r="L508" s="12" t="s">
        <v>2531</v>
      </c>
      <c r="M508" s="9" t="s">
        <v>39</v>
      </c>
      <c r="N508" s="11" t="s">
        <v>2515</v>
      </c>
      <c r="O508" s="11" t="s">
        <v>2516</v>
      </c>
      <c r="P508" s="23"/>
      <c r="Q508" s="17"/>
      <c r="R508" s="23"/>
      <c r="S508" s="23"/>
      <c r="T508" s="23"/>
      <c r="U508" s="23"/>
      <c r="V508" s="23"/>
      <c r="W508" s="23"/>
      <c r="X508" s="17"/>
      <c r="Y508" s="9" t="s">
        <v>42</v>
      </c>
      <c r="Z508" s="16" t="s">
        <v>2532</v>
      </c>
      <c r="AA508" s="14" t="str">
        <f t="shared" si="1"/>
        <v>M4-NyO-39a-E-3</v>
      </c>
      <c r="AB508" s="17"/>
      <c r="AC508" s="17"/>
      <c r="AD508" s="17" t="s">
        <v>44</v>
      </c>
      <c r="AE508" s="17"/>
    </row>
    <row r="509" ht="75.0" customHeight="1">
      <c r="A509" s="9" t="s">
        <v>2533</v>
      </c>
      <c r="B509" s="12" t="s">
        <v>2534</v>
      </c>
      <c r="C509" s="9" t="s">
        <v>32</v>
      </c>
      <c r="D509" s="10" t="s">
        <v>33</v>
      </c>
      <c r="E509" s="9"/>
      <c r="F509" s="11" t="s">
        <v>2535</v>
      </c>
      <c r="G509" s="12" t="s">
        <v>2536</v>
      </c>
      <c r="H509" s="17" t="s">
        <v>82</v>
      </c>
      <c r="I509" s="9"/>
      <c r="J509" s="9" t="s">
        <v>408</v>
      </c>
      <c r="K509" s="12" t="s">
        <v>2537</v>
      </c>
      <c r="L509" s="12" t="s">
        <v>2538</v>
      </c>
      <c r="M509" s="9" t="s">
        <v>39</v>
      </c>
      <c r="N509" s="11" t="s">
        <v>2539</v>
      </c>
      <c r="O509" s="11" t="s">
        <v>2540</v>
      </c>
      <c r="P509" s="23"/>
      <c r="Q509" s="17"/>
      <c r="R509" s="23"/>
      <c r="S509" s="23"/>
      <c r="T509" s="23"/>
      <c r="U509" s="23"/>
      <c r="V509" s="23"/>
      <c r="W509" s="23"/>
      <c r="X509" s="17"/>
      <c r="Y509" s="9" t="s">
        <v>42</v>
      </c>
      <c r="Z509" s="16" t="s">
        <v>2541</v>
      </c>
      <c r="AA509" s="14" t="str">
        <f t="shared" si="1"/>
        <v>M4-NyO-39c-I-1</v>
      </c>
      <c r="AB509" s="17"/>
      <c r="AC509" s="17"/>
      <c r="AD509" s="17" t="s">
        <v>44</v>
      </c>
      <c r="AE509" s="17"/>
    </row>
    <row r="510" ht="75.0" customHeight="1">
      <c r="A510" s="9" t="s">
        <v>2533</v>
      </c>
      <c r="B510" s="12" t="s">
        <v>2534</v>
      </c>
      <c r="C510" s="9" t="s">
        <v>46</v>
      </c>
      <c r="D510" s="10" t="s">
        <v>33</v>
      </c>
      <c r="E510" s="9"/>
      <c r="F510" s="12" t="s">
        <v>2542</v>
      </c>
      <c r="G510" s="12" t="s">
        <v>2536</v>
      </c>
      <c r="H510" s="24"/>
      <c r="I510" s="9"/>
      <c r="J510" s="9" t="s">
        <v>90</v>
      </c>
      <c r="K510" s="12" t="s">
        <v>2543</v>
      </c>
      <c r="L510" s="12" t="s">
        <v>2544</v>
      </c>
      <c r="M510" s="9" t="s">
        <v>39</v>
      </c>
      <c r="N510" s="11" t="s">
        <v>2539</v>
      </c>
      <c r="O510" s="11" t="s">
        <v>2540</v>
      </c>
      <c r="P510" s="23"/>
      <c r="Q510" s="17"/>
      <c r="R510" s="23"/>
      <c r="S510" s="23"/>
      <c r="T510" s="23"/>
      <c r="U510" s="23"/>
      <c r="V510" s="23"/>
      <c r="W510" s="23"/>
      <c r="X510" s="17"/>
      <c r="Y510" s="9" t="s">
        <v>42</v>
      </c>
      <c r="Z510" s="16" t="s">
        <v>2545</v>
      </c>
      <c r="AA510" s="14" t="str">
        <f t="shared" si="1"/>
        <v>M4-NyO-39c-E-1</v>
      </c>
      <c r="AB510" s="17"/>
      <c r="AC510" s="17"/>
      <c r="AD510" s="17" t="s">
        <v>44</v>
      </c>
      <c r="AE510" s="17"/>
    </row>
    <row r="511" ht="75.0" customHeight="1">
      <c r="A511" s="9" t="s">
        <v>2533</v>
      </c>
      <c r="B511" s="12" t="s">
        <v>2534</v>
      </c>
      <c r="C511" s="9" t="s">
        <v>65</v>
      </c>
      <c r="D511" s="10" t="s">
        <v>33</v>
      </c>
      <c r="E511" s="9"/>
      <c r="F511" s="21" t="s">
        <v>2546</v>
      </c>
      <c r="G511" s="12" t="s">
        <v>2547</v>
      </c>
      <c r="H511" s="24"/>
      <c r="I511" s="9"/>
      <c r="J511" s="9" t="s">
        <v>90</v>
      </c>
      <c r="K511" s="12" t="s">
        <v>2543</v>
      </c>
      <c r="L511" s="12" t="s">
        <v>2544</v>
      </c>
      <c r="M511" s="9" t="s">
        <v>39</v>
      </c>
      <c r="N511" s="11" t="s">
        <v>2539</v>
      </c>
      <c r="O511" s="11" t="s">
        <v>2548</v>
      </c>
      <c r="P511" s="23"/>
      <c r="Q511" s="17"/>
      <c r="R511" s="23"/>
      <c r="S511" s="23"/>
      <c r="T511" s="23"/>
      <c r="U511" s="23"/>
      <c r="V511" s="23"/>
      <c r="W511" s="23"/>
      <c r="X511" s="17"/>
      <c r="Y511" s="9" t="s">
        <v>42</v>
      </c>
      <c r="Z511" s="16" t="s">
        <v>2549</v>
      </c>
      <c r="AA511" s="14" t="str">
        <f t="shared" si="1"/>
        <v>M4-NyO-39c-A-1</v>
      </c>
      <c r="AB511" s="17"/>
      <c r="AC511" s="17"/>
      <c r="AD511" s="17" t="s">
        <v>44</v>
      </c>
      <c r="AE511" s="17"/>
    </row>
    <row r="512" ht="75.0" customHeight="1">
      <c r="A512" s="9" t="s">
        <v>2533</v>
      </c>
      <c r="B512" s="12" t="s">
        <v>2534</v>
      </c>
      <c r="C512" s="9" t="s">
        <v>65</v>
      </c>
      <c r="D512" s="10" t="s">
        <v>33</v>
      </c>
      <c r="E512" s="9"/>
      <c r="F512" s="11" t="s">
        <v>2550</v>
      </c>
      <c r="G512" s="12" t="s">
        <v>2551</v>
      </c>
      <c r="H512" s="24"/>
      <c r="I512" s="9"/>
      <c r="J512" s="9" t="s">
        <v>90</v>
      </c>
      <c r="K512" s="12" t="s">
        <v>2543</v>
      </c>
      <c r="L512" s="12" t="s">
        <v>2544</v>
      </c>
      <c r="M512" s="9" t="s">
        <v>39</v>
      </c>
      <c r="N512" s="11" t="s">
        <v>2539</v>
      </c>
      <c r="O512" s="11" t="s">
        <v>2552</v>
      </c>
      <c r="P512" s="23"/>
      <c r="Q512" s="17"/>
      <c r="R512" s="23"/>
      <c r="S512" s="23"/>
      <c r="T512" s="23"/>
      <c r="U512" s="23"/>
      <c r="V512" s="23"/>
      <c r="W512" s="23"/>
      <c r="X512" s="17"/>
      <c r="Y512" s="9" t="s">
        <v>42</v>
      </c>
      <c r="Z512" s="16" t="s">
        <v>2553</v>
      </c>
      <c r="AA512" s="14" t="str">
        <f t="shared" si="1"/>
        <v>M4-NyO-39c-A-2</v>
      </c>
      <c r="AB512" s="17"/>
      <c r="AC512" s="17"/>
      <c r="AD512" s="17" t="s">
        <v>44</v>
      </c>
      <c r="AE512" s="17"/>
    </row>
    <row r="513" ht="75.0" customHeight="1">
      <c r="A513" s="9" t="s">
        <v>2533</v>
      </c>
      <c r="B513" s="12" t="s">
        <v>2534</v>
      </c>
      <c r="C513" s="9" t="s">
        <v>65</v>
      </c>
      <c r="D513" s="10" t="s">
        <v>33</v>
      </c>
      <c r="E513" s="9"/>
      <c r="F513" s="11" t="s">
        <v>2554</v>
      </c>
      <c r="G513" s="11" t="s">
        <v>2555</v>
      </c>
      <c r="H513" s="24"/>
      <c r="I513" s="9"/>
      <c r="J513" s="9" t="s">
        <v>90</v>
      </c>
      <c r="K513" s="12" t="s">
        <v>2543</v>
      </c>
      <c r="L513" s="12" t="s">
        <v>2544</v>
      </c>
      <c r="M513" s="9" t="s">
        <v>39</v>
      </c>
      <c r="N513" s="11" t="s">
        <v>2539</v>
      </c>
      <c r="O513" s="11" t="s">
        <v>2556</v>
      </c>
      <c r="P513" s="23"/>
      <c r="Q513" s="17"/>
      <c r="R513" s="23"/>
      <c r="S513" s="23"/>
      <c r="T513" s="23"/>
      <c r="U513" s="23"/>
      <c r="V513" s="23"/>
      <c r="W513" s="23"/>
      <c r="X513" s="17"/>
      <c r="Y513" s="9" t="s">
        <v>42</v>
      </c>
      <c r="Z513" s="16" t="s">
        <v>2557</v>
      </c>
      <c r="AA513" s="14" t="str">
        <f t="shared" si="1"/>
        <v>M4-NyO-39c-A-3</v>
      </c>
      <c r="AB513" s="17"/>
      <c r="AC513" s="17"/>
      <c r="AD513" s="17" t="s">
        <v>44</v>
      </c>
      <c r="AE513" s="17"/>
    </row>
    <row r="514" ht="75.0" customHeight="1">
      <c r="A514" s="9" t="s">
        <v>2558</v>
      </c>
      <c r="B514" s="12" t="s">
        <v>2559</v>
      </c>
      <c r="C514" s="9" t="s">
        <v>32</v>
      </c>
      <c r="D514" s="10" t="s">
        <v>33</v>
      </c>
      <c r="E514" s="10"/>
      <c r="F514" s="11" t="s">
        <v>2560</v>
      </c>
      <c r="G514" s="12"/>
      <c r="H514" s="24"/>
      <c r="I514" s="9"/>
      <c r="J514" s="9" t="s">
        <v>471</v>
      </c>
      <c r="K514" s="11" t="s">
        <v>2561</v>
      </c>
      <c r="L514" s="19" t="s">
        <v>2562</v>
      </c>
      <c r="M514" s="9" t="s">
        <v>39</v>
      </c>
      <c r="N514" s="19" t="s">
        <v>2563</v>
      </c>
      <c r="O514" s="19" t="s">
        <v>2563</v>
      </c>
      <c r="P514" s="23"/>
      <c r="Q514" s="17"/>
      <c r="R514" s="23"/>
      <c r="S514" s="23"/>
      <c r="T514" s="23"/>
      <c r="U514" s="23"/>
      <c r="V514" s="23"/>
      <c r="W514" s="23"/>
      <c r="X514" s="17"/>
      <c r="Y514" s="9" t="s">
        <v>42</v>
      </c>
      <c r="Z514" s="16" t="s">
        <v>2564</v>
      </c>
      <c r="AA514" s="14" t="str">
        <f t="shared" si="1"/>
        <v>M4-NyO-39d-I-1</v>
      </c>
      <c r="AB514" s="17"/>
      <c r="AC514" s="17"/>
      <c r="AD514" s="17" t="s">
        <v>44</v>
      </c>
      <c r="AE514" s="17"/>
    </row>
    <row r="515" ht="75.0" customHeight="1">
      <c r="A515" s="9" t="s">
        <v>2558</v>
      </c>
      <c r="B515" s="12" t="s">
        <v>2559</v>
      </c>
      <c r="C515" s="9" t="s">
        <v>46</v>
      </c>
      <c r="D515" s="10" t="s">
        <v>33</v>
      </c>
      <c r="E515" s="10"/>
      <c r="F515" s="11" t="s">
        <v>2565</v>
      </c>
      <c r="G515" s="8" t="s">
        <v>2566</v>
      </c>
      <c r="H515" s="24"/>
      <c r="I515" s="9"/>
      <c r="J515" s="9" t="s">
        <v>49</v>
      </c>
      <c r="K515" s="11" t="s">
        <v>2567</v>
      </c>
      <c r="L515" s="12" t="s">
        <v>2568</v>
      </c>
      <c r="M515" s="9" t="s">
        <v>39</v>
      </c>
      <c r="N515" s="19" t="s">
        <v>2563</v>
      </c>
      <c r="O515" s="19" t="s">
        <v>2563</v>
      </c>
      <c r="P515" s="23"/>
      <c r="Q515" s="17"/>
      <c r="R515" s="23"/>
      <c r="S515" s="23"/>
      <c r="T515" s="23"/>
      <c r="U515" s="23"/>
      <c r="V515" s="23"/>
      <c r="W515" s="23"/>
      <c r="X515" s="17"/>
      <c r="Y515" s="9" t="s">
        <v>42</v>
      </c>
      <c r="Z515" s="16" t="s">
        <v>2569</v>
      </c>
      <c r="AA515" s="14" t="str">
        <f t="shared" si="1"/>
        <v>M4-NyO-39d-E-1</v>
      </c>
      <c r="AB515" s="17"/>
      <c r="AC515" s="17"/>
      <c r="AD515" s="17" t="s">
        <v>44</v>
      </c>
      <c r="AE515" s="17"/>
    </row>
    <row r="516" ht="75.0" customHeight="1">
      <c r="A516" s="9" t="s">
        <v>2558</v>
      </c>
      <c r="B516" s="12" t="s">
        <v>2559</v>
      </c>
      <c r="C516" s="9" t="s">
        <v>65</v>
      </c>
      <c r="D516" s="10" t="s">
        <v>33</v>
      </c>
      <c r="E516" s="10"/>
      <c r="F516" s="11" t="s">
        <v>2570</v>
      </c>
      <c r="G516" s="8" t="s">
        <v>2566</v>
      </c>
      <c r="H516" s="24"/>
      <c r="I516" s="9"/>
      <c r="J516" s="9" t="s">
        <v>49</v>
      </c>
      <c r="K516" s="11" t="s">
        <v>2567</v>
      </c>
      <c r="L516" s="12" t="s">
        <v>2568</v>
      </c>
      <c r="M516" s="9" t="s">
        <v>39</v>
      </c>
      <c r="N516" s="19" t="s">
        <v>2563</v>
      </c>
      <c r="O516" s="19" t="s">
        <v>2563</v>
      </c>
      <c r="P516" s="23"/>
      <c r="Q516" s="17"/>
      <c r="R516" s="23"/>
      <c r="S516" s="23"/>
      <c r="T516" s="23"/>
      <c r="U516" s="23"/>
      <c r="V516" s="23"/>
      <c r="W516" s="23"/>
      <c r="X516" s="17"/>
      <c r="Y516" s="9" t="s">
        <v>42</v>
      </c>
      <c r="Z516" s="16" t="s">
        <v>2571</v>
      </c>
      <c r="AA516" s="14" t="str">
        <f t="shared" si="1"/>
        <v>M4-NyO-39d-A-1</v>
      </c>
      <c r="AB516" s="17"/>
      <c r="AC516" s="17"/>
      <c r="AD516" s="17" t="s">
        <v>44</v>
      </c>
      <c r="AE516" s="17"/>
    </row>
    <row r="517" ht="75.0" customHeight="1">
      <c r="A517" s="9" t="s">
        <v>2558</v>
      </c>
      <c r="B517" s="12" t="s">
        <v>2559</v>
      </c>
      <c r="C517" s="9" t="s">
        <v>65</v>
      </c>
      <c r="D517" s="10" t="s">
        <v>33</v>
      </c>
      <c r="E517" s="10"/>
      <c r="F517" s="11" t="s">
        <v>2572</v>
      </c>
      <c r="G517" s="8" t="s">
        <v>2566</v>
      </c>
      <c r="H517" s="24"/>
      <c r="I517" s="9"/>
      <c r="J517" s="9" t="s">
        <v>49</v>
      </c>
      <c r="K517" s="11" t="s">
        <v>2567</v>
      </c>
      <c r="L517" s="12" t="s">
        <v>2568</v>
      </c>
      <c r="M517" s="9" t="s">
        <v>39</v>
      </c>
      <c r="N517" s="19" t="s">
        <v>2563</v>
      </c>
      <c r="O517" s="19" t="s">
        <v>2563</v>
      </c>
      <c r="P517" s="23"/>
      <c r="Q517" s="17"/>
      <c r="R517" s="23"/>
      <c r="S517" s="23"/>
      <c r="T517" s="23"/>
      <c r="U517" s="23"/>
      <c r="V517" s="23"/>
      <c r="W517" s="23"/>
      <c r="X517" s="17"/>
      <c r="Y517" s="9" t="s">
        <v>42</v>
      </c>
      <c r="Z517" s="16" t="s">
        <v>2573</v>
      </c>
      <c r="AA517" s="14" t="str">
        <f t="shared" si="1"/>
        <v>M4-NyO-39d-A-2</v>
      </c>
      <c r="AB517" s="17"/>
      <c r="AC517" s="17"/>
      <c r="AD517" s="17" t="s">
        <v>44</v>
      </c>
      <c r="AE517" s="17"/>
    </row>
    <row r="518" ht="75.0" customHeight="1">
      <c r="A518" s="9" t="s">
        <v>2558</v>
      </c>
      <c r="B518" s="12" t="s">
        <v>2559</v>
      </c>
      <c r="C518" s="9" t="s">
        <v>65</v>
      </c>
      <c r="D518" s="10" t="s">
        <v>33</v>
      </c>
      <c r="E518" s="10"/>
      <c r="F518" s="11" t="s">
        <v>2574</v>
      </c>
      <c r="G518" s="8" t="s">
        <v>2566</v>
      </c>
      <c r="H518" s="24"/>
      <c r="I518" s="9"/>
      <c r="J518" s="9" t="s">
        <v>49</v>
      </c>
      <c r="K518" s="11" t="s">
        <v>2567</v>
      </c>
      <c r="L518" s="12" t="s">
        <v>2568</v>
      </c>
      <c r="M518" s="9" t="s">
        <v>39</v>
      </c>
      <c r="N518" s="19" t="s">
        <v>2563</v>
      </c>
      <c r="O518" s="19" t="s">
        <v>2563</v>
      </c>
      <c r="P518" s="23"/>
      <c r="Q518" s="17"/>
      <c r="R518" s="23"/>
      <c r="S518" s="23"/>
      <c r="T518" s="23"/>
      <c r="U518" s="23"/>
      <c r="V518" s="23"/>
      <c r="W518" s="23"/>
      <c r="X518" s="17"/>
      <c r="Y518" s="9" t="s">
        <v>42</v>
      </c>
      <c r="Z518" s="16" t="s">
        <v>2575</v>
      </c>
      <c r="AA518" s="14" t="str">
        <f t="shared" si="1"/>
        <v>M4-NyO-39d-A-3</v>
      </c>
      <c r="AB518" s="17"/>
      <c r="AC518" s="17"/>
      <c r="AD518" s="17" t="s">
        <v>44</v>
      </c>
      <c r="AE518" s="17"/>
    </row>
    <row r="519" ht="75.0" customHeight="1">
      <c r="A519" s="9" t="s">
        <v>2576</v>
      </c>
      <c r="B519" s="12" t="s">
        <v>2577</v>
      </c>
      <c r="C519" s="9" t="s">
        <v>32</v>
      </c>
      <c r="D519" s="10" t="s">
        <v>33</v>
      </c>
      <c r="E519" s="9"/>
      <c r="F519" s="12" t="s">
        <v>2578</v>
      </c>
      <c r="G519" s="12"/>
      <c r="H519" s="24"/>
      <c r="I519" s="9"/>
      <c r="J519" s="9" t="s">
        <v>471</v>
      </c>
      <c r="K519" s="11" t="s">
        <v>2579</v>
      </c>
      <c r="L519" s="12" t="s">
        <v>2580</v>
      </c>
      <c r="M519" s="9" t="s">
        <v>39</v>
      </c>
      <c r="N519" s="11" t="s">
        <v>2581</v>
      </c>
      <c r="O519" s="11" t="s">
        <v>2582</v>
      </c>
      <c r="P519" s="23"/>
      <c r="Q519" s="17"/>
      <c r="R519" s="23"/>
      <c r="S519" s="23"/>
      <c r="T519" s="23"/>
      <c r="U519" s="23"/>
      <c r="V519" s="23"/>
      <c r="W519" s="23"/>
      <c r="X519" s="17"/>
      <c r="Y519" s="9" t="s">
        <v>42</v>
      </c>
      <c r="Z519" s="16" t="s">
        <v>2583</v>
      </c>
      <c r="AA519" s="14" t="str">
        <f t="shared" si="1"/>
        <v>M4-NyO-39e-I-1</v>
      </c>
      <c r="AB519" s="17"/>
      <c r="AC519" s="17"/>
      <c r="AD519" s="17" t="s">
        <v>44</v>
      </c>
      <c r="AE519" s="17"/>
    </row>
    <row r="520" ht="75.0" customHeight="1">
      <c r="A520" s="9" t="s">
        <v>2576</v>
      </c>
      <c r="B520" s="12" t="s">
        <v>2577</v>
      </c>
      <c r="C520" s="9" t="s">
        <v>46</v>
      </c>
      <c r="D520" s="10" t="s">
        <v>33</v>
      </c>
      <c r="E520" s="9"/>
      <c r="F520" s="11" t="s">
        <v>2584</v>
      </c>
      <c r="G520" s="11" t="s">
        <v>2585</v>
      </c>
      <c r="H520" s="24"/>
      <c r="I520" s="9"/>
      <c r="J520" s="9" t="s">
        <v>90</v>
      </c>
      <c r="K520" s="11" t="s">
        <v>2586</v>
      </c>
      <c r="L520" s="8" t="s">
        <v>2587</v>
      </c>
      <c r="M520" s="9" t="s">
        <v>39</v>
      </c>
      <c r="N520" s="11" t="s">
        <v>2581</v>
      </c>
      <c r="O520" s="11" t="s">
        <v>2582</v>
      </c>
      <c r="P520" s="23"/>
      <c r="Q520" s="17"/>
      <c r="R520" s="23"/>
      <c r="S520" s="23"/>
      <c r="T520" s="23"/>
      <c r="U520" s="23"/>
      <c r="V520" s="23"/>
      <c r="W520" s="23"/>
      <c r="X520" s="17"/>
      <c r="Y520" s="9" t="s">
        <v>42</v>
      </c>
      <c r="Z520" s="16" t="s">
        <v>2588</v>
      </c>
      <c r="AA520" s="14" t="str">
        <f t="shared" si="1"/>
        <v>M4-NyO-39e-E-1</v>
      </c>
      <c r="AB520" s="17"/>
      <c r="AC520" s="17"/>
      <c r="AD520" s="17" t="s">
        <v>44</v>
      </c>
      <c r="AE520" s="17"/>
    </row>
    <row r="521" ht="75.0" customHeight="1">
      <c r="A521" s="9" t="s">
        <v>2576</v>
      </c>
      <c r="B521" s="12" t="s">
        <v>2577</v>
      </c>
      <c r="C521" s="9" t="s">
        <v>65</v>
      </c>
      <c r="D521" s="10" t="s">
        <v>33</v>
      </c>
      <c r="E521" s="9"/>
      <c r="F521" s="11" t="s">
        <v>2589</v>
      </c>
      <c r="G521" s="12" t="s">
        <v>2590</v>
      </c>
      <c r="H521" s="24"/>
      <c r="I521" s="9"/>
      <c r="J521" s="9" t="s">
        <v>90</v>
      </c>
      <c r="K521" s="11" t="s">
        <v>2586</v>
      </c>
      <c r="L521" s="19" t="s">
        <v>2591</v>
      </c>
      <c r="M521" s="9" t="s">
        <v>39</v>
      </c>
      <c r="N521" s="11" t="s">
        <v>2581</v>
      </c>
      <c r="O521" s="11" t="s">
        <v>2582</v>
      </c>
      <c r="P521" s="23"/>
      <c r="Q521" s="17"/>
      <c r="R521" s="23"/>
      <c r="S521" s="23"/>
      <c r="T521" s="23"/>
      <c r="U521" s="23"/>
      <c r="V521" s="23"/>
      <c r="W521" s="23"/>
      <c r="X521" s="17"/>
      <c r="Y521" s="9" t="s">
        <v>42</v>
      </c>
      <c r="Z521" s="16" t="s">
        <v>2592</v>
      </c>
      <c r="AA521" s="14" t="str">
        <f t="shared" si="1"/>
        <v>M4-NyO-39e-A-1</v>
      </c>
      <c r="AB521" s="17"/>
      <c r="AC521" s="17"/>
      <c r="AD521" s="17" t="s">
        <v>44</v>
      </c>
      <c r="AE521" s="17"/>
    </row>
    <row r="522" ht="75.0" customHeight="1">
      <c r="A522" s="9" t="s">
        <v>2576</v>
      </c>
      <c r="B522" s="12" t="s">
        <v>2577</v>
      </c>
      <c r="C522" s="9" t="s">
        <v>65</v>
      </c>
      <c r="D522" s="10" t="s">
        <v>33</v>
      </c>
      <c r="E522" s="9"/>
      <c r="F522" s="11" t="s">
        <v>2593</v>
      </c>
      <c r="G522" s="12" t="s">
        <v>2590</v>
      </c>
      <c r="H522" s="24"/>
      <c r="I522" s="9"/>
      <c r="J522" s="9" t="s">
        <v>90</v>
      </c>
      <c r="K522" s="11" t="s">
        <v>2586</v>
      </c>
      <c r="L522" s="19" t="s">
        <v>2594</v>
      </c>
      <c r="M522" s="9" t="s">
        <v>39</v>
      </c>
      <c r="N522" s="11" t="s">
        <v>2581</v>
      </c>
      <c r="O522" s="11" t="s">
        <v>2582</v>
      </c>
      <c r="P522" s="23"/>
      <c r="Q522" s="17"/>
      <c r="R522" s="23"/>
      <c r="S522" s="23"/>
      <c r="T522" s="23"/>
      <c r="U522" s="23"/>
      <c r="V522" s="23"/>
      <c r="W522" s="23"/>
      <c r="X522" s="17"/>
      <c r="Y522" s="9" t="s">
        <v>42</v>
      </c>
      <c r="Z522" s="16" t="s">
        <v>2595</v>
      </c>
      <c r="AA522" s="14" t="str">
        <f t="shared" si="1"/>
        <v>M4-NyO-39e-A-2</v>
      </c>
      <c r="AB522" s="17"/>
      <c r="AC522" s="17"/>
      <c r="AD522" s="17" t="s">
        <v>44</v>
      </c>
      <c r="AE522" s="17"/>
    </row>
    <row r="523" ht="75.0" customHeight="1">
      <c r="A523" s="9" t="s">
        <v>2576</v>
      </c>
      <c r="B523" s="12" t="s">
        <v>2577</v>
      </c>
      <c r="C523" s="9" t="s">
        <v>65</v>
      </c>
      <c r="D523" s="10" t="s">
        <v>33</v>
      </c>
      <c r="E523" s="9"/>
      <c r="F523" s="11" t="s">
        <v>2596</v>
      </c>
      <c r="G523" s="12" t="s">
        <v>2590</v>
      </c>
      <c r="H523" s="24"/>
      <c r="I523" s="9"/>
      <c r="J523" s="9" t="s">
        <v>90</v>
      </c>
      <c r="K523" s="11" t="s">
        <v>2586</v>
      </c>
      <c r="L523" s="19" t="s">
        <v>2591</v>
      </c>
      <c r="M523" s="9" t="s">
        <v>39</v>
      </c>
      <c r="N523" s="11" t="s">
        <v>2581</v>
      </c>
      <c r="O523" s="11" t="s">
        <v>2582</v>
      </c>
      <c r="P523" s="23"/>
      <c r="Q523" s="17"/>
      <c r="R523" s="23"/>
      <c r="S523" s="23"/>
      <c r="T523" s="23"/>
      <c r="U523" s="23"/>
      <c r="V523" s="23"/>
      <c r="W523" s="23"/>
      <c r="X523" s="17"/>
      <c r="Y523" s="9" t="s">
        <v>42</v>
      </c>
      <c r="Z523" s="16" t="s">
        <v>2597</v>
      </c>
      <c r="AA523" s="14" t="str">
        <f t="shared" si="1"/>
        <v>M4-NyO-39e-A-3</v>
      </c>
      <c r="AB523" s="17"/>
      <c r="AC523" s="17"/>
      <c r="AD523" s="17" t="s">
        <v>44</v>
      </c>
      <c r="AE523" s="17"/>
    </row>
    <row r="524" ht="75.0" customHeight="1">
      <c r="A524" s="9" t="s">
        <v>2598</v>
      </c>
      <c r="B524" s="12" t="s">
        <v>2599</v>
      </c>
      <c r="C524" s="9" t="s">
        <v>32</v>
      </c>
      <c r="D524" s="10" t="s">
        <v>33</v>
      </c>
      <c r="E524" s="9"/>
      <c r="F524" s="11" t="s">
        <v>2600</v>
      </c>
      <c r="G524" s="12"/>
      <c r="H524" s="17" t="s">
        <v>544</v>
      </c>
      <c r="I524" s="9" t="s">
        <v>82</v>
      </c>
      <c r="J524" s="9" t="s">
        <v>108</v>
      </c>
      <c r="K524" s="12" t="s">
        <v>2601</v>
      </c>
      <c r="L524" s="12"/>
      <c r="M524" s="9" t="s">
        <v>39</v>
      </c>
      <c r="N524" s="21" t="s">
        <v>2602</v>
      </c>
      <c r="O524" s="11" t="s">
        <v>2603</v>
      </c>
      <c r="P524" s="23"/>
      <c r="Q524" s="17"/>
      <c r="R524" s="23"/>
      <c r="S524" s="23"/>
      <c r="T524" s="23"/>
      <c r="U524" s="23"/>
      <c r="V524" s="23"/>
      <c r="W524" s="23"/>
      <c r="X524" s="17"/>
      <c r="Y524" s="9" t="s">
        <v>2604</v>
      </c>
      <c r="Z524" s="11" t="s">
        <v>2605</v>
      </c>
      <c r="AA524" s="14" t="str">
        <f t="shared" si="1"/>
        <v>M4-MyM-1a-I-1</v>
      </c>
      <c r="AB524" s="7" t="s">
        <v>258</v>
      </c>
      <c r="AC524" s="17"/>
      <c r="AD524" s="17" t="s">
        <v>44</v>
      </c>
      <c r="AE524" s="7"/>
    </row>
    <row r="525" ht="75.0" customHeight="1">
      <c r="A525" s="9" t="s">
        <v>2598</v>
      </c>
      <c r="B525" s="12" t="s">
        <v>2599</v>
      </c>
      <c r="C525" s="9" t="s">
        <v>46</v>
      </c>
      <c r="D525" s="10" t="s">
        <v>33</v>
      </c>
      <c r="E525" s="9"/>
      <c r="F525" s="11" t="s">
        <v>2606</v>
      </c>
      <c r="G525" s="12"/>
      <c r="H525" s="12"/>
      <c r="I525" s="9" t="s">
        <v>82</v>
      </c>
      <c r="J525" s="9" t="s">
        <v>49</v>
      </c>
      <c r="K525" s="11" t="s">
        <v>2607</v>
      </c>
      <c r="L525" s="12" t="s">
        <v>2608</v>
      </c>
      <c r="M525" s="9" t="s">
        <v>39</v>
      </c>
      <c r="N525" s="21" t="s">
        <v>2602</v>
      </c>
      <c r="O525" s="12" t="s">
        <v>2609</v>
      </c>
      <c r="P525" s="23"/>
      <c r="Q525" s="17"/>
      <c r="R525" s="23"/>
      <c r="S525" s="23"/>
      <c r="T525" s="23"/>
      <c r="U525" s="23"/>
      <c r="V525" s="23"/>
      <c r="W525" s="23"/>
      <c r="X525" s="17"/>
      <c r="Y525" s="9" t="s">
        <v>2604</v>
      </c>
      <c r="Z525" s="11" t="s">
        <v>2610</v>
      </c>
      <c r="AA525" s="14" t="str">
        <f t="shared" si="1"/>
        <v>M4-MyM-1a-E-1</v>
      </c>
      <c r="AB525" s="7" t="s">
        <v>258</v>
      </c>
      <c r="AC525" s="17"/>
      <c r="AD525" s="17" t="s">
        <v>44</v>
      </c>
      <c r="AE525" s="7"/>
    </row>
    <row r="526" ht="75.0" customHeight="1">
      <c r="A526" s="9" t="s">
        <v>2598</v>
      </c>
      <c r="B526" s="12" t="s">
        <v>2599</v>
      </c>
      <c r="C526" s="9" t="s">
        <v>46</v>
      </c>
      <c r="D526" s="10" t="s">
        <v>33</v>
      </c>
      <c r="E526" s="9"/>
      <c r="F526" s="11" t="s">
        <v>2606</v>
      </c>
      <c r="G526" s="12"/>
      <c r="H526" s="12"/>
      <c r="I526" s="9" t="s">
        <v>82</v>
      </c>
      <c r="J526" s="9" t="s">
        <v>49</v>
      </c>
      <c r="K526" s="11" t="s">
        <v>2611</v>
      </c>
      <c r="L526" s="12" t="s">
        <v>2612</v>
      </c>
      <c r="M526" s="9" t="s">
        <v>39</v>
      </c>
      <c r="N526" s="21" t="s">
        <v>2602</v>
      </c>
      <c r="O526" s="12" t="s">
        <v>2609</v>
      </c>
      <c r="P526" s="23"/>
      <c r="Q526" s="17"/>
      <c r="R526" s="23"/>
      <c r="S526" s="23"/>
      <c r="T526" s="23"/>
      <c r="U526" s="23"/>
      <c r="V526" s="23"/>
      <c r="W526" s="23"/>
      <c r="X526" s="17"/>
      <c r="Y526" s="9" t="s">
        <v>2604</v>
      </c>
      <c r="Z526" s="11" t="s">
        <v>2613</v>
      </c>
      <c r="AA526" s="14" t="str">
        <f t="shared" si="1"/>
        <v>M4-MyM-1a-E-2</v>
      </c>
      <c r="AB526" s="7" t="s">
        <v>258</v>
      </c>
      <c r="AC526" s="17"/>
      <c r="AD526" s="17" t="s">
        <v>44</v>
      </c>
      <c r="AE526" s="7"/>
    </row>
    <row r="527" ht="75.0" customHeight="1">
      <c r="A527" s="9" t="s">
        <v>2598</v>
      </c>
      <c r="B527" s="12" t="s">
        <v>2599</v>
      </c>
      <c r="C527" s="9" t="s">
        <v>46</v>
      </c>
      <c r="D527" s="10" t="s">
        <v>33</v>
      </c>
      <c r="E527" s="9"/>
      <c r="F527" s="11" t="s">
        <v>2606</v>
      </c>
      <c r="G527" s="12"/>
      <c r="H527" s="12"/>
      <c r="I527" s="9" t="s">
        <v>82</v>
      </c>
      <c r="J527" s="9" t="s">
        <v>49</v>
      </c>
      <c r="K527" s="11" t="s">
        <v>2614</v>
      </c>
      <c r="L527" s="12" t="s">
        <v>2615</v>
      </c>
      <c r="M527" s="9" t="s">
        <v>39</v>
      </c>
      <c r="N527" s="21" t="s">
        <v>2602</v>
      </c>
      <c r="O527" s="12" t="s">
        <v>2609</v>
      </c>
      <c r="P527" s="23"/>
      <c r="Q527" s="17"/>
      <c r="R527" s="23"/>
      <c r="S527" s="23"/>
      <c r="T527" s="23"/>
      <c r="U527" s="23"/>
      <c r="V527" s="23"/>
      <c r="W527" s="23"/>
      <c r="X527" s="17"/>
      <c r="Y527" s="9" t="s">
        <v>2604</v>
      </c>
      <c r="Z527" s="11" t="s">
        <v>2616</v>
      </c>
      <c r="AA527" s="14" t="str">
        <f t="shared" si="1"/>
        <v>M4-MyM-1a-E-3</v>
      </c>
      <c r="AB527" s="7" t="s">
        <v>258</v>
      </c>
      <c r="AC527" s="17"/>
      <c r="AD527" s="17" t="s">
        <v>44</v>
      </c>
      <c r="AE527" s="7"/>
    </row>
    <row r="528" ht="75.0" customHeight="1">
      <c r="A528" s="9" t="s">
        <v>2617</v>
      </c>
      <c r="B528" s="12" t="s">
        <v>2618</v>
      </c>
      <c r="C528" s="9" t="s">
        <v>32</v>
      </c>
      <c r="D528" s="10" t="s">
        <v>33</v>
      </c>
      <c r="E528" s="9"/>
      <c r="F528" s="12" t="s">
        <v>2619</v>
      </c>
      <c r="G528" s="8" t="s">
        <v>2620</v>
      </c>
      <c r="H528" s="12"/>
      <c r="I528" s="9" t="s">
        <v>82</v>
      </c>
      <c r="J528" s="9" t="s">
        <v>366</v>
      </c>
      <c r="K528" s="12" t="s">
        <v>2621</v>
      </c>
      <c r="L528" s="12" t="s">
        <v>2622</v>
      </c>
      <c r="M528" s="9" t="s">
        <v>39</v>
      </c>
      <c r="N528" s="21" t="s">
        <v>2623</v>
      </c>
      <c r="O528" s="11" t="s">
        <v>2624</v>
      </c>
      <c r="P528" s="23"/>
      <c r="Q528" s="17"/>
      <c r="R528" s="23"/>
      <c r="S528" s="23"/>
      <c r="T528" s="23"/>
      <c r="U528" s="23"/>
      <c r="V528" s="23"/>
      <c r="W528" s="23"/>
      <c r="X528" s="17"/>
      <c r="Y528" s="9" t="s">
        <v>2604</v>
      </c>
      <c r="Z528" s="11" t="s">
        <v>2625</v>
      </c>
      <c r="AA528" s="14" t="str">
        <f t="shared" si="1"/>
        <v>M4-MyM-1b-I-1</v>
      </c>
      <c r="AB528" s="7" t="s">
        <v>258</v>
      </c>
      <c r="AC528" s="17"/>
      <c r="AD528" s="17" t="s">
        <v>44</v>
      </c>
      <c r="AE528" s="7"/>
    </row>
    <row r="529" ht="75.0" customHeight="1">
      <c r="A529" s="9" t="s">
        <v>2617</v>
      </c>
      <c r="B529" s="12" t="s">
        <v>2618</v>
      </c>
      <c r="C529" s="9" t="s">
        <v>32</v>
      </c>
      <c r="D529" s="10" t="s">
        <v>33</v>
      </c>
      <c r="E529" s="9"/>
      <c r="F529" s="12" t="s">
        <v>2619</v>
      </c>
      <c r="G529" s="8" t="s">
        <v>2626</v>
      </c>
      <c r="H529" s="12"/>
      <c r="I529" s="9" t="s">
        <v>82</v>
      </c>
      <c r="J529" s="9" t="s">
        <v>366</v>
      </c>
      <c r="K529" s="12" t="s">
        <v>2621</v>
      </c>
      <c r="L529" s="12" t="s">
        <v>2627</v>
      </c>
      <c r="M529" s="9" t="s">
        <v>39</v>
      </c>
      <c r="N529" s="21" t="s">
        <v>2623</v>
      </c>
      <c r="O529" s="19" t="s">
        <v>2628</v>
      </c>
      <c r="P529" s="23"/>
      <c r="Q529" s="17"/>
      <c r="R529" s="23"/>
      <c r="S529" s="23"/>
      <c r="T529" s="23"/>
      <c r="U529" s="23"/>
      <c r="V529" s="23"/>
      <c r="W529" s="23"/>
      <c r="X529" s="17"/>
      <c r="Y529" s="9" t="s">
        <v>2604</v>
      </c>
      <c r="Z529" s="11" t="s">
        <v>2629</v>
      </c>
      <c r="AA529" s="14" t="str">
        <f t="shared" si="1"/>
        <v>M4-MyM-1b-I-2</v>
      </c>
      <c r="AB529" s="7" t="s">
        <v>258</v>
      </c>
      <c r="AC529" s="17"/>
      <c r="AD529" s="17" t="s">
        <v>44</v>
      </c>
      <c r="AE529" s="7"/>
    </row>
    <row r="530" ht="75.0" customHeight="1">
      <c r="A530" s="9" t="s">
        <v>2617</v>
      </c>
      <c r="B530" s="12" t="s">
        <v>2618</v>
      </c>
      <c r="C530" s="9" t="s">
        <v>32</v>
      </c>
      <c r="D530" s="10" t="s">
        <v>33</v>
      </c>
      <c r="E530" s="9"/>
      <c r="F530" s="12" t="s">
        <v>2619</v>
      </c>
      <c r="G530" s="8" t="s">
        <v>2630</v>
      </c>
      <c r="H530" s="12"/>
      <c r="I530" s="9" t="s">
        <v>82</v>
      </c>
      <c r="J530" s="9" t="s">
        <v>366</v>
      </c>
      <c r="K530" s="12" t="s">
        <v>2621</v>
      </c>
      <c r="L530" s="12" t="s">
        <v>2631</v>
      </c>
      <c r="M530" s="9" t="s">
        <v>39</v>
      </c>
      <c r="N530" s="21" t="s">
        <v>2623</v>
      </c>
      <c r="O530" s="19" t="s">
        <v>2632</v>
      </c>
      <c r="P530" s="23"/>
      <c r="Q530" s="17"/>
      <c r="R530" s="23"/>
      <c r="S530" s="23"/>
      <c r="T530" s="23"/>
      <c r="U530" s="23"/>
      <c r="V530" s="23"/>
      <c r="W530" s="23"/>
      <c r="X530" s="17"/>
      <c r="Y530" s="9" t="s">
        <v>2604</v>
      </c>
      <c r="Z530" s="11" t="s">
        <v>2633</v>
      </c>
      <c r="AA530" s="14" t="str">
        <f t="shared" si="1"/>
        <v>M4-MyM-1b-I-3</v>
      </c>
      <c r="AB530" s="7" t="s">
        <v>258</v>
      </c>
      <c r="AC530" s="17"/>
      <c r="AD530" s="17" t="s">
        <v>44</v>
      </c>
      <c r="AE530" s="7"/>
    </row>
    <row r="531" ht="75.0" customHeight="1">
      <c r="A531" s="9" t="s">
        <v>2617</v>
      </c>
      <c r="B531" s="12" t="s">
        <v>2618</v>
      </c>
      <c r="C531" s="9" t="s">
        <v>46</v>
      </c>
      <c r="D531" s="10" t="s">
        <v>33</v>
      </c>
      <c r="E531" s="9"/>
      <c r="F531" s="12" t="s">
        <v>2634</v>
      </c>
      <c r="G531" s="8" t="s">
        <v>2635</v>
      </c>
      <c r="H531" s="9" t="s">
        <v>82</v>
      </c>
      <c r="I531" s="9" t="s">
        <v>82</v>
      </c>
      <c r="J531" s="9" t="s">
        <v>90</v>
      </c>
      <c r="K531" s="12" t="s">
        <v>2636</v>
      </c>
      <c r="L531" s="12" t="s">
        <v>2637</v>
      </c>
      <c r="M531" s="9" t="s">
        <v>39</v>
      </c>
      <c r="N531" s="21" t="s">
        <v>2623</v>
      </c>
      <c r="O531" s="11" t="s">
        <v>2638</v>
      </c>
      <c r="P531" s="23"/>
      <c r="Q531" s="17"/>
      <c r="R531" s="23"/>
      <c r="S531" s="23"/>
      <c r="T531" s="23"/>
      <c r="U531" s="23"/>
      <c r="V531" s="23"/>
      <c r="W531" s="23"/>
      <c r="X531" s="24"/>
      <c r="Y531" s="9" t="s">
        <v>2604</v>
      </c>
      <c r="Z531" s="11" t="s">
        <v>2639</v>
      </c>
      <c r="AA531" s="14" t="str">
        <f t="shared" si="1"/>
        <v>M4-MyM-1b-E-1</v>
      </c>
      <c r="AB531" s="7" t="s">
        <v>258</v>
      </c>
      <c r="AC531" s="17"/>
      <c r="AD531" s="17" t="s">
        <v>44</v>
      </c>
      <c r="AE531" s="7"/>
    </row>
    <row r="532" ht="75.0" customHeight="1">
      <c r="A532" s="9" t="s">
        <v>2617</v>
      </c>
      <c r="B532" s="12" t="s">
        <v>2618</v>
      </c>
      <c r="C532" s="9" t="s">
        <v>46</v>
      </c>
      <c r="D532" s="10" t="s">
        <v>33</v>
      </c>
      <c r="E532" s="9"/>
      <c r="F532" s="12" t="s">
        <v>2634</v>
      </c>
      <c r="G532" s="8" t="s">
        <v>2640</v>
      </c>
      <c r="H532" s="9"/>
      <c r="I532" s="9" t="s">
        <v>82</v>
      </c>
      <c r="J532" s="9" t="s">
        <v>90</v>
      </c>
      <c r="K532" s="12" t="s">
        <v>2636</v>
      </c>
      <c r="L532" s="12" t="s">
        <v>2641</v>
      </c>
      <c r="M532" s="9" t="s">
        <v>39</v>
      </c>
      <c r="N532" s="21" t="s">
        <v>2623</v>
      </c>
      <c r="O532" s="11" t="s">
        <v>2642</v>
      </c>
      <c r="P532" s="23"/>
      <c r="Q532" s="17"/>
      <c r="R532" s="23"/>
      <c r="S532" s="23"/>
      <c r="T532" s="23"/>
      <c r="U532" s="23"/>
      <c r="V532" s="23"/>
      <c r="W532" s="23"/>
      <c r="X532" s="24"/>
      <c r="Y532" s="9" t="s">
        <v>2604</v>
      </c>
      <c r="Z532" s="11" t="s">
        <v>2643</v>
      </c>
      <c r="AA532" s="14" t="str">
        <f t="shared" si="1"/>
        <v>M4-MyM-1b-E-2</v>
      </c>
      <c r="AB532" s="7" t="s">
        <v>258</v>
      </c>
      <c r="AC532" s="17"/>
      <c r="AD532" s="17" t="s">
        <v>44</v>
      </c>
      <c r="AE532" s="7"/>
    </row>
    <row r="533" ht="75.0" customHeight="1">
      <c r="A533" s="9" t="s">
        <v>2617</v>
      </c>
      <c r="B533" s="12" t="s">
        <v>2618</v>
      </c>
      <c r="C533" s="9" t="s">
        <v>46</v>
      </c>
      <c r="D533" s="10" t="s">
        <v>33</v>
      </c>
      <c r="E533" s="9"/>
      <c r="F533" s="12" t="s">
        <v>2634</v>
      </c>
      <c r="G533" s="8" t="s">
        <v>2644</v>
      </c>
      <c r="H533" s="9"/>
      <c r="I533" s="9" t="s">
        <v>82</v>
      </c>
      <c r="J533" s="9" t="s">
        <v>90</v>
      </c>
      <c r="K533" s="12" t="s">
        <v>2636</v>
      </c>
      <c r="L533" s="12" t="s">
        <v>2645</v>
      </c>
      <c r="M533" s="9" t="s">
        <v>39</v>
      </c>
      <c r="N533" s="21" t="s">
        <v>2623</v>
      </c>
      <c r="O533" s="11" t="s">
        <v>2646</v>
      </c>
      <c r="P533" s="23"/>
      <c r="Q533" s="17"/>
      <c r="R533" s="23"/>
      <c r="S533" s="23"/>
      <c r="T533" s="23"/>
      <c r="U533" s="23"/>
      <c r="V533" s="23"/>
      <c r="W533" s="23"/>
      <c r="X533" s="24"/>
      <c r="Y533" s="9" t="s">
        <v>2604</v>
      </c>
      <c r="Z533" s="11" t="s">
        <v>2647</v>
      </c>
      <c r="AA533" s="14" t="str">
        <f t="shared" si="1"/>
        <v>M4-MyM-1b-E-3</v>
      </c>
      <c r="AB533" s="7" t="s">
        <v>258</v>
      </c>
      <c r="AC533" s="17"/>
      <c r="AD533" s="17" t="s">
        <v>44</v>
      </c>
      <c r="AE533" s="7"/>
    </row>
    <row r="534" ht="75.0" customHeight="1">
      <c r="A534" s="9" t="s">
        <v>2617</v>
      </c>
      <c r="B534" s="12" t="s">
        <v>2618</v>
      </c>
      <c r="C534" s="9" t="s">
        <v>65</v>
      </c>
      <c r="D534" s="10" t="s">
        <v>33</v>
      </c>
      <c r="E534" s="9"/>
      <c r="F534" s="11" t="s">
        <v>2648</v>
      </c>
      <c r="G534" s="8" t="s">
        <v>2649</v>
      </c>
      <c r="H534" s="9" t="s">
        <v>82</v>
      </c>
      <c r="I534" s="9" t="s">
        <v>82</v>
      </c>
      <c r="J534" s="9" t="s">
        <v>90</v>
      </c>
      <c r="K534" s="11" t="s">
        <v>2650</v>
      </c>
      <c r="L534" s="12" t="s">
        <v>2651</v>
      </c>
      <c r="M534" s="9" t="s">
        <v>39</v>
      </c>
      <c r="N534" s="11" t="s">
        <v>2623</v>
      </c>
      <c r="O534" s="11" t="s">
        <v>2652</v>
      </c>
      <c r="P534" s="23"/>
      <c r="Q534" s="17"/>
      <c r="R534" s="21"/>
      <c r="S534" s="21"/>
      <c r="T534" s="21"/>
      <c r="U534" s="21"/>
      <c r="V534" s="21"/>
      <c r="W534" s="21"/>
      <c r="X534" s="17"/>
      <c r="Y534" s="9" t="s">
        <v>2604</v>
      </c>
      <c r="Z534" s="11" t="s">
        <v>2653</v>
      </c>
      <c r="AA534" s="14" t="str">
        <f t="shared" si="1"/>
        <v>M4-MyM-1b-A-1</v>
      </c>
      <c r="AB534" s="7" t="s">
        <v>258</v>
      </c>
      <c r="AC534" s="17"/>
      <c r="AD534" s="17" t="s">
        <v>44</v>
      </c>
      <c r="AE534" s="7"/>
    </row>
    <row r="535" ht="75.0" customHeight="1">
      <c r="A535" s="9" t="s">
        <v>2617</v>
      </c>
      <c r="B535" s="12" t="s">
        <v>2618</v>
      </c>
      <c r="C535" s="9" t="s">
        <v>65</v>
      </c>
      <c r="D535" s="10" t="s">
        <v>33</v>
      </c>
      <c r="E535" s="9"/>
      <c r="F535" s="11" t="s">
        <v>2654</v>
      </c>
      <c r="G535" s="8" t="s">
        <v>2655</v>
      </c>
      <c r="H535" s="9" t="s">
        <v>82</v>
      </c>
      <c r="I535" s="9" t="s">
        <v>82</v>
      </c>
      <c r="J535" s="9" t="s">
        <v>90</v>
      </c>
      <c r="K535" s="11" t="s">
        <v>2656</v>
      </c>
      <c r="L535" s="12" t="s">
        <v>2657</v>
      </c>
      <c r="M535" s="9" t="s">
        <v>39</v>
      </c>
      <c r="N535" s="11" t="s">
        <v>2623</v>
      </c>
      <c r="O535" s="11" t="s">
        <v>2658</v>
      </c>
      <c r="P535" s="23"/>
      <c r="Q535" s="17"/>
      <c r="R535" s="21"/>
      <c r="S535" s="21"/>
      <c r="T535" s="21"/>
      <c r="U535" s="21"/>
      <c r="V535" s="21"/>
      <c r="W535" s="21"/>
      <c r="X535" s="17"/>
      <c r="Y535" s="9" t="s">
        <v>2604</v>
      </c>
      <c r="Z535" s="11" t="s">
        <v>2659</v>
      </c>
      <c r="AA535" s="14" t="str">
        <f t="shared" si="1"/>
        <v>M4-MyM-1b-A-2</v>
      </c>
      <c r="AB535" s="7" t="s">
        <v>258</v>
      </c>
      <c r="AC535" s="17"/>
      <c r="AD535" s="17" t="s">
        <v>44</v>
      </c>
      <c r="AE535" s="7"/>
    </row>
    <row r="536" ht="75.0" customHeight="1">
      <c r="A536" s="9" t="s">
        <v>2617</v>
      </c>
      <c r="B536" s="12" t="s">
        <v>2618</v>
      </c>
      <c r="C536" s="9" t="s">
        <v>65</v>
      </c>
      <c r="D536" s="10" t="s">
        <v>33</v>
      </c>
      <c r="E536" s="9"/>
      <c r="F536" s="11" t="s">
        <v>2660</v>
      </c>
      <c r="G536" s="8" t="s">
        <v>2661</v>
      </c>
      <c r="H536" s="9" t="s">
        <v>82</v>
      </c>
      <c r="I536" s="9" t="s">
        <v>82</v>
      </c>
      <c r="J536" s="9" t="s">
        <v>90</v>
      </c>
      <c r="K536" s="12" t="s">
        <v>2662</v>
      </c>
      <c r="L536" s="12" t="s">
        <v>2663</v>
      </c>
      <c r="M536" s="9" t="s">
        <v>39</v>
      </c>
      <c r="N536" s="21" t="s">
        <v>2623</v>
      </c>
      <c r="O536" s="11" t="s">
        <v>2664</v>
      </c>
      <c r="P536" s="23"/>
      <c r="Q536" s="17"/>
      <c r="R536" s="21"/>
      <c r="S536" s="21"/>
      <c r="T536" s="21"/>
      <c r="U536" s="21"/>
      <c r="V536" s="21"/>
      <c r="W536" s="21"/>
      <c r="X536" s="21"/>
      <c r="Y536" s="9" t="s">
        <v>2604</v>
      </c>
      <c r="Z536" s="11" t="s">
        <v>2665</v>
      </c>
      <c r="AA536" s="14" t="str">
        <f t="shared" si="1"/>
        <v>M4-MyM-1b-A-3</v>
      </c>
      <c r="AB536" s="7" t="s">
        <v>258</v>
      </c>
      <c r="AC536" s="17"/>
      <c r="AD536" s="17" t="s">
        <v>44</v>
      </c>
      <c r="AE536" s="7"/>
    </row>
    <row r="537" ht="75.0" customHeight="1">
      <c r="A537" s="9" t="s">
        <v>2666</v>
      </c>
      <c r="B537" s="12" t="s">
        <v>2667</v>
      </c>
      <c r="C537" s="9" t="s">
        <v>32</v>
      </c>
      <c r="D537" s="10" t="s">
        <v>33</v>
      </c>
      <c r="E537" s="9"/>
      <c r="F537" s="12" t="s">
        <v>2668</v>
      </c>
      <c r="G537" s="12" t="s">
        <v>146</v>
      </c>
      <c r="H537" s="12"/>
      <c r="I537" s="9" t="s">
        <v>82</v>
      </c>
      <c r="J537" s="9" t="s">
        <v>408</v>
      </c>
      <c r="K537" s="12" t="s">
        <v>2669</v>
      </c>
      <c r="L537" s="12" t="s">
        <v>2670</v>
      </c>
      <c r="M537" s="9" t="s">
        <v>39</v>
      </c>
      <c r="N537" s="24" t="s">
        <v>2671</v>
      </c>
      <c r="O537" s="11" t="s">
        <v>2672</v>
      </c>
      <c r="P537" s="23"/>
      <c r="Q537" s="17"/>
      <c r="R537" s="21"/>
      <c r="S537" s="21"/>
      <c r="T537" s="21"/>
      <c r="U537" s="21"/>
      <c r="V537" s="21"/>
      <c r="W537" s="21"/>
      <c r="X537" s="17"/>
      <c r="Y537" s="9" t="s">
        <v>2604</v>
      </c>
      <c r="Z537" s="12" t="s">
        <v>2673</v>
      </c>
      <c r="AA537" s="14" t="str">
        <f t="shared" si="1"/>
        <v>M4-MyM-1c-I-1</v>
      </c>
      <c r="AB537" s="7" t="s">
        <v>258</v>
      </c>
      <c r="AC537" s="17"/>
      <c r="AD537" s="17" t="s">
        <v>44</v>
      </c>
      <c r="AE537" s="17"/>
    </row>
    <row r="538" ht="75.0" customHeight="1">
      <c r="A538" s="9" t="s">
        <v>2666</v>
      </c>
      <c r="B538" s="12" t="s">
        <v>2667</v>
      </c>
      <c r="C538" s="9" t="s">
        <v>32</v>
      </c>
      <c r="D538" s="10" t="s">
        <v>33</v>
      </c>
      <c r="E538" s="9"/>
      <c r="F538" s="12" t="s">
        <v>2668</v>
      </c>
      <c r="G538" s="12" t="s">
        <v>133</v>
      </c>
      <c r="H538" s="12"/>
      <c r="I538" s="9" t="s">
        <v>82</v>
      </c>
      <c r="J538" s="9" t="s">
        <v>408</v>
      </c>
      <c r="K538" s="12" t="s">
        <v>2669</v>
      </c>
      <c r="L538" s="12" t="s">
        <v>2674</v>
      </c>
      <c r="M538" s="9" t="s">
        <v>39</v>
      </c>
      <c r="N538" s="24" t="s">
        <v>2671</v>
      </c>
      <c r="O538" s="11" t="s">
        <v>2675</v>
      </c>
      <c r="P538" s="23"/>
      <c r="Q538" s="17"/>
      <c r="R538" s="21"/>
      <c r="S538" s="21"/>
      <c r="T538" s="21"/>
      <c r="U538" s="21"/>
      <c r="V538" s="21"/>
      <c r="W538" s="21"/>
      <c r="X538" s="17"/>
      <c r="Y538" s="9" t="s">
        <v>2604</v>
      </c>
      <c r="Z538" s="12" t="s">
        <v>2676</v>
      </c>
      <c r="AA538" s="14" t="str">
        <f t="shared" si="1"/>
        <v>M4-MyM-1c-I-2</v>
      </c>
      <c r="AB538" s="7" t="s">
        <v>258</v>
      </c>
      <c r="AC538" s="17"/>
      <c r="AD538" s="17" t="s">
        <v>44</v>
      </c>
      <c r="AE538" s="17"/>
    </row>
    <row r="539" ht="75.0" customHeight="1">
      <c r="A539" s="9" t="s">
        <v>2666</v>
      </c>
      <c r="B539" s="12" t="s">
        <v>2667</v>
      </c>
      <c r="C539" s="9" t="s">
        <v>46</v>
      </c>
      <c r="D539" s="7" t="s">
        <v>33</v>
      </c>
      <c r="E539" s="9"/>
      <c r="F539" s="11" t="s">
        <v>2677</v>
      </c>
      <c r="G539" s="12"/>
      <c r="H539" s="12"/>
      <c r="I539" s="9" t="s">
        <v>82</v>
      </c>
      <c r="J539" s="9" t="s">
        <v>1783</v>
      </c>
      <c r="K539" s="12" t="s">
        <v>2678</v>
      </c>
      <c r="L539" s="12" t="s">
        <v>2679</v>
      </c>
      <c r="M539" s="9" t="s">
        <v>447</v>
      </c>
      <c r="N539" s="12"/>
      <c r="O539" s="12"/>
      <c r="P539" s="24"/>
      <c r="Q539" s="24"/>
      <c r="R539" s="24"/>
      <c r="S539" s="11" t="s">
        <v>2680</v>
      </c>
      <c r="T539" s="24" t="s">
        <v>2681</v>
      </c>
      <c r="U539" s="11" t="s">
        <v>2682</v>
      </c>
      <c r="V539" s="11" t="s">
        <v>2683</v>
      </c>
      <c r="W539" s="23"/>
      <c r="X539" s="17"/>
      <c r="Y539" s="9" t="s">
        <v>2604</v>
      </c>
      <c r="Z539" s="11" t="s">
        <v>2684</v>
      </c>
      <c r="AA539" s="14" t="str">
        <f t="shared" si="1"/>
        <v>M4-MyM-1c-E-1</v>
      </c>
      <c r="AB539" s="7" t="s">
        <v>258</v>
      </c>
      <c r="AC539" s="7" t="s">
        <v>421</v>
      </c>
      <c r="AD539" s="17" t="s">
        <v>44</v>
      </c>
      <c r="AE539" s="17"/>
    </row>
    <row r="540" ht="75.0" customHeight="1">
      <c r="A540" s="9" t="s">
        <v>2666</v>
      </c>
      <c r="B540" s="12" t="s">
        <v>2667</v>
      </c>
      <c r="C540" s="9" t="s">
        <v>65</v>
      </c>
      <c r="D540" s="7" t="s">
        <v>33</v>
      </c>
      <c r="E540" s="9"/>
      <c r="F540" s="12" t="s">
        <v>2685</v>
      </c>
      <c r="G540" s="12"/>
      <c r="H540" s="12"/>
      <c r="I540" s="9" t="s">
        <v>82</v>
      </c>
      <c r="J540" s="9" t="s">
        <v>1783</v>
      </c>
      <c r="K540" s="12" t="s">
        <v>2686</v>
      </c>
      <c r="L540" s="11" t="s">
        <v>2687</v>
      </c>
      <c r="M540" s="9" t="s">
        <v>447</v>
      </c>
      <c r="N540" s="24"/>
      <c r="O540" s="24"/>
      <c r="P540" s="24"/>
      <c r="Q540" s="24"/>
      <c r="R540" s="24"/>
      <c r="S540" s="24" t="s">
        <v>2688</v>
      </c>
      <c r="T540" s="24" t="s">
        <v>2681</v>
      </c>
      <c r="U540" s="24" t="s">
        <v>2689</v>
      </c>
      <c r="V540" s="24" t="s">
        <v>2690</v>
      </c>
      <c r="W540" s="23"/>
      <c r="X540" s="17"/>
      <c r="Y540" s="9" t="s">
        <v>2604</v>
      </c>
      <c r="Z540" s="11" t="s">
        <v>2691</v>
      </c>
      <c r="AA540" s="14" t="str">
        <f t="shared" si="1"/>
        <v>M4-MyM-1c-A-1</v>
      </c>
      <c r="AB540" s="7" t="s">
        <v>258</v>
      </c>
      <c r="AC540" s="7" t="s">
        <v>421</v>
      </c>
      <c r="AD540" s="17" t="s">
        <v>44</v>
      </c>
      <c r="AE540" s="17"/>
    </row>
    <row r="541" ht="75.0" customHeight="1">
      <c r="A541" s="9" t="s">
        <v>2666</v>
      </c>
      <c r="B541" s="12" t="s">
        <v>2667</v>
      </c>
      <c r="C541" s="9" t="s">
        <v>65</v>
      </c>
      <c r="D541" s="7" t="s">
        <v>33</v>
      </c>
      <c r="E541" s="9"/>
      <c r="F541" s="11" t="s">
        <v>2692</v>
      </c>
      <c r="G541" s="11" t="s">
        <v>2693</v>
      </c>
      <c r="H541" s="12"/>
      <c r="I541" s="9" t="s">
        <v>82</v>
      </c>
      <c r="J541" s="7" t="s">
        <v>90</v>
      </c>
      <c r="K541" s="12" t="s">
        <v>2694</v>
      </c>
      <c r="L541" s="12" t="s">
        <v>2695</v>
      </c>
      <c r="M541" s="9" t="s">
        <v>447</v>
      </c>
      <c r="N541" s="24"/>
      <c r="O541" s="24"/>
      <c r="P541" s="24"/>
      <c r="Q541" s="24"/>
      <c r="R541" s="24"/>
      <c r="S541" s="24" t="s">
        <v>2696</v>
      </c>
      <c r="T541" s="24" t="s">
        <v>2697</v>
      </c>
      <c r="U541" s="24" t="s">
        <v>2681</v>
      </c>
      <c r="V541" s="11" t="s">
        <v>2698</v>
      </c>
      <c r="W541" s="11" t="s">
        <v>2699</v>
      </c>
      <c r="X541" s="17"/>
      <c r="Y541" s="9" t="s">
        <v>2604</v>
      </c>
      <c r="Z541" s="11" t="s">
        <v>2700</v>
      </c>
      <c r="AA541" s="14" t="str">
        <f t="shared" si="1"/>
        <v>M4-MyM-1c-A-2</v>
      </c>
      <c r="AB541" s="7" t="s">
        <v>258</v>
      </c>
      <c r="AC541" s="7" t="s">
        <v>421</v>
      </c>
      <c r="AD541" s="17" t="s">
        <v>44</v>
      </c>
      <c r="AE541" s="17"/>
    </row>
    <row r="542" ht="75.0" customHeight="1">
      <c r="A542" s="9" t="s">
        <v>2666</v>
      </c>
      <c r="B542" s="12" t="s">
        <v>2667</v>
      </c>
      <c r="C542" s="9" t="s">
        <v>65</v>
      </c>
      <c r="D542" s="7" t="s">
        <v>33</v>
      </c>
      <c r="E542" s="9"/>
      <c r="F542" s="11" t="s">
        <v>2701</v>
      </c>
      <c r="G542" s="12"/>
      <c r="H542" s="12"/>
      <c r="I542" s="9" t="s">
        <v>82</v>
      </c>
      <c r="J542" s="9" t="s">
        <v>1783</v>
      </c>
      <c r="K542" s="12" t="s">
        <v>2702</v>
      </c>
      <c r="L542" s="11" t="s">
        <v>2703</v>
      </c>
      <c r="M542" s="9" t="s">
        <v>447</v>
      </c>
      <c r="N542" s="24"/>
      <c r="O542" s="24"/>
      <c r="P542" s="24"/>
      <c r="Q542" s="24"/>
      <c r="R542" s="24"/>
      <c r="S542" s="24" t="s">
        <v>2704</v>
      </c>
      <c r="T542" s="24" t="s">
        <v>2681</v>
      </c>
      <c r="U542" s="11" t="s">
        <v>2705</v>
      </c>
      <c r="V542" s="11" t="s">
        <v>2706</v>
      </c>
      <c r="W542" s="23"/>
      <c r="X542" s="17"/>
      <c r="Y542" s="9" t="s">
        <v>2604</v>
      </c>
      <c r="Z542" s="11" t="s">
        <v>2707</v>
      </c>
      <c r="AA542" s="14" t="str">
        <f t="shared" si="1"/>
        <v>M4-MyM-1c-A-3</v>
      </c>
      <c r="AB542" s="7" t="s">
        <v>258</v>
      </c>
      <c r="AC542" s="7" t="s">
        <v>421</v>
      </c>
      <c r="AD542" s="17" t="s">
        <v>44</v>
      </c>
      <c r="AE542" s="17"/>
    </row>
    <row r="543" ht="75.0" customHeight="1">
      <c r="A543" s="9" t="s">
        <v>2708</v>
      </c>
      <c r="B543" s="12" t="s">
        <v>2709</v>
      </c>
      <c r="C543" s="31" t="s">
        <v>32</v>
      </c>
      <c r="D543" s="10" t="s">
        <v>33</v>
      </c>
      <c r="E543" s="9"/>
      <c r="F543" s="11" t="s">
        <v>2710</v>
      </c>
      <c r="G543" s="12" t="s">
        <v>2711</v>
      </c>
      <c r="H543" s="49"/>
      <c r="I543" s="9" t="s">
        <v>82</v>
      </c>
      <c r="J543" s="9" t="s">
        <v>408</v>
      </c>
      <c r="K543" s="11" t="s">
        <v>2712</v>
      </c>
      <c r="L543" s="11" t="s">
        <v>2713</v>
      </c>
      <c r="M543" s="9" t="s">
        <v>39</v>
      </c>
      <c r="N543" s="11" t="s">
        <v>2714</v>
      </c>
      <c r="O543" s="11" t="s">
        <v>2714</v>
      </c>
      <c r="P543" s="24"/>
      <c r="Q543" s="24"/>
      <c r="R543" s="24"/>
      <c r="S543" s="24"/>
      <c r="T543" s="24"/>
      <c r="U543" s="11"/>
      <c r="V543" s="11"/>
      <c r="W543" s="23"/>
      <c r="X543" s="17"/>
      <c r="Y543" s="9" t="s">
        <v>2604</v>
      </c>
      <c r="Z543" s="11" t="s">
        <v>2715</v>
      </c>
      <c r="AA543" s="14" t="str">
        <f t="shared" si="1"/>
        <v>M4-MyM-23a-I-1</v>
      </c>
      <c r="AB543" s="7"/>
      <c r="AC543" s="7"/>
      <c r="AD543" s="17"/>
      <c r="AE543" s="7" t="s">
        <v>45</v>
      </c>
    </row>
    <row r="544" ht="75.0" customHeight="1">
      <c r="A544" s="9" t="s">
        <v>2708</v>
      </c>
      <c r="B544" s="12" t="s">
        <v>2709</v>
      </c>
      <c r="C544" s="31" t="s">
        <v>32</v>
      </c>
      <c r="D544" s="10" t="s">
        <v>33</v>
      </c>
      <c r="E544" s="9"/>
      <c r="F544" s="11" t="s">
        <v>2710</v>
      </c>
      <c r="G544" s="12" t="s">
        <v>2711</v>
      </c>
      <c r="H544" s="49"/>
      <c r="I544" s="9" t="s">
        <v>82</v>
      </c>
      <c r="J544" s="9" t="s">
        <v>408</v>
      </c>
      <c r="K544" s="11" t="s">
        <v>2716</v>
      </c>
      <c r="L544" s="11" t="s">
        <v>2717</v>
      </c>
      <c r="M544" s="9" t="s">
        <v>39</v>
      </c>
      <c r="N544" s="11" t="s">
        <v>2714</v>
      </c>
      <c r="O544" s="11" t="s">
        <v>2714</v>
      </c>
      <c r="P544" s="24"/>
      <c r="Q544" s="24"/>
      <c r="R544" s="24"/>
      <c r="S544" s="24"/>
      <c r="T544" s="24"/>
      <c r="U544" s="11"/>
      <c r="V544" s="11"/>
      <c r="W544" s="23"/>
      <c r="X544" s="17"/>
      <c r="Y544" s="9" t="s">
        <v>2604</v>
      </c>
      <c r="Z544" s="11" t="s">
        <v>2718</v>
      </c>
      <c r="AA544" s="14" t="str">
        <f t="shared" si="1"/>
        <v>M4-MyM-23a-I-2</v>
      </c>
      <c r="AB544" s="7"/>
      <c r="AC544" s="7"/>
      <c r="AD544" s="17"/>
      <c r="AE544" s="7" t="s">
        <v>45</v>
      </c>
    </row>
    <row r="545" ht="75.0" customHeight="1">
      <c r="A545" s="9" t="s">
        <v>2708</v>
      </c>
      <c r="B545" s="12" t="s">
        <v>2709</v>
      </c>
      <c r="C545" s="18" t="s">
        <v>46</v>
      </c>
      <c r="D545" s="10" t="s">
        <v>33</v>
      </c>
      <c r="E545" s="9"/>
      <c r="F545" s="11" t="s">
        <v>2719</v>
      </c>
      <c r="G545" s="12"/>
      <c r="H545" s="12"/>
      <c r="I545" s="9" t="s">
        <v>82</v>
      </c>
      <c r="J545" s="7" t="s">
        <v>400</v>
      </c>
      <c r="K545" s="11" t="s">
        <v>2720</v>
      </c>
      <c r="L545" s="11" t="s">
        <v>2721</v>
      </c>
      <c r="M545" s="9" t="s">
        <v>39</v>
      </c>
      <c r="N545" s="11" t="s">
        <v>2714</v>
      </c>
      <c r="O545" s="11" t="s">
        <v>2714</v>
      </c>
      <c r="P545" s="24"/>
      <c r="Q545" s="24"/>
      <c r="R545" s="24"/>
      <c r="S545" s="24"/>
      <c r="T545" s="24"/>
      <c r="U545" s="11"/>
      <c r="V545" s="11"/>
      <c r="W545" s="23"/>
      <c r="X545" s="17"/>
      <c r="Y545" s="9" t="s">
        <v>2604</v>
      </c>
      <c r="Z545" s="11" t="s">
        <v>2722</v>
      </c>
      <c r="AA545" s="14" t="str">
        <f t="shared" si="1"/>
        <v>M4-MyM-23a-E-1</v>
      </c>
      <c r="AB545" s="7"/>
      <c r="AC545" s="7"/>
      <c r="AD545" s="17"/>
      <c r="AE545" s="7" t="s">
        <v>45</v>
      </c>
    </row>
    <row r="546" ht="75.0" customHeight="1">
      <c r="A546" s="9" t="s">
        <v>2708</v>
      </c>
      <c r="B546" s="12" t="s">
        <v>2709</v>
      </c>
      <c r="C546" s="18" t="s">
        <v>46</v>
      </c>
      <c r="D546" s="10" t="s">
        <v>33</v>
      </c>
      <c r="E546" s="9"/>
      <c r="F546" s="11" t="s">
        <v>2719</v>
      </c>
      <c r="G546" s="12"/>
      <c r="H546" s="12"/>
      <c r="I546" s="9" t="s">
        <v>82</v>
      </c>
      <c r="J546" s="7" t="s">
        <v>400</v>
      </c>
      <c r="K546" s="11" t="s">
        <v>2723</v>
      </c>
      <c r="L546" s="11" t="s">
        <v>2724</v>
      </c>
      <c r="M546" s="9" t="s">
        <v>39</v>
      </c>
      <c r="N546" s="11" t="s">
        <v>2714</v>
      </c>
      <c r="O546" s="11" t="s">
        <v>2714</v>
      </c>
      <c r="P546" s="24"/>
      <c r="Q546" s="24"/>
      <c r="R546" s="24"/>
      <c r="S546" s="24"/>
      <c r="T546" s="24"/>
      <c r="U546" s="11"/>
      <c r="V546" s="11"/>
      <c r="W546" s="23"/>
      <c r="X546" s="17"/>
      <c r="Y546" s="9" t="s">
        <v>2604</v>
      </c>
      <c r="Z546" s="11" t="s">
        <v>2725</v>
      </c>
      <c r="AA546" s="14" t="str">
        <f t="shared" si="1"/>
        <v>M4-MyM-23a-E-2</v>
      </c>
      <c r="AB546" s="7"/>
      <c r="AC546" s="7"/>
      <c r="AD546" s="17"/>
      <c r="AE546" s="7" t="s">
        <v>45</v>
      </c>
    </row>
    <row r="547" ht="75.0" customHeight="1">
      <c r="A547" s="9" t="s">
        <v>2708</v>
      </c>
      <c r="B547" s="12" t="s">
        <v>2709</v>
      </c>
      <c r="C547" s="18" t="s">
        <v>46</v>
      </c>
      <c r="D547" s="10" t="s">
        <v>33</v>
      </c>
      <c r="E547" s="9"/>
      <c r="F547" s="11" t="s">
        <v>2719</v>
      </c>
      <c r="G547" s="12"/>
      <c r="H547" s="12"/>
      <c r="I547" s="9" t="s">
        <v>82</v>
      </c>
      <c r="J547" s="7" t="s">
        <v>400</v>
      </c>
      <c r="K547" s="11" t="s">
        <v>2726</v>
      </c>
      <c r="L547" s="11" t="s">
        <v>2727</v>
      </c>
      <c r="M547" s="9" t="s">
        <v>39</v>
      </c>
      <c r="N547" s="11" t="s">
        <v>2714</v>
      </c>
      <c r="O547" s="11" t="s">
        <v>2714</v>
      </c>
      <c r="P547" s="24"/>
      <c r="Q547" s="24"/>
      <c r="R547" s="24"/>
      <c r="S547" s="24"/>
      <c r="T547" s="24"/>
      <c r="U547" s="11"/>
      <c r="V547" s="11"/>
      <c r="W547" s="23"/>
      <c r="X547" s="17"/>
      <c r="Y547" s="9" t="s">
        <v>2604</v>
      </c>
      <c r="Z547" s="11" t="s">
        <v>2728</v>
      </c>
      <c r="AA547" s="14" t="str">
        <f t="shared" si="1"/>
        <v>M4-MyM-23a-E-3</v>
      </c>
      <c r="AB547" s="7"/>
      <c r="AC547" s="7"/>
      <c r="AD547" s="17"/>
      <c r="AE547" s="7" t="s">
        <v>45</v>
      </c>
    </row>
    <row r="548" ht="75.0" customHeight="1">
      <c r="A548" s="9" t="s">
        <v>2708</v>
      </c>
      <c r="B548" s="12" t="s">
        <v>2709</v>
      </c>
      <c r="C548" s="18" t="s">
        <v>46</v>
      </c>
      <c r="D548" s="10" t="s">
        <v>33</v>
      </c>
      <c r="E548" s="9"/>
      <c r="F548" s="11" t="s">
        <v>2719</v>
      </c>
      <c r="G548" s="12"/>
      <c r="H548" s="12"/>
      <c r="I548" s="9" t="s">
        <v>82</v>
      </c>
      <c r="J548" s="7" t="s">
        <v>400</v>
      </c>
      <c r="K548" s="11" t="s">
        <v>2729</v>
      </c>
      <c r="L548" s="11" t="s">
        <v>2730</v>
      </c>
      <c r="M548" s="9" t="s">
        <v>39</v>
      </c>
      <c r="N548" s="11" t="s">
        <v>2714</v>
      </c>
      <c r="O548" s="11" t="s">
        <v>2714</v>
      </c>
      <c r="P548" s="24"/>
      <c r="Q548" s="24"/>
      <c r="R548" s="24"/>
      <c r="S548" s="24"/>
      <c r="T548" s="24"/>
      <c r="U548" s="11"/>
      <c r="V548" s="11"/>
      <c r="W548" s="23"/>
      <c r="X548" s="17"/>
      <c r="Y548" s="9" t="s">
        <v>2604</v>
      </c>
      <c r="Z548" s="11" t="s">
        <v>2731</v>
      </c>
      <c r="AA548" s="14" t="str">
        <f t="shared" si="1"/>
        <v>M4-MyM-23a-E-4</v>
      </c>
      <c r="AB548" s="7"/>
      <c r="AC548" s="7"/>
      <c r="AD548" s="17"/>
      <c r="AE548" s="7" t="s">
        <v>45</v>
      </c>
    </row>
    <row r="549" ht="75.0" customHeight="1">
      <c r="A549" s="9" t="s">
        <v>2732</v>
      </c>
      <c r="B549" s="12" t="s">
        <v>2733</v>
      </c>
      <c r="C549" s="31" t="s">
        <v>32</v>
      </c>
      <c r="D549" s="10" t="s">
        <v>33</v>
      </c>
      <c r="E549" s="9"/>
      <c r="F549" s="11" t="s">
        <v>2734</v>
      </c>
      <c r="G549" s="49"/>
      <c r="H549" s="49"/>
      <c r="I549" s="9" t="s">
        <v>82</v>
      </c>
      <c r="J549" s="7" t="s">
        <v>2735</v>
      </c>
      <c r="K549" s="11" t="s">
        <v>2736</v>
      </c>
      <c r="L549" s="11" t="s">
        <v>2737</v>
      </c>
      <c r="M549" s="9" t="s">
        <v>39</v>
      </c>
      <c r="N549" s="11" t="s">
        <v>2738</v>
      </c>
      <c r="O549" s="11" t="s">
        <v>2738</v>
      </c>
      <c r="P549" s="24"/>
      <c r="Q549" s="24"/>
      <c r="R549" s="24"/>
      <c r="S549" s="24"/>
      <c r="T549" s="24"/>
      <c r="U549" s="11"/>
      <c r="V549" s="11"/>
      <c r="W549" s="23"/>
      <c r="X549" s="17"/>
      <c r="Y549" s="9" t="s">
        <v>2604</v>
      </c>
      <c r="Z549" s="11" t="s">
        <v>2739</v>
      </c>
      <c r="AA549" s="14" t="str">
        <f t="shared" si="1"/>
        <v>M4-MyM-23b-I-1</v>
      </c>
      <c r="AB549" s="7"/>
      <c r="AC549" s="7"/>
      <c r="AD549" s="17"/>
      <c r="AE549" s="7" t="s">
        <v>45</v>
      </c>
    </row>
    <row r="550" ht="75.0" customHeight="1">
      <c r="A550" s="9" t="s">
        <v>2732</v>
      </c>
      <c r="B550" s="12" t="s">
        <v>2733</v>
      </c>
      <c r="C550" s="18" t="s">
        <v>46</v>
      </c>
      <c r="D550" s="10" t="s">
        <v>33</v>
      </c>
      <c r="E550" s="9"/>
      <c r="F550" s="12" t="s">
        <v>2740</v>
      </c>
      <c r="G550" s="12" t="s">
        <v>2741</v>
      </c>
      <c r="H550" s="49"/>
      <c r="I550" s="9" t="s">
        <v>82</v>
      </c>
      <c r="J550" s="9" t="s">
        <v>90</v>
      </c>
      <c r="K550" s="12" t="s">
        <v>2742</v>
      </c>
      <c r="L550" s="12" t="s">
        <v>930</v>
      </c>
      <c r="M550" s="9" t="s">
        <v>39</v>
      </c>
      <c r="N550" s="24" t="s">
        <v>2738</v>
      </c>
      <c r="O550" s="24" t="s">
        <v>2743</v>
      </c>
      <c r="P550" s="24"/>
      <c r="Q550" s="24"/>
      <c r="R550" s="24"/>
      <c r="S550" s="24"/>
      <c r="T550" s="24"/>
      <c r="U550" s="11"/>
      <c r="V550" s="11"/>
      <c r="W550" s="23"/>
      <c r="X550" s="17"/>
      <c r="Y550" s="9" t="s">
        <v>2604</v>
      </c>
      <c r="Z550" s="11" t="s">
        <v>2744</v>
      </c>
      <c r="AA550" s="14" t="str">
        <f t="shared" si="1"/>
        <v>M4-MyM-23b-E-1</v>
      </c>
      <c r="AB550" s="7"/>
      <c r="AC550" s="7"/>
      <c r="AD550" s="17"/>
      <c r="AE550" s="7" t="s">
        <v>45</v>
      </c>
    </row>
    <row r="551" ht="75.0" customHeight="1">
      <c r="A551" s="9" t="s">
        <v>2732</v>
      </c>
      <c r="B551" s="12" t="s">
        <v>2733</v>
      </c>
      <c r="C551" s="18" t="s">
        <v>46</v>
      </c>
      <c r="D551" s="10" t="s">
        <v>33</v>
      </c>
      <c r="E551" s="9"/>
      <c r="F551" s="12" t="s">
        <v>2740</v>
      </c>
      <c r="G551" s="12" t="s">
        <v>2745</v>
      </c>
      <c r="H551" s="49"/>
      <c r="I551" s="9" t="s">
        <v>82</v>
      </c>
      <c r="J551" s="9" t="s">
        <v>90</v>
      </c>
      <c r="K551" s="12" t="s">
        <v>2742</v>
      </c>
      <c r="L551" s="11" t="s">
        <v>2746</v>
      </c>
      <c r="M551" s="9" t="s">
        <v>39</v>
      </c>
      <c r="N551" s="24" t="s">
        <v>2738</v>
      </c>
      <c r="O551" s="24" t="s">
        <v>2747</v>
      </c>
      <c r="P551" s="24"/>
      <c r="Q551" s="24"/>
      <c r="R551" s="24"/>
      <c r="S551" s="24"/>
      <c r="T551" s="24"/>
      <c r="U551" s="11"/>
      <c r="V551" s="11"/>
      <c r="W551" s="23"/>
      <c r="X551" s="17"/>
      <c r="Y551" s="9" t="s">
        <v>2604</v>
      </c>
      <c r="Z551" s="11" t="s">
        <v>2748</v>
      </c>
      <c r="AA551" s="14" t="str">
        <f t="shared" si="1"/>
        <v>M4-MyM-23b-E-2</v>
      </c>
      <c r="AB551" s="7"/>
      <c r="AC551" s="7"/>
      <c r="AD551" s="17"/>
      <c r="AE551" s="7" t="s">
        <v>45</v>
      </c>
    </row>
    <row r="552" ht="75.0" customHeight="1">
      <c r="A552" s="9" t="s">
        <v>2732</v>
      </c>
      <c r="B552" s="12" t="s">
        <v>2733</v>
      </c>
      <c r="C552" s="18" t="s">
        <v>46</v>
      </c>
      <c r="D552" s="10" t="s">
        <v>33</v>
      </c>
      <c r="E552" s="9"/>
      <c r="F552" s="12" t="s">
        <v>2740</v>
      </c>
      <c r="G552" s="12" t="s">
        <v>2749</v>
      </c>
      <c r="H552" s="49"/>
      <c r="I552" s="9" t="s">
        <v>82</v>
      </c>
      <c r="J552" s="9" t="s">
        <v>90</v>
      </c>
      <c r="K552" s="12" t="s">
        <v>2742</v>
      </c>
      <c r="L552" s="12" t="s">
        <v>2746</v>
      </c>
      <c r="M552" s="9" t="s">
        <v>39</v>
      </c>
      <c r="N552" s="24" t="s">
        <v>2738</v>
      </c>
      <c r="O552" s="24" t="s">
        <v>2750</v>
      </c>
      <c r="P552" s="24"/>
      <c r="Q552" s="24"/>
      <c r="R552" s="24"/>
      <c r="S552" s="24"/>
      <c r="T552" s="24"/>
      <c r="U552" s="11"/>
      <c r="V552" s="11"/>
      <c r="W552" s="23"/>
      <c r="X552" s="17"/>
      <c r="Y552" s="9" t="s">
        <v>2604</v>
      </c>
      <c r="Z552" s="11" t="s">
        <v>2751</v>
      </c>
      <c r="AA552" s="14" t="str">
        <f t="shared" si="1"/>
        <v>M4-MyM-23b-E-3</v>
      </c>
      <c r="AB552" s="7"/>
      <c r="AC552" s="7"/>
      <c r="AD552" s="17"/>
      <c r="AE552" s="7" t="s">
        <v>45</v>
      </c>
    </row>
    <row r="553" ht="75.0" customHeight="1">
      <c r="A553" s="9" t="s">
        <v>2732</v>
      </c>
      <c r="B553" s="12" t="s">
        <v>2733</v>
      </c>
      <c r="C553" s="40" t="s">
        <v>65</v>
      </c>
      <c r="D553" s="10" t="s">
        <v>33</v>
      </c>
      <c r="E553" s="9"/>
      <c r="F553" s="12" t="s">
        <v>2752</v>
      </c>
      <c r="G553" s="12" t="s">
        <v>2753</v>
      </c>
      <c r="H553" s="49"/>
      <c r="I553" s="9" t="s">
        <v>82</v>
      </c>
      <c r="J553" s="9" t="s">
        <v>90</v>
      </c>
      <c r="K553" s="12" t="s">
        <v>2754</v>
      </c>
      <c r="L553" s="12" t="s">
        <v>381</v>
      </c>
      <c r="M553" s="9" t="s">
        <v>39</v>
      </c>
      <c r="N553" s="24" t="s">
        <v>2738</v>
      </c>
      <c r="O553" s="24" t="s">
        <v>2755</v>
      </c>
      <c r="P553" s="24"/>
      <c r="Q553" s="24"/>
      <c r="R553" s="24"/>
      <c r="S553" s="24"/>
      <c r="T553" s="24"/>
      <c r="U553" s="11"/>
      <c r="V553" s="11"/>
      <c r="W553" s="23"/>
      <c r="X553" s="17"/>
      <c r="Y553" s="9" t="s">
        <v>2604</v>
      </c>
      <c r="Z553" s="11" t="s">
        <v>2756</v>
      </c>
      <c r="AA553" s="14" t="str">
        <f t="shared" si="1"/>
        <v>M4-MyM-23b-A-1</v>
      </c>
      <c r="AB553" s="7"/>
      <c r="AC553" s="7"/>
      <c r="AD553" s="17"/>
      <c r="AE553" s="7" t="s">
        <v>45</v>
      </c>
    </row>
    <row r="554" ht="75.0" customHeight="1">
      <c r="A554" s="9" t="s">
        <v>2732</v>
      </c>
      <c r="B554" s="12" t="s">
        <v>2733</v>
      </c>
      <c r="C554" s="40" t="s">
        <v>65</v>
      </c>
      <c r="D554" s="10" t="s">
        <v>33</v>
      </c>
      <c r="E554" s="9"/>
      <c r="F554" s="12" t="s">
        <v>2757</v>
      </c>
      <c r="G554" s="11" t="s">
        <v>2758</v>
      </c>
      <c r="H554" s="49"/>
      <c r="I554" s="9" t="s">
        <v>82</v>
      </c>
      <c r="J554" s="9" t="s">
        <v>90</v>
      </c>
      <c r="K554" s="12" t="s">
        <v>2759</v>
      </c>
      <c r="L554" s="12" t="s">
        <v>930</v>
      </c>
      <c r="M554" s="9" t="s">
        <v>39</v>
      </c>
      <c r="N554" s="24" t="s">
        <v>2738</v>
      </c>
      <c r="O554" s="24" t="s">
        <v>2743</v>
      </c>
      <c r="P554" s="24"/>
      <c r="Q554" s="24"/>
      <c r="R554" s="24"/>
      <c r="S554" s="24"/>
      <c r="T554" s="24"/>
      <c r="U554" s="11"/>
      <c r="V554" s="11"/>
      <c r="W554" s="23"/>
      <c r="X554" s="17"/>
      <c r="Y554" s="9" t="s">
        <v>2604</v>
      </c>
      <c r="Z554" s="11" t="s">
        <v>2760</v>
      </c>
      <c r="AA554" s="14" t="str">
        <f t="shared" si="1"/>
        <v>M4-MyM-23b-A-2</v>
      </c>
      <c r="AB554" s="7"/>
      <c r="AC554" s="7"/>
      <c r="AD554" s="17"/>
      <c r="AE554" s="7" t="s">
        <v>45</v>
      </c>
    </row>
    <row r="555" ht="75.0" customHeight="1">
      <c r="A555" s="9" t="s">
        <v>2732</v>
      </c>
      <c r="B555" s="12" t="s">
        <v>2733</v>
      </c>
      <c r="C555" s="40" t="s">
        <v>65</v>
      </c>
      <c r="D555" s="10" t="s">
        <v>33</v>
      </c>
      <c r="E555" s="9"/>
      <c r="F555" s="12" t="s">
        <v>2761</v>
      </c>
      <c r="G555" s="11" t="s">
        <v>2762</v>
      </c>
      <c r="H555" s="49"/>
      <c r="I555" s="9" t="s">
        <v>82</v>
      </c>
      <c r="J555" s="9" t="s">
        <v>90</v>
      </c>
      <c r="K555" s="12" t="s">
        <v>2763</v>
      </c>
      <c r="L555" s="12" t="s">
        <v>2764</v>
      </c>
      <c r="M555" s="9" t="s">
        <v>39</v>
      </c>
      <c r="N555" s="24" t="s">
        <v>2738</v>
      </c>
      <c r="O555" s="24" t="s">
        <v>2765</v>
      </c>
      <c r="P555" s="24"/>
      <c r="Q555" s="24"/>
      <c r="R555" s="24"/>
      <c r="S555" s="24"/>
      <c r="T555" s="24"/>
      <c r="U555" s="11"/>
      <c r="V555" s="11"/>
      <c r="W555" s="23"/>
      <c r="X555" s="17"/>
      <c r="Y555" s="9" t="s">
        <v>2604</v>
      </c>
      <c r="Z555" s="11" t="s">
        <v>2766</v>
      </c>
      <c r="AA555" s="14" t="str">
        <f t="shared" si="1"/>
        <v>M4-MyM-23b-A-3</v>
      </c>
      <c r="AB555" s="7"/>
      <c r="AC555" s="7"/>
      <c r="AD555" s="17"/>
      <c r="AE555" s="7" t="s">
        <v>45</v>
      </c>
    </row>
    <row r="556" ht="75.0" customHeight="1">
      <c r="A556" s="9" t="s">
        <v>2767</v>
      </c>
      <c r="B556" s="12" t="s">
        <v>2768</v>
      </c>
      <c r="C556" s="31" t="s">
        <v>32</v>
      </c>
      <c r="D556" s="10" t="s">
        <v>33</v>
      </c>
      <c r="E556" s="9"/>
      <c r="F556" s="11" t="s">
        <v>2769</v>
      </c>
      <c r="G556" s="12" t="s">
        <v>2770</v>
      </c>
      <c r="H556" s="49"/>
      <c r="I556" s="9" t="s">
        <v>82</v>
      </c>
      <c r="J556" s="9" t="s">
        <v>408</v>
      </c>
      <c r="K556" s="11" t="s">
        <v>2771</v>
      </c>
      <c r="L556" s="11" t="s">
        <v>2772</v>
      </c>
      <c r="M556" s="9" t="s">
        <v>39</v>
      </c>
      <c r="N556" s="24" t="s">
        <v>2671</v>
      </c>
      <c r="O556" s="24" t="s">
        <v>2671</v>
      </c>
      <c r="P556" s="24"/>
      <c r="Q556" s="24"/>
      <c r="R556" s="24"/>
      <c r="S556" s="24"/>
      <c r="T556" s="24"/>
      <c r="U556" s="11"/>
      <c r="V556" s="11"/>
      <c r="W556" s="23"/>
      <c r="X556" s="17"/>
      <c r="Y556" s="9" t="s">
        <v>2604</v>
      </c>
      <c r="Z556" s="11" t="s">
        <v>2773</v>
      </c>
      <c r="AA556" s="14" t="str">
        <f t="shared" si="1"/>
        <v>M4-MyM-23c-I-1</v>
      </c>
      <c r="AB556" s="7"/>
      <c r="AC556" s="7"/>
      <c r="AD556" s="17"/>
      <c r="AE556" s="7" t="s">
        <v>45</v>
      </c>
    </row>
    <row r="557" ht="75.0" customHeight="1">
      <c r="A557" s="9" t="s">
        <v>2767</v>
      </c>
      <c r="B557" s="12" t="s">
        <v>2768</v>
      </c>
      <c r="C557" s="18" t="s">
        <v>46</v>
      </c>
      <c r="D557" s="10" t="s">
        <v>33</v>
      </c>
      <c r="E557" s="9"/>
      <c r="F557" s="11" t="s">
        <v>2769</v>
      </c>
      <c r="G557" s="12" t="s">
        <v>2770</v>
      </c>
      <c r="H557" s="49"/>
      <c r="I557" s="9" t="s">
        <v>82</v>
      </c>
      <c r="J557" s="9" t="s">
        <v>408</v>
      </c>
      <c r="K557" s="11" t="s">
        <v>2774</v>
      </c>
      <c r="L557" s="11" t="s">
        <v>2775</v>
      </c>
      <c r="M557" s="9" t="s">
        <v>39</v>
      </c>
      <c r="N557" s="11" t="s">
        <v>2776</v>
      </c>
      <c r="O557" s="24" t="s">
        <v>2777</v>
      </c>
      <c r="P557" s="24"/>
      <c r="Q557" s="24"/>
      <c r="R557" s="24"/>
      <c r="S557" s="24"/>
      <c r="T557" s="24"/>
      <c r="U557" s="11"/>
      <c r="V557" s="11"/>
      <c r="W557" s="23"/>
      <c r="X557" s="17"/>
      <c r="Y557" s="9" t="s">
        <v>2604</v>
      </c>
      <c r="Z557" s="11" t="s">
        <v>2778</v>
      </c>
      <c r="AA557" s="14" t="str">
        <f t="shared" si="1"/>
        <v>M4-MyM-23c-E-1</v>
      </c>
      <c r="AB557" s="7"/>
      <c r="AC557" s="7"/>
      <c r="AD557" s="17"/>
      <c r="AE557" s="7" t="s">
        <v>45</v>
      </c>
    </row>
    <row r="558" ht="75.0" customHeight="1">
      <c r="A558" s="9" t="s">
        <v>2767</v>
      </c>
      <c r="B558" s="12" t="s">
        <v>2768</v>
      </c>
      <c r="C558" s="18" t="s">
        <v>46</v>
      </c>
      <c r="D558" s="10" t="s">
        <v>33</v>
      </c>
      <c r="E558" s="9"/>
      <c r="F558" s="11" t="s">
        <v>2769</v>
      </c>
      <c r="G558" s="11" t="s">
        <v>2779</v>
      </c>
      <c r="H558" s="49"/>
      <c r="I558" s="9" t="s">
        <v>82</v>
      </c>
      <c r="J558" s="9" t="s">
        <v>408</v>
      </c>
      <c r="K558" s="12" t="s">
        <v>2774</v>
      </c>
      <c r="L558" s="11" t="s">
        <v>2780</v>
      </c>
      <c r="M558" s="9" t="s">
        <v>39</v>
      </c>
      <c r="N558" s="11" t="s">
        <v>2776</v>
      </c>
      <c r="O558" s="11" t="s">
        <v>2781</v>
      </c>
      <c r="P558" s="24"/>
      <c r="Q558" s="24"/>
      <c r="R558" s="24"/>
      <c r="S558" s="24"/>
      <c r="T558" s="24"/>
      <c r="U558" s="11"/>
      <c r="V558" s="11"/>
      <c r="W558" s="23"/>
      <c r="X558" s="17"/>
      <c r="Y558" s="9" t="s">
        <v>2604</v>
      </c>
      <c r="Z558" s="11" t="s">
        <v>2782</v>
      </c>
      <c r="AA558" s="14" t="str">
        <f t="shared" si="1"/>
        <v>M4-MyM-23c-E-2</v>
      </c>
      <c r="AB558" s="7"/>
      <c r="AC558" s="7"/>
      <c r="AD558" s="17"/>
      <c r="AE558" s="7" t="s">
        <v>45</v>
      </c>
    </row>
    <row r="559" ht="75.0" customHeight="1">
      <c r="A559" s="9" t="s">
        <v>2767</v>
      </c>
      <c r="B559" s="12" t="s">
        <v>2768</v>
      </c>
      <c r="C559" s="18" t="s">
        <v>46</v>
      </c>
      <c r="D559" s="10" t="s">
        <v>33</v>
      </c>
      <c r="E559" s="9"/>
      <c r="F559" s="11" t="s">
        <v>2769</v>
      </c>
      <c r="G559" s="11" t="s">
        <v>2779</v>
      </c>
      <c r="H559" s="49"/>
      <c r="I559" s="9" t="s">
        <v>82</v>
      </c>
      <c r="J559" s="9" t="s">
        <v>408</v>
      </c>
      <c r="K559" s="12" t="s">
        <v>2774</v>
      </c>
      <c r="L559" s="11" t="s">
        <v>2783</v>
      </c>
      <c r="M559" s="9" t="s">
        <v>39</v>
      </c>
      <c r="N559" s="11" t="s">
        <v>2776</v>
      </c>
      <c r="O559" s="24" t="s">
        <v>2784</v>
      </c>
      <c r="P559" s="24"/>
      <c r="Q559" s="24"/>
      <c r="R559" s="24"/>
      <c r="S559" s="24"/>
      <c r="T559" s="24"/>
      <c r="U559" s="11"/>
      <c r="V559" s="11"/>
      <c r="W559" s="23"/>
      <c r="X559" s="17"/>
      <c r="Y559" s="9" t="s">
        <v>2604</v>
      </c>
      <c r="Z559" s="11" t="s">
        <v>2785</v>
      </c>
      <c r="AA559" s="14" t="str">
        <f t="shared" si="1"/>
        <v>M4-MyM-23c-E-3</v>
      </c>
      <c r="AB559" s="7"/>
      <c r="AC559" s="7"/>
      <c r="AD559" s="17"/>
      <c r="AE559" s="7" t="s">
        <v>45</v>
      </c>
    </row>
    <row r="560" ht="75.0" customHeight="1">
      <c r="A560" s="9" t="s">
        <v>2767</v>
      </c>
      <c r="B560" s="12" t="s">
        <v>2768</v>
      </c>
      <c r="C560" s="40" t="s">
        <v>65</v>
      </c>
      <c r="D560" s="10" t="s">
        <v>33</v>
      </c>
      <c r="E560" s="9"/>
      <c r="F560" s="11" t="s">
        <v>2786</v>
      </c>
      <c r="G560" s="11" t="s">
        <v>2779</v>
      </c>
      <c r="H560" s="49"/>
      <c r="I560" s="9" t="s">
        <v>82</v>
      </c>
      <c r="J560" s="9" t="s">
        <v>408</v>
      </c>
      <c r="K560" s="12" t="s">
        <v>2787</v>
      </c>
      <c r="L560" s="11" t="s">
        <v>2788</v>
      </c>
      <c r="M560" s="9" t="s">
        <v>39</v>
      </c>
      <c r="N560" s="11" t="s">
        <v>2776</v>
      </c>
      <c r="O560" s="11" t="s">
        <v>2789</v>
      </c>
      <c r="P560" s="24"/>
      <c r="Q560" s="24"/>
      <c r="R560" s="24"/>
      <c r="S560" s="24"/>
      <c r="T560" s="24"/>
      <c r="U560" s="11"/>
      <c r="V560" s="11"/>
      <c r="W560" s="23"/>
      <c r="X560" s="17"/>
      <c r="Y560" s="9" t="s">
        <v>2604</v>
      </c>
      <c r="Z560" s="11" t="s">
        <v>2790</v>
      </c>
      <c r="AA560" s="14" t="str">
        <f t="shared" si="1"/>
        <v>M4-MyM-23c-A-1</v>
      </c>
      <c r="AB560" s="7"/>
      <c r="AC560" s="7"/>
      <c r="AD560" s="17"/>
      <c r="AE560" s="7" t="s">
        <v>45</v>
      </c>
    </row>
    <row r="561" ht="75.0" customHeight="1">
      <c r="A561" s="9" t="s">
        <v>2767</v>
      </c>
      <c r="B561" s="12" t="s">
        <v>2768</v>
      </c>
      <c r="C561" s="40" t="s">
        <v>65</v>
      </c>
      <c r="D561" s="10" t="s">
        <v>33</v>
      </c>
      <c r="E561" s="9"/>
      <c r="F561" s="11" t="s">
        <v>2791</v>
      </c>
      <c r="G561" s="11" t="s">
        <v>2779</v>
      </c>
      <c r="H561" s="49"/>
      <c r="I561" s="9" t="s">
        <v>82</v>
      </c>
      <c r="J561" s="9" t="s">
        <v>408</v>
      </c>
      <c r="K561" s="12" t="s">
        <v>744</v>
      </c>
      <c r="L561" s="11" t="s">
        <v>2792</v>
      </c>
      <c r="M561" s="9" t="s">
        <v>39</v>
      </c>
      <c r="N561" s="11" t="s">
        <v>2776</v>
      </c>
      <c r="O561" s="24" t="s">
        <v>2793</v>
      </c>
      <c r="P561" s="24"/>
      <c r="Q561" s="24"/>
      <c r="R561" s="24"/>
      <c r="S561" s="24"/>
      <c r="T561" s="24"/>
      <c r="U561" s="11"/>
      <c r="V561" s="11"/>
      <c r="W561" s="23"/>
      <c r="X561" s="17"/>
      <c r="Y561" s="9" t="s">
        <v>2604</v>
      </c>
      <c r="Z561" s="11" t="s">
        <v>2794</v>
      </c>
      <c r="AA561" s="14" t="str">
        <f t="shared" si="1"/>
        <v>M4-MyM-23c-A-2</v>
      </c>
      <c r="AB561" s="7"/>
      <c r="AC561" s="7"/>
      <c r="AD561" s="17"/>
      <c r="AE561" s="7" t="s">
        <v>45</v>
      </c>
    </row>
    <row r="562" ht="75.0" customHeight="1">
      <c r="A562" s="9" t="s">
        <v>2767</v>
      </c>
      <c r="B562" s="12" t="s">
        <v>2768</v>
      </c>
      <c r="C562" s="40" t="s">
        <v>65</v>
      </c>
      <c r="D562" s="10" t="s">
        <v>33</v>
      </c>
      <c r="E562" s="9"/>
      <c r="F562" s="11" t="s">
        <v>2795</v>
      </c>
      <c r="G562" s="11" t="s">
        <v>2779</v>
      </c>
      <c r="H562" s="49"/>
      <c r="I562" s="9" t="s">
        <v>82</v>
      </c>
      <c r="J562" s="9" t="s">
        <v>408</v>
      </c>
      <c r="K562" s="12" t="s">
        <v>2796</v>
      </c>
      <c r="L562" s="11" t="s">
        <v>2788</v>
      </c>
      <c r="M562" s="9" t="s">
        <v>39</v>
      </c>
      <c r="N562" s="11" t="s">
        <v>2776</v>
      </c>
      <c r="O562" s="24" t="s">
        <v>2789</v>
      </c>
      <c r="P562" s="24"/>
      <c r="Q562" s="24"/>
      <c r="R562" s="24"/>
      <c r="S562" s="24"/>
      <c r="T562" s="24"/>
      <c r="U562" s="11"/>
      <c r="V562" s="11"/>
      <c r="W562" s="23"/>
      <c r="X562" s="17"/>
      <c r="Y562" s="9" t="s">
        <v>2604</v>
      </c>
      <c r="Z562" s="11" t="s">
        <v>2797</v>
      </c>
      <c r="AA562" s="14" t="str">
        <f t="shared" si="1"/>
        <v>M4-MyM-23c-A-3</v>
      </c>
      <c r="AB562" s="7"/>
      <c r="AC562" s="7"/>
      <c r="AD562" s="17"/>
      <c r="AE562" s="7" t="s">
        <v>45</v>
      </c>
    </row>
    <row r="563" ht="75.0" customHeight="1">
      <c r="A563" s="9" t="s">
        <v>2798</v>
      </c>
      <c r="B563" s="12" t="s">
        <v>2799</v>
      </c>
      <c r="C563" s="31" t="s">
        <v>32</v>
      </c>
      <c r="D563" s="10" t="s">
        <v>33</v>
      </c>
      <c r="E563" s="9"/>
      <c r="F563" s="12" t="s">
        <v>2800</v>
      </c>
      <c r="G563" s="12" t="s">
        <v>2801</v>
      </c>
      <c r="H563" s="12"/>
      <c r="I563" s="9" t="s">
        <v>82</v>
      </c>
      <c r="J563" s="9" t="s">
        <v>408</v>
      </c>
      <c r="K563" s="12" t="s">
        <v>2802</v>
      </c>
      <c r="L563" s="12" t="s">
        <v>2803</v>
      </c>
      <c r="M563" s="9" t="s">
        <v>39</v>
      </c>
      <c r="N563" s="24" t="s">
        <v>2804</v>
      </c>
      <c r="O563" s="24" t="s">
        <v>2804</v>
      </c>
      <c r="P563" s="24"/>
      <c r="Q563" s="24"/>
      <c r="R563" s="24"/>
      <c r="S563" s="24"/>
      <c r="T563" s="24"/>
      <c r="U563" s="11"/>
      <c r="V563" s="11"/>
      <c r="W563" s="23"/>
      <c r="X563" s="17"/>
      <c r="Y563" s="9" t="s">
        <v>2604</v>
      </c>
      <c r="Z563" s="16" t="s">
        <v>2805</v>
      </c>
      <c r="AA563" s="14" t="str">
        <f t="shared" si="1"/>
        <v>M4-MyM-18a-I-1</v>
      </c>
      <c r="AB563" s="17"/>
      <c r="AC563" s="7"/>
      <c r="AD563" s="17"/>
      <c r="AE563" s="7" t="s">
        <v>45</v>
      </c>
    </row>
    <row r="564" ht="75.0" customHeight="1">
      <c r="A564" s="9" t="s">
        <v>2798</v>
      </c>
      <c r="B564" s="12" t="s">
        <v>2799</v>
      </c>
      <c r="C564" s="31" t="s">
        <v>32</v>
      </c>
      <c r="D564" s="10" t="s">
        <v>33</v>
      </c>
      <c r="E564" s="9"/>
      <c r="F564" s="12" t="s">
        <v>2800</v>
      </c>
      <c r="G564" s="12" t="s">
        <v>2801</v>
      </c>
      <c r="H564" s="12"/>
      <c r="I564" s="9" t="s">
        <v>82</v>
      </c>
      <c r="J564" s="9" t="s">
        <v>408</v>
      </c>
      <c r="K564" s="12" t="s">
        <v>2806</v>
      </c>
      <c r="L564" s="12" t="s">
        <v>2807</v>
      </c>
      <c r="M564" s="9" t="s">
        <v>39</v>
      </c>
      <c r="N564" s="24" t="s">
        <v>2804</v>
      </c>
      <c r="O564" s="24" t="s">
        <v>2804</v>
      </c>
      <c r="P564" s="24"/>
      <c r="Q564" s="24"/>
      <c r="R564" s="24"/>
      <c r="S564" s="24"/>
      <c r="T564" s="24"/>
      <c r="U564" s="11"/>
      <c r="V564" s="11"/>
      <c r="W564" s="23"/>
      <c r="X564" s="17"/>
      <c r="Y564" s="9" t="s">
        <v>2604</v>
      </c>
      <c r="Z564" s="16" t="s">
        <v>2808</v>
      </c>
      <c r="AA564" s="14" t="str">
        <f t="shared" si="1"/>
        <v>M4-MyM-18a-I-2</v>
      </c>
      <c r="AB564" s="17"/>
      <c r="AC564" s="7"/>
      <c r="AD564" s="17"/>
      <c r="AE564" s="7" t="s">
        <v>45</v>
      </c>
    </row>
    <row r="565" ht="75.0" customHeight="1">
      <c r="A565" s="9" t="s">
        <v>2798</v>
      </c>
      <c r="B565" s="12" t="s">
        <v>2799</v>
      </c>
      <c r="C565" s="18" t="s">
        <v>46</v>
      </c>
      <c r="D565" s="10" t="s">
        <v>33</v>
      </c>
      <c r="E565" s="9"/>
      <c r="F565" s="12" t="s">
        <v>2809</v>
      </c>
      <c r="G565" s="12"/>
      <c r="H565" s="12"/>
      <c r="I565" s="9" t="s">
        <v>82</v>
      </c>
      <c r="J565" s="9" t="s">
        <v>471</v>
      </c>
      <c r="K565" s="12" t="s">
        <v>2810</v>
      </c>
      <c r="L565" s="12" t="s">
        <v>417</v>
      </c>
      <c r="M565" s="9" t="s">
        <v>39</v>
      </c>
      <c r="N565" s="24" t="s">
        <v>2804</v>
      </c>
      <c r="O565" s="24" t="s">
        <v>2804</v>
      </c>
      <c r="P565" s="24"/>
      <c r="Q565" s="24"/>
      <c r="R565" s="24"/>
      <c r="S565" s="24"/>
      <c r="T565" s="24"/>
      <c r="U565" s="11"/>
      <c r="V565" s="11"/>
      <c r="W565" s="23"/>
      <c r="X565" s="17"/>
      <c r="Y565" s="9" t="s">
        <v>2604</v>
      </c>
      <c r="Z565" s="16" t="s">
        <v>2811</v>
      </c>
      <c r="AA565" s="14" t="str">
        <f t="shared" si="1"/>
        <v>M4-MyM-18a-E-1</v>
      </c>
      <c r="AB565" s="17"/>
      <c r="AC565" s="7"/>
      <c r="AD565" s="17"/>
      <c r="AE565" s="7" t="s">
        <v>45</v>
      </c>
    </row>
    <row r="566" ht="75.0" customHeight="1">
      <c r="A566" s="9" t="s">
        <v>2798</v>
      </c>
      <c r="B566" s="12" t="s">
        <v>2799</v>
      </c>
      <c r="C566" s="18" t="s">
        <v>46</v>
      </c>
      <c r="D566" s="10" t="s">
        <v>33</v>
      </c>
      <c r="E566" s="9"/>
      <c r="F566" s="12" t="s">
        <v>2812</v>
      </c>
      <c r="G566" s="12"/>
      <c r="H566" s="12"/>
      <c r="I566" s="9" t="s">
        <v>82</v>
      </c>
      <c r="J566" s="9" t="s">
        <v>471</v>
      </c>
      <c r="K566" s="12" t="s">
        <v>2813</v>
      </c>
      <c r="L566" s="12" t="s">
        <v>417</v>
      </c>
      <c r="M566" s="9" t="s">
        <v>39</v>
      </c>
      <c r="N566" s="24" t="s">
        <v>2804</v>
      </c>
      <c r="O566" s="24" t="s">
        <v>2804</v>
      </c>
      <c r="P566" s="24"/>
      <c r="Q566" s="24"/>
      <c r="R566" s="24"/>
      <c r="S566" s="24"/>
      <c r="T566" s="24"/>
      <c r="U566" s="11"/>
      <c r="V566" s="11"/>
      <c r="W566" s="23"/>
      <c r="X566" s="17"/>
      <c r="Y566" s="9" t="s">
        <v>2604</v>
      </c>
      <c r="Z566" s="16" t="s">
        <v>2814</v>
      </c>
      <c r="AA566" s="14" t="str">
        <f t="shared" si="1"/>
        <v>M4-MyM-18a-E-2</v>
      </c>
      <c r="AB566" s="17"/>
      <c r="AC566" s="7"/>
      <c r="AD566" s="17"/>
      <c r="AE566" s="7" t="s">
        <v>45</v>
      </c>
    </row>
    <row r="567" ht="75.0" customHeight="1">
      <c r="A567" s="9" t="s">
        <v>2798</v>
      </c>
      <c r="B567" s="12" t="s">
        <v>2799</v>
      </c>
      <c r="C567" s="18" t="s">
        <v>46</v>
      </c>
      <c r="D567" s="10" t="s">
        <v>33</v>
      </c>
      <c r="E567" s="9"/>
      <c r="F567" s="12" t="s">
        <v>2815</v>
      </c>
      <c r="G567" s="12"/>
      <c r="H567" s="12"/>
      <c r="I567" s="9" t="s">
        <v>82</v>
      </c>
      <c r="J567" s="9" t="s">
        <v>471</v>
      </c>
      <c r="K567" s="12" t="s">
        <v>2816</v>
      </c>
      <c r="L567" s="12" t="s">
        <v>417</v>
      </c>
      <c r="M567" s="9" t="s">
        <v>39</v>
      </c>
      <c r="N567" s="24" t="s">
        <v>2804</v>
      </c>
      <c r="O567" s="24" t="s">
        <v>2804</v>
      </c>
      <c r="P567" s="24"/>
      <c r="Q567" s="24"/>
      <c r="R567" s="24"/>
      <c r="S567" s="24"/>
      <c r="T567" s="24"/>
      <c r="U567" s="11"/>
      <c r="V567" s="11"/>
      <c r="W567" s="23"/>
      <c r="X567" s="17"/>
      <c r="Y567" s="9" t="s">
        <v>2604</v>
      </c>
      <c r="Z567" s="16" t="s">
        <v>2817</v>
      </c>
      <c r="AA567" s="14" t="str">
        <f t="shared" si="1"/>
        <v>M4-MyM-18a-E-3</v>
      </c>
      <c r="AB567" s="17"/>
      <c r="AC567" s="7"/>
      <c r="AD567" s="17"/>
      <c r="AE567" s="7" t="s">
        <v>45</v>
      </c>
    </row>
    <row r="568" ht="75.0" customHeight="1">
      <c r="A568" s="9" t="s">
        <v>2798</v>
      </c>
      <c r="B568" s="12" t="s">
        <v>2799</v>
      </c>
      <c r="C568" s="18" t="s">
        <v>46</v>
      </c>
      <c r="D568" s="10" t="s">
        <v>33</v>
      </c>
      <c r="E568" s="9"/>
      <c r="F568" s="12" t="s">
        <v>2818</v>
      </c>
      <c r="G568" s="12"/>
      <c r="H568" s="12"/>
      <c r="I568" s="9" t="s">
        <v>82</v>
      </c>
      <c r="J568" s="9" t="s">
        <v>471</v>
      </c>
      <c r="K568" s="12" t="s">
        <v>2819</v>
      </c>
      <c r="L568" s="12" t="s">
        <v>417</v>
      </c>
      <c r="M568" s="9" t="s">
        <v>39</v>
      </c>
      <c r="N568" s="24" t="s">
        <v>2804</v>
      </c>
      <c r="O568" s="24" t="s">
        <v>2804</v>
      </c>
      <c r="P568" s="24"/>
      <c r="Q568" s="24"/>
      <c r="R568" s="24"/>
      <c r="S568" s="24"/>
      <c r="T568" s="24"/>
      <c r="U568" s="11"/>
      <c r="V568" s="11"/>
      <c r="W568" s="23"/>
      <c r="X568" s="17"/>
      <c r="Y568" s="9" t="s">
        <v>2604</v>
      </c>
      <c r="Z568" s="16" t="s">
        <v>2820</v>
      </c>
      <c r="AA568" s="14" t="str">
        <f t="shared" si="1"/>
        <v>M4-MyM-18a-E-4</v>
      </c>
      <c r="AB568" s="17"/>
      <c r="AC568" s="7"/>
      <c r="AD568" s="17"/>
      <c r="AE568" s="7" t="s">
        <v>45</v>
      </c>
    </row>
    <row r="569" ht="75.0" customHeight="1">
      <c r="A569" s="9" t="s">
        <v>2821</v>
      </c>
      <c r="B569" s="12" t="s">
        <v>2822</v>
      </c>
      <c r="C569" s="31" t="s">
        <v>32</v>
      </c>
      <c r="D569" s="10" t="s">
        <v>33</v>
      </c>
      <c r="E569" s="9"/>
      <c r="F569" s="12" t="s">
        <v>2823</v>
      </c>
      <c r="G569" s="12" t="s">
        <v>2824</v>
      </c>
      <c r="H569" s="12"/>
      <c r="I569" s="9" t="s">
        <v>82</v>
      </c>
      <c r="J569" s="9" t="s">
        <v>408</v>
      </c>
      <c r="K569" s="11" t="s">
        <v>2825</v>
      </c>
      <c r="L569" s="12" t="s">
        <v>2826</v>
      </c>
      <c r="M569" s="9" t="s">
        <v>39</v>
      </c>
      <c r="N569" s="11" t="s">
        <v>2827</v>
      </c>
      <c r="O569" s="11" t="s">
        <v>2828</v>
      </c>
      <c r="P569" s="24"/>
      <c r="Q569" s="24"/>
      <c r="R569" s="24"/>
      <c r="S569" s="24"/>
      <c r="T569" s="24"/>
      <c r="U569" s="11"/>
      <c r="V569" s="11"/>
      <c r="W569" s="23"/>
      <c r="X569" s="17"/>
      <c r="Y569" s="9" t="s">
        <v>2604</v>
      </c>
      <c r="Z569" s="16" t="s">
        <v>2829</v>
      </c>
      <c r="AA569" s="14" t="str">
        <f t="shared" si="1"/>
        <v>M4-MyM-18b-I-1</v>
      </c>
      <c r="AB569" s="17"/>
      <c r="AC569" s="7"/>
      <c r="AD569" s="17"/>
      <c r="AE569" s="7" t="s">
        <v>45</v>
      </c>
    </row>
    <row r="570" ht="75.0" customHeight="1">
      <c r="A570" s="9" t="s">
        <v>2821</v>
      </c>
      <c r="B570" s="12" t="s">
        <v>2822</v>
      </c>
      <c r="C570" s="31" t="s">
        <v>32</v>
      </c>
      <c r="D570" s="10" t="s">
        <v>33</v>
      </c>
      <c r="E570" s="9"/>
      <c r="F570" s="12" t="s">
        <v>2823</v>
      </c>
      <c r="G570" s="12" t="s">
        <v>2830</v>
      </c>
      <c r="H570" s="12"/>
      <c r="I570" s="9" t="s">
        <v>82</v>
      </c>
      <c r="J570" s="9" t="s">
        <v>408</v>
      </c>
      <c r="K570" s="12" t="s">
        <v>2831</v>
      </c>
      <c r="L570" s="12" t="s">
        <v>2832</v>
      </c>
      <c r="M570" s="9" t="s">
        <v>39</v>
      </c>
      <c r="N570" s="11" t="s">
        <v>2827</v>
      </c>
      <c r="O570" s="11" t="s">
        <v>2833</v>
      </c>
      <c r="P570" s="24"/>
      <c r="Q570" s="24"/>
      <c r="R570" s="24"/>
      <c r="S570" s="24"/>
      <c r="T570" s="24"/>
      <c r="U570" s="11"/>
      <c r="V570" s="11"/>
      <c r="W570" s="23"/>
      <c r="X570" s="17"/>
      <c r="Y570" s="9" t="s">
        <v>2604</v>
      </c>
      <c r="Z570" s="16" t="s">
        <v>2834</v>
      </c>
      <c r="AA570" s="14" t="str">
        <f t="shared" si="1"/>
        <v>M4-MyM-18b-I-2</v>
      </c>
      <c r="AB570" s="17"/>
      <c r="AC570" s="7"/>
      <c r="AD570" s="17"/>
      <c r="AE570" s="7" t="s">
        <v>45</v>
      </c>
    </row>
    <row r="571" ht="75.0" customHeight="1">
      <c r="A571" s="9" t="s">
        <v>2821</v>
      </c>
      <c r="B571" s="12" t="s">
        <v>2822</v>
      </c>
      <c r="C571" s="31" t="s">
        <v>32</v>
      </c>
      <c r="D571" s="10" t="s">
        <v>33</v>
      </c>
      <c r="E571" s="9"/>
      <c r="F571" s="12" t="s">
        <v>2823</v>
      </c>
      <c r="G571" s="12" t="s">
        <v>2835</v>
      </c>
      <c r="H571" s="12"/>
      <c r="I571" s="9" t="s">
        <v>82</v>
      </c>
      <c r="J571" s="9" t="s">
        <v>408</v>
      </c>
      <c r="K571" s="12" t="s">
        <v>2836</v>
      </c>
      <c r="L571" s="11" t="s">
        <v>2837</v>
      </c>
      <c r="M571" s="9" t="s">
        <v>39</v>
      </c>
      <c r="N571" s="11" t="s">
        <v>2827</v>
      </c>
      <c r="O571" s="11" t="s">
        <v>2838</v>
      </c>
      <c r="P571" s="24"/>
      <c r="Q571" s="24"/>
      <c r="R571" s="24"/>
      <c r="S571" s="24"/>
      <c r="T571" s="24"/>
      <c r="U571" s="11"/>
      <c r="V571" s="11"/>
      <c r="W571" s="23"/>
      <c r="X571" s="17"/>
      <c r="Y571" s="9" t="s">
        <v>2604</v>
      </c>
      <c r="Z571" s="16" t="s">
        <v>2839</v>
      </c>
      <c r="AA571" s="14" t="str">
        <f t="shared" si="1"/>
        <v>M4-MyM-18b-I-3</v>
      </c>
      <c r="AB571" s="17"/>
      <c r="AC571" s="7"/>
      <c r="AD571" s="17"/>
      <c r="AE571" s="7" t="s">
        <v>45</v>
      </c>
    </row>
    <row r="572" ht="75.0" customHeight="1">
      <c r="A572" s="9" t="s">
        <v>2821</v>
      </c>
      <c r="B572" s="12" t="s">
        <v>2822</v>
      </c>
      <c r="C572" s="18" t="s">
        <v>46</v>
      </c>
      <c r="D572" s="10" t="s">
        <v>33</v>
      </c>
      <c r="E572" s="9"/>
      <c r="F572" s="12" t="s">
        <v>2840</v>
      </c>
      <c r="G572" s="12" t="s">
        <v>2841</v>
      </c>
      <c r="H572" s="12"/>
      <c r="I572" s="9" t="s">
        <v>82</v>
      </c>
      <c r="J572" s="9" t="s">
        <v>90</v>
      </c>
      <c r="K572" s="11" t="s">
        <v>2842</v>
      </c>
      <c r="L572" s="12" t="s">
        <v>2843</v>
      </c>
      <c r="M572" s="9" t="s">
        <v>39</v>
      </c>
      <c r="N572" s="11" t="s">
        <v>2827</v>
      </c>
      <c r="O572" s="11" t="s">
        <v>2844</v>
      </c>
      <c r="P572" s="24"/>
      <c r="Q572" s="24"/>
      <c r="R572" s="24"/>
      <c r="S572" s="24"/>
      <c r="T572" s="24"/>
      <c r="U572" s="11"/>
      <c r="V572" s="11"/>
      <c r="W572" s="23"/>
      <c r="X572" s="17"/>
      <c r="Y572" s="9" t="s">
        <v>2604</v>
      </c>
      <c r="Z572" s="16" t="s">
        <v>2845</v>
      </c>
      <c r="AA572" s="14" t="str">
        <f t="shared" si="1"/>
        <v>M4-MyM-18b-E-1</v>
      </c>
      <c r="AB572" s="17"/>
      <c r="AC572" s="7"/>
      <c r="AD572" s="17"/>
      <c r="AE572" s="7" t="s">
        <v>45</v>
      </c>
    </row>
    <row r="573" ht="75.0" customHeight="1">
      <c r="A573" s="9" t="s">
        <v>2821</v>
      </c>
      <c r="B573" s="12" t="s">
        <v>2822</v>
      </c>
      <c r="C573" s="18" t="s">
        <v>46</v>
      </c>
      <c r="D573" s="10" t="s">
        <v>33</v>
      </c>
      <c r="E573" s="9"/>
      <c r="F573" s="12" t="s">
        <v>2840</v>
      </c>
      <c r="G573" s="11" t="s">
        <v>2846</v>
      </c>
      <c r="H573" s="12"/>
      <c r="I573" s="9" t="s">
        <v>82</v>
      </c>
      <c r="J573" s="9" t="s">
        <v>90</v>
      </c>
      <c r="K573" s="12" t="s">
        <v>2847</v>
      </c>
      <c r="L573" s="12" t="s">
        <v>2848</v>
      </c>
      <c r="M573" s="9" t="s">
        <v>39</v>
      </c>
      <c r="N573" s="11" t="s">
        <v>2827</v>
      </c>
      <c r="O573" s="11" t="s">
        <v>2849</v>
      </c>
      <c r="P573" s="24"/>
      <c r="Q573" s="24"/>
      <c r="R573" s="24"/>
      <c r="S573" s="24"/>
      <c r="T573" s="24"/>
      <c r="U573" s="11"/>
      <c r="V573" s="11"/>
      <c r="W573" s="23"/>
      <c r="X573" s="17"/>
      <c r="Y573" s="9" t="s">
        <v>2604</v>
      </c>
      <c r="Z573" s="16" t="s">
        <v>2850</v>
      </c>
      <c r="AA573" s="14" t="str">
        <f t="shared" si="1"/>
        <v>M4-MyM-18b-E-2</v>
      </c>
      <c r="AB573" s="17"/>
      <c r="AC573" s="7"/>
      <c r="AD573" s="17"/>
      <c r="AE573" s="7" t="s">
        <v>45</v>
      </c>
    </row>
    <row r="574" ht="75.0" customHeight="1">
      <c r="A574" s="9" t="s">
        <v>2821</v>
      </c>
      <c r="B574" s="12" t="s">
        <v>2822</v>
      </c>
      <c r="C574" s="18" t="s">
        <v>46</v>
      </c>
      <c r="D574" s="10" t="s">
        <v>33</v>
      </c>
      <c r="E574" s="9"/>
      <c r="F574" s="12" t="s">
        <v>2840</v>
      </c>
      <c r="G574" s="12" t="s">
        <v>2851</v>
      </c>
      <c r="H574" s="12"/>
      <c r="I574" s="9" t="s">
        <v>82</v>
      </c>
      <c r="J574" s="9" t="s">
        <v>90</v>
      </c>
      <c r="K574" s="12" t="s">
        <v>2842</v>
      </c>
      <c r="L574" s="12" t="s">
        <v>2852</v>
      </c>
      <c r="M574" s="9" t="s">
        <v>39</v>
      </c>
      <c r="N574" s="11" t="s">
        <v>2827</v>
      </c>
      <c r="O574" s="11" t="s">
        <v>2853</v>
      </c>
      <c r="P574" s="24"/>
      <c r="Q574" s="24"/>
      <c r="R574" s="24"/>
      <c r="S574" s="24"/>
      <c r="T574" s="24"/>
      <c r="U574" s="11"/>
      <c r="V574" s="11"/>
      <c r="W574" s="23"/>
      <c r="X574" s="17"/>
      <c r="Y574" s="9" t="s">
        <v>2604</v>
      </c>
      <c r="Z574" s="16" t="s">
        <v>2854</v>
      </c>
      <c r="AA574" s="14" t="str">
        <f t="shared" si="1"/>
        <v>M4-MyM-18b-E-3</v>
      </c>
      <c r="AB574" s="17"/>
      <c r="AC574" s="7"/>
      <c r="AD574" s="17"/>
      <c r="AE574" s="7" t="s">
        <v>45</v>
      </c>
    </row>
    <row r="575" ht="75.0" customHeight="1">
      <c r="A575" s="9" t="s">
        <v>2821</v>
      </c>
      <c r="B575" s="12" t="s">
        <v>2822</v>
      </c>
      <c r="C575" s="40" t="s">
        <v>65</v>
      </c>
      <c r="D575" s="10" t="s">
        <v>33</v>
      </c>
      <c r="E575" s="9"/>
      <c r="F575" s="11" t="s">
        <v>2855</v>
      </c>
      <c r="G575" s="11" t="s">
        <v>2856</v>
      </c>
      <c r="H575" s="12"/>
      <c r="I575" s="9" t="s">
        <v>82</v>
      </c>
      <c r="J575" s="9" t="s">
        <v>90</v>
      </c>
      <c r="K575" s="12" t="s">
        <v>2857</v>
      </c>
      <c r="L575" s="12" t="s">
        <v>2848</v>
      </c>
      <c r="M575" s="9" t="s">
        <v>39</v>
      </c>
      <c r="N575" s="24" t="s">
        <v>2858</v>
      </c>
      <c r="O575" s="24" t="s">
        <v>2859</v>
      </c>
      <c r="P575" s="24"/>
      <c r="Q575" s="24"/>
      <c r="R575" s="24"/>
      <c r="S575" s="24"/>
      <c r="T575" s="24"/>
      <c r="U575" s="11"/>
      <c r="V575" s="11"/>
      <c r="W575" s="23"/>
      <c r="X575" s="17"/>
      <c r="Y575" s="9" t="s">
        <v>2604</v>
      </c>
      <c r="Z575" s="16" t="s">
        <v>2860</v>
      </c>
      <c r="AA575" s="14" t="str">
        <f t="shared" si="1"/>
        <v>M4-MyM-18b-A-1</v>
      </c>
      <c r="AB575" s="17"/>
      <c r="AC575" s="7"/>
      <c r="AD575" s="17"/>
      <c r="AE575" s="7" t="s">
        <v>45</v>
      </c>
    </row>
    <row r="576" ht="75.0" customHeight="1">
      <c r="A576" s="9" t="s">
        <v>2821</v>
      </c>
      <c r="B576" s="12" t="s">
        <v>2822</v>
      </c>
      <c r="C576" s="40" t="s">
        <v>65</v>
      </c>
      <c r="D576" s="10" t="s">
        <v>33</v>
      </c>
      <c r="E576" s="9"/>
      <c r="F576" s="11" t="s">
        <v>2861</v>
      </c>
      <c r="G576" s="11" t="s">
        <v>2862</v>
      </c>
      <c r="H576" s="12"/>
      <c r="I576" s="9" t="s">
        <v>82</v>
      </c>
      <c r="J576" s="9" t="s">
        <v>90</v>
      </c>
      <c r="K576" s="12" t="s">
        <v>2863</v>
      </c>
      <c r="L576" s="12" t="s">
        <v>2864</v>
      </c>
      <c r="M576" s="9" t="s">
        <v>39</v>
      </c>
      <c r="N576" s="11" t="s">
        <v>2865</v>
      </c>
      <c r="O576" s="11" t="s">
        <v>2866</v>
      </c>
      <c r="P576" s="24"/>
      <c r="Q576" s="24"/>
      <c r="R576" s="24"/>
      <c r="S576" s="24"/>
      <c r="T576" s="24"/>
      <c r="U576" s="11"/>
      <c r="V576" s="11"/>
      <c r="W576" s="23"/>
      <c r="X576" s="17"/>
      <c r="Y576" s="9" t="s">
        <v>2604</v>
      </c>
      <c r="Z576" s="16" t="s">
        <v>2867</v>
      </c>
      <c r="AA576" s="14" t="str">
        <f t="shared" si="1"/>
        <v>M4-MyM-18b-A-2</v>
      </c>
      <c r="AB576" s="17"/>
      <c r="AC576" s="7"/>
      <c r="AD576" s="17"/>
      <c r="AE576" s="7" t="s">
        <v>45</v>
      </c>
    </row>
    <row r="577" ht="75.0" customHeight="1">
      <c r="A577" s="9" t="s">
        <v>2821</v>
      </c>
      <c r="B577" s="12" t="s">
        <v>2822</v>
      </c>
      <c r="C577" s="40" t="s">
        <v>65</v>
      </c>
      <c r="D577" s="10" t="s">
        <v>33</v>
      </c>
      <c r="E577" s="9"/>
      <c r="F577" s="11" t="s">
        <v>2868</v>
      </c>
      <c r="G577" s="11" t="s">
        <v>2869</v>
      </c>
      <c r="H577" s="12"/>
      <c r="I577" s="9" t="s">
        <v>82</v>
      </c>
      <c r="J577" s="9" t="s">
        <v>90</v>
      </c>
      <c r="K577" s="12" t="s">
        <v>2870</v>
      </c>
      <c r="L577" s="12" t="s">
        <v>2871</v>
      </c>
      <c r="M577" s="9" t="s">
        <v>39</v>
      </c>
      <c r="N577" s="11" t="s">
        <v>2865</v>
      </c>
      <c r="O577" s="11" t="s">
        <v>2872</v>
      </c>
      <c r="P577" s="24"/>
      <c r="Q577" s="24"/>
      <c r="R577" s="24"/>
      <c r="S577" s="24"/>
      <c r="T577" s="24"/>
      <c r="U577" s="11"/>
      <c r="V577" s="11"/>
      <c r="W577" s="23"/>
      <c r="X577" s="17"/>
      <c r="Y577" s="9" t="s">
        <v>2604</v>
      </c>
      <c r="Z577" s="16" t="s">
        <v>2873</v>
      </c>
      <c r="AA577" s="14" t="str">
        <f t="shared" si="1"/>
        <v>M4-MyM-18b-A-3</v>
      </c>
      <c r="AB577" s="17"/>
      <c r="AC577" s="7"/>
      <c r="AD577" s="17"/>
      <c r="AE577" s="7" t="s">
        <v>45</v>
      </c>
    </row>
    <row r="578" ht="75.0" customHeight="1">
      <c r="A578" s="9" t="s">
        <v>2874</v>
      </c>
      <c r="B578" s="11" t="s">
        <v>2875</v>
      </c>
      <c r="C578" s="9" t="s">
        <v>32</v>
      </c>
      <c r="D578" s="10" t="s">
        <v>33</v>
      </c>
      <c r="E578" s="9"/>
      <c r="F578" s="11" t="s">
        <v>2876</v>
      </c>
      <c r="G578" s="12"/>
      <c r="H578" s="9" t="s">
        <v>82</v>
      </c>
      <c r="I578" s="9" t="s">
        <v>82</v>
      </c>
      <c r="J578" s="7" t="s">
        <v>2877</v>
      </c>
      <c r="K578" s="11" t="s">
        <v>2878</v>
      </c>
      <c r="L578" s="11" t="s">
        <v>2879</v>
      </c>
      <c r="M578" s="9" t="s">
        <v>39</v>
      </c>
      <c r="N578" s="30" t="s">
        <v>2880</v>
      </c>
      <c r="O578" s="11" t="s">
        <v>2880</v>
      </c>
      <c r="P578" s="23"/>
      <c r="Q578" s="17"/>
      <c r="R578" s="23"/>
      <c r="S578" s="23"/>
      <c r="T578" s="23"/>
      <c r="U578" s="23"/>
      <c r="V578" s="23"/>
      <c r="W578" s="23"/>
      <c r="X578" s="17"/>
      <c r="Y578" s="9" t="s">
        <v>2604</v>
      </c>
      <c r="Z578" s="11" t="s">
        <v>2881</v>
      </c>
      <c r="AA578" s="14" t="str">
        <f t="shared" si="1"/>
        <v>M4-MyM-15a-I-1</v>
      </c>
      <c r="AB578" s="7" t="s">
        <v>258</v>
      </c>
      <c r="AC578" s="17"/>
      <c r="AD578" s="17"/>
      <c r="AE578" s="17"/>
    </row>
    <row r="579" ht="75.0" customHeight="1">
      <c r="A579" s="9" t="s">
        <v>2874</v>
      </c>
      <c r="B579" s="11" t="s">
        <v>2875</v>
      </c>
      <c r="C579" s="9" t="s">
        <v>46</v>
      </c>
      <c r="D579" s="10" t="s">
        <v>33</v>
      </c>
      <c r="E579" s="9"/>
      <c r="F579" s="11" t="s">
        <v>2882</v>
      </c>
      <c r="G579" s="12"/>
      <c r="H579" s="12"/>
      <c r="I579" s="9" t="s">
        <v>82</v>
      </c>
      <c r="J579" s="9" t="s">
        <v>90</v>
      </c>
      <c r="K579" s="12" t="s">
        <v>2883</v>
      </c>
      <c r="L579" s="12" t="s">
        <v>2884</v>
      </c>
      <c r="M579" s="9" t="s">
        <v>39</v>
      </c>
      <c r="N579" s="30" t="s">
        <v>2880</v>
      </c>
      <c r="O579" s="11" t="s">
        <v>2885</v>
      </c>
      <c r="P579" s="11" t="s">
        <v>2886</v>
      </c>
      <c r="Q579" s="17"/>
      <c r="R579" s="23"/>
      <c r="S579" s="23"/>
      <c r="T579" s="23"/>
      <c r="U579" s="23"/>
      <c r="V579" s="23"/>
      <c r="W579" s="23"/>
      <c r="X579" s="17"/>
      <c r="Y579" s="9" t="s">
        <v>2604</v>
      </c>
      <c r="Z579" s="11" t="s">
        <v>2887</v>
      </c>
      <c r="AA579" s="14" t="str">
        <f t="shared" si="1"/>
        <v>M4-MyM-15a-E-1</v>
      </c>
      <c r="AB579" s="7" t="s">
        <v>258</v>
      </c>
      <c r="AC579" s="17"/>
      <c r="AD579" s="17"/>
      <c r="AE579" s="17"/>
    </row>
    <row r="580" ht="75.0" customHeight="1">
      <c r="A580" s="9" t="s">
        <v>2874</v>
      </c>
      <c r="B580" s="11" t="s">
        <v>2875</v>
      </c>
      <c r="C580" s="9" t="s">
        <v>46</v>
      </c>
      <c r="D580" s="10" t="s">
        <v>33</v>
      </c>
      <c r="E580" s="9"/>
      <c r="F580" s="11" t="s">
        <v>2888</v>
      </c>
      <c r="G580" s="12"/>
      <c r="H580" s="12"/>
      <c r="I580" s="9" t="s">
        <v>82</v>
      </c>
      <c r="J580" s="9" t="s">
        <v>90</v>
      </c>
      <c r="K580" s="11" t="s">
        <v>2889</v>
      </c>
      <c r="L580" s="11" t="s">
        <v>2890</v>
      </c>
      <c r="M580" s="9" t="s">
        <v>39</v>
      </c>
      <c r="N580" s="30" t="s">
        <v>2880</v>
      </c>
      <c r="O580" s="11" t="s">
        <v>2891</v>
      </c>
      <c r="P580" s="11" t="s">
        <v>2892</v>
      </c>
      <c r="Q580" s="17"/>
      <c r="R580" s="23"/>
      <c r="S580" s="23"/>
      <c r="T580" s="23"/>
      <c r="U580" s="23"/>
      <c r="V580" s="23"/>
      <c r="W580" s="23"/>
      <c r="X580" s="17"/>
      <c r="Y580" s="9" t="s">
        <v>2604</v>
      </c>
      <c r="Z580" s="11" t="s">
        <v>2893</v>
      </c>
      <c r="AA580" s="14" t="str">
        <f t="shared" si="1"/>
        <v>M4-MyM-15a-E-2</v>
      </c>
      <c r="AB580" s="7" t="s">
        <v>258</v>
      </c>
      <c r="AC580" s="17"/>
      <c r="AD580" s="17"/>
      <c r="AE580" s="17"/>
    </row>
    <row r="581" ht="75.0" customHeight="1">
      <c r="A581" s="9" t="s">
        <v>2874</v>
      </c>
      <c r="B581" s="11" t="s">
        <v>2875</v>
      </c>
      <c r="C581" s="9" t="s">
        <v>65</v>
      </c>
      <c r="D581" s="10" t="s">
        <v>33</v>
      </c>
      <c r="E581" s="9"/>
      <c r="F581" s="12" t="s">
        <v>2894</v>
      </c>
      <c r="G581" s="8" t="s">
        <v>2895</v>
      </c>
      <c r="H581" s="49"/>
      <c r="I581" s="9" t="s">
        <v>82</v>
      </c>
      <c r="J581" s="17" t="s">
        <v>90</v>
      </c>
      <c r="K581" s="12" t="s">
        <v>2896</v>
      </c>
      <c r="L581" s="8" t="s">
        <v>2897</v>
      </c>
      <c r="M581" s="9" t="s">
        <v>39</v>
      </c>
      <c r="N581" s="30" t="s">
        <v>2880</v>
      </c>
      <c r="O581" s="11" t="s">
        <v>2898</v>
      </c>
      <c r="P581" s="19"/>
      <c r="Q581" s="17"/>
      <c r="R581" s="23"/>
      <c r="S581" s="23"/>
      <c r="T581" s="23"/>
      <c r="U581" s="23"/>
      <c r="V581" s="23"/>
      <c r="W581" s="23"/>
      <c r="X581" s="17"/>
      <c r="Y581" s="9" t="s">
        <v>2604</v>
      </c>
      <c r="Z581" s="11" t="s">
        <v>2899</v>
      </c>
      <c r="AA581" s="14" t="str">
        <f t="shared" si="1"/>
        <v>M4-MyM-15a-A-1</v>
      </c>
      <c r="AB581" s="7" t="s">
        <v>258</v>
      </c>
      <c r="AC581" s="7" t="s">
        <v>421</v>
      </c>
      <c r="AD581" s="17"/>
      <c r="AE581" s="17"/>
    </row>
    <row r="582" ht="75.0" customHeight="1">
      <c r="A582" s="9" t="s">
        <v>2874</v>
      </c>
      <c r="B582" s="11" t="s">
        <v>2875</v>
      </c>
      <c r="C582" s="9" t="s">
        <v>65</v>
      </c>
      <c r="D582" s="10" t="s">
        <v>33</v>
      </c>
      <c r="E582" s="9"/>
      <c r="F582" s="11" t="s">
        <v>2900</v>
      </c>
      <c r="G582" s="12" t="s">
        <v>2901</v>
      </c>
      <c r="H582" s="50"/>
      <c r="I582" s="17" t="s">
        <v>82</v>
      </c>
      <c r="J582" s="17" t="s">
        <v>90</v>
      </c>
      <c r="K582" s="24" t="s">
        <v>2902</v>
      </c>
      <c r="L582" s="8" t="s">
        <v>2903</v>
      </c>
      <c r="M582" s="9" t="s">
        <v>39</v>
      </c>
      <c r="N582" s="30" t="s">
        <v>2880</v>
      </c>
      <c r="O582" s="11" t="s">
        <v>2904</v>
      </c>
      <c r="P582" s="47"/>
      <c r="Q582" s="17"/>
      <c r="R582" s="23"/>
      <c r="S582" s="23"/>
      <c r="T582" s="23"/>
      <c r="U582" s="23"/>
      <c r="V582" s="23"/>
      <c r="W582" s="23"/>
      <c r="X582" s="17"/>
      <c r="Y582" s="9" t="s">
        <v>2604</v>
      </c>
      <c r="Z582" s="11" t="s">
        <v>2905</v>
      </c>
      <c r="AA582" s="14" t="str">
        <f t="shared" si="1"/>
        <v>M4-MyM-15a-A-2</v>
      </c>
      <c r="AB582" s="7" t="s">
        <v>258</v>
      </c>
      <c r="AC582" s="7" t="s">
        <v>421</v>
      </c>
      <c r="AD582" s="17"/>
      <c r="AE582" s="17"/>
    </row>
    <row r="583" ht="75.0" customHeight="1">
      <c r="A583" s="9" t="s">
        <v>2874</v>
      </c>
      <c r="B583" s="11" t="s">
        <v>2875</v>
      </c>
      <c r="C583" s="9" t="s">
        <v>65</v>
      </c>
      <c r="D583" s="10" t="s">
        <v>33</v>
      </c>
      <c r="E583" s="9"/>
      <c r="F583" s="12" t="s">
        <v>2906</v>
      </c>
      <c r="G583" s="12" t="s">
        <v>2907</v>
      </c>
      <c r="H583" s="50"/>
      <c r="I583" s="17" t="s">
        <v>82</v>
      </c>
      <c r="J583" s="17" t="s">
        <v>90</v>
      </c>
      <c r="K583" s="24" t="s">
        <v>2908</v>
      </c>
      <c r="L583" s="8" t="s">
        <v>2909</v>
      </c>
      <c r="M583" s="17" t="s">
        <v>39</v>
      </c>
      <c r="N583" s="12" t="s">
        <v>2910</v>
      </c>
      <c r="O583" s="11" t="s">
        <v>2898</v>
      </c>
      <c r="P583" s="47"/>
      <c r="Q583" s="17"/>
      <c r="R583" s="23"/>
      <c r="S583" s="23"/>
      <c r="T583" s="23"/>
      <c r="U583" s="23"/>
      <c r="V583" s="23"/>
      <c r="W583" s="23"/>
      <c r="X583" s="17"/>
      <c r="Y583" s="9" t="s">
        <v>2604</v>
      </c>
      <c r="Z583" s="11" t="s">
        <v>2911</v>
      </c>
      <c r="AA583" s="14" t="str">
        <f t="shared" si="1"/>
        <v>M4-MyM-15a-A-3</v>
      </c>
      <c r="AB583" s="7" t="s">
        <v>258</v>
      </c>
      <c r="AC583" s="7" t="s">
        <v>421</v>
      </c>
      <c r="AD583" s="17"/>
      <c r="AE583" s="17"/>
    </row>
    <row r="584" ht="75.0" customHeight="1">
      <c r="A584" s="9" t="s">
        <v>2912</v>
      </c>
      <c r="B584" s="12" t="s">
        <v>2913</v>
      </c>
      <c r="C584" s="9" t="s">
        <v>32</v>
      </c>
      <c r="D584" s="10" t="s">
        <v>33</v>
      </c>
      <c r="E584" s="9"/>
      <c r="F584" s="11" t="s">
        <v>2914</v>
      </c>
      <c r="G584" s="12"/>
      <c r="H584" s="24"/>
      <c r="I584" s="17" t="s">
        <v>82</v>
      </c>
      <c r="J584" s="7" t="s">
        <v>1092</v>
      </c>
      <c r="K584" s="11" t="s">
        <v>2915</v>
      </c>
      <c r="L584" s="11" t="s">
        <v>2916</v>
      </c>
      <c r="M584" s="17" t="s">
        <v>39</v>
      </c>
      <c r="N584" s="24" t="s">
        <v>2917</v>
      </c>
      <c r="O584" s="24" t="s">
        <v>2917</v>
      </c>
      <c r="P584" s="23"/>
      <c r="Q584" s="17"/>
      <c r="R584" s="23"/>
      <c r="S584" s="23"/>
      <c r="T584" s="23"/>
      <c r="U584" s="23"/>
      <c r="V584" s="23"/>
      <c r="W584" s="23"/>
      <c r="X584" s="17"/>
      <c r="Y584" s="9" t="s">
        <v>2604</v>
      </c>
      <c r="Z584" s="11" t="s">
        <v>2918</v>
      </c>
      <c r="AA584" s="14" t="str">
        <f t="shared" si="1"/>
        <v>M4-MyM-15b-I-1</v>
      </c>
      <c r="AB584" s="7" t="s">
        <v>258</v>
      </c>
      <c r="AC584" s="7" t="s">
        <v>421</v>
      </c>
      <c r="AD584" s="17"/>
      <c r="AE584" s="17"/>
    </row>
    <row r="585" ht="75.0" customHeight="1">
      <c r="A585" s="9" t="s">
        <v>2912</v>
      </c>
      <c r="B585" s="12" t="s">
        <v>2913</v>
      </c>
      <c r="C585" s="9" t="s">
        <v>46</v>
      </c>
      <c r="D585" s="10" t="s">
        <v>33</v>
      </c>
      <c r="E585" s="9"/>
      <c r="F585" s="11" t="s">
        <v>2919</v>
      </c>
      <c r="G585" s="19" t="s">
        <v>2920</v>
      </c>
      <c r="H585" s="24"/>
      <c r="I585" s="17" t="s">
        <v>82</v>
      </c>
      <c r="J585" s="7" t="s">
        <v>90</v>
      </c>
      <c r="K585" s="19" t="s">
        <v>2921</v>
      </c>
      <c r="L585" s="19" t="s">
        <v>2922</v>
      </c>
      <c r="M585" s="17" t="s">
        <v>39</v>
      </c>
      <c r="N585" s="11" t="s">
        <v>2923</v>
      </c>
      <c r="O585" s="11" t="s">
        <v>2924</v>
      </c>
      <c r="P585" s="11"/>
      <c r="Q585" s="17"/>
      <c r="R585" s="23"/>
      <c r="S585" s="23"/>
      <c r="T585" s="23"/>
      <c r="U585" s="23"/>
      <c r="V585" s="23"/>
      <c r="W585" s="23"/>
      <c r="X585" s="17"/>
      <c r="Y585" s="9" t="s">
        <v>2604</v>
      </c>
      <c r="Z585" s="11" t="s">
        <v>2925</v>
      </c>
      <c r="AA585" s="14" t="str">
        <f t="shared" si="1"/>
        <v>M4-MyM-15b-E-1</v>
      </c>
      <c r="AB585" s="7" t="s">
        <v>258</v>
      </c>
      <c r="AC585" s="7" t="s">
        <v>421</v>
      </c>
      <c r="AD585" s="27"/>
      <c r="AE585" s="27"/>
    </row>
    <row r="586" ht="75.0" customHeight="1">
      <c r="A586" s="9" t="s">
        <v>2912</v>
      </c>
      <c r="B586" s="12" t="s">
        <v>2913</v>
      </c>
      <c r="C586" s="9" t="s">
        <v>46</v>
      </c>
      <c r="D586" s="10" t="s">
        <v>33</v>
      </c>
      <c r="E586" s="9"/>
      <c r="F586" s="11" t="s">
        <v>2919</v>
      </c>
      <c r="G586" s="19" t="s">
        <v>2926</v>
      </c>
      <c r="H586" s="24"/>
      <c r="I586" s="17" t="s">
        <v>82</v>
      </c>
      <c r="J586" s="7" t="s">
        <v>90</v>
      </c>
      <c r="K586" s="19" t="s">
        <v>2927</v>
      </c>
      <c r="L586" s="19" t="s">
        <v>2928</v>
      </c>
      <c r="M586" s="17" t="s">
        <v>39</v>
      </c>
      <c r="N586" s="11" t="s">
        <v>2923</v>
      </c>
      <c r="O586" s="11" t="s">
        <v>2929</v>
      </c>
      <c r="P586" s="11"/>
      <c r="Q586" s="17"/>
      <c r="R586" s="23"/>
      <c r="S586" s="23"/>
      <c r="T586" s="23"/>
      <c r="U586" s="23"/>
      <c r="V586" s="23"/>
      <c r="W586" s="23"/>
      <c r="X586" s="17"/>
      <c r="Y586" s="9" t="s">
        <v>2604</v>
      </c>
      <c r="Z586" s="11" t="s">
        <v>2930</v>
      </c>
      <c r="AA586" s="14" t="str">
        <f t="shared" si="1"/>
        <v>M4-MyM-15b-E-2</v>
      </c>
      <c r="AB586" s="7" t="s">
        <v>258</v>
      </c>
      <c r="AC586" s="7" t="s">
        <v>421</v>
      </c>
      <c r="AD586" s="27"/>
      <c r="AE586" s="27"/>
    </row>
    <row r="587" ht="75.0" customHeight="1">
      <c r="A587" s="9" t="s">
        <v>2912</v>
      </c>
      <c r="B587" s="12" t="s">
        <v>2913</v>
      </c>
      <c r="C587" s="9" t="s">
        <v>46</v>
      </c>
      <c r="D587" s="10" t="s">
        <v>33</v>
      </c>
      <c r="E587" s="9"/>
      <c r="F587" s="11" t="s">
        <v>2919</v>
      </c>
      <c r="G587" s="19" t="s">
        <v>2931</v>
      </c>
      <c r="H587" s="24"/>
      <c r="I587" s="17" t="s">
        <v>82</v>
      </c>
      <c r="J587" s="7" t="s">
        <v>90</v>
      </c>
      <c r="K587" s="19" t="s">
        <v>2932</v>
      </c>
      <c r="L587" s="19" t="s">
        <v>2933</v>
      </c>
      <c r="M587" s="17" t="s">
        <v>39</v>
      </c>
      <c r="N587" s="11" t="s">
        <v>2923</v>
      </c>
      <c r="O587" s="11" t="s">
        <v>2934</v>
      </c>
      <c r="P587" s="11"/>
      <c r="Q587" s="17"/>
      <c r="R587" s="23"/>
      <c r="S587" s="23"/>
      <c r="T587" s="23"/>
      <c r="U587" s="23"/>
      <c r="V587" s="23"/>
      <c r="W587" s="23"/>
      <c r="X587" s="17"/>
      <c r="Y587" s="9" t="s">
        <v>2604</v>
      </c>
      <c r="Z587" s="11" t="s">
        <v>2935</v>
      </c>
      <c r="AA587" s="14" t="str">
        <f t="shared" si="1"/>
        <v>M4-MyM-15b-E-3</v>
      </c>
      <c r="AB587" s="7" t="s">
        <v>258</v>
      </c>
      <c r="AC587" s="7" t="s">
        <v>421</v>
      </c>
      <c r="AD587" s="27"/>
      <c r="AE587" s="27"/>
    </row>
    <row r="588" ht="75.0" customHeight="1">
      <c r="A588" s="9" t="s">
        <v>2912</v>
      </c>
      <c r="B588" s="12" t="s">
        <v>2913</v>
      </c>
      <c r="C588" s="9" t="s">
        <v>46</v>
      </c>
      <c r="D588" s="10" t="s">
        <v>33</v>
      </c>
      <c r="E588" s="9"/>
      <c r="F588" s="11" t="s">
        <v>2919</v>
      </c>
      <c r="G588" s="19" t="s">
        <v>2936</v>
      </c>
      <c r="H588" s="24"/>
      <c r="I588" s="17" t="s">
        <v>82</v>
      </c>
      <c r="J588" s="7" t="s">
        <v>90</v>
      </c>
      <c r="K588" s="19" t="s">
        <v>2927</v>
      </c>
      <c r="L588" s="19" t="s">
        <v>2937</v>
      </c>
      <c r="M588" s="17" t="s">
        <v>39</v>
      </c>
      <c r="N588" s="11" t="s">
        <v>2923</v>
      </c>
      <c r="O588" s="11" t="s">
        <v>2938</v>
      </c>
      <c r="P588" s="11"/>
      <c r="Q588" s="17"/>
      <c r="R588" s="23"/>
      <c r="S588" s="23"/>
      <c r="T588" s="23"/>
      <c r="U588" s="23"/>
      <c r="V588" s="23"/>
      <c r="W588" s="23"/>
      <c r="X588" s="17"/>
      <c r="Y588" s="9" t="s">
        <v>2604</v>
      </c>
      <c r="Z588" s="11" t="s">
        <v>2939</v>
      </c>
      <c r="AA588" s="14" t="str">
        <f t="shared" si="1"/>
        <v>M4-MyM-15b-E-4</v>
      </c>
      <c r="AB588" s="7" t="s">
        <v>258</v>
      </c>
      <c r="AC588" s="7" t="s">
        <v>421</v>
      </c>
      <c r="AD588" s="27"/>
      <c r="AE588" s="27"/>
    </row>
    <row r="589" ht="75.0" customHeight="1">
      <c r="A589" s="9" t="s">
        <v>2912</v>
      </c>
      <c r="B589" s="12" t="s">
        <v>2913</v>
      </c>
      <c r="C589" s="9" t="s">
        <v>65</v>
      </c>
      <c r="D589" s="10" t="s">
        <v>33</v>
      </c>
      <c r="E589" s="9"/>
      <c r="F589" s="12" t="s">
        <v>2940</v>
      </c>
      <c r="G589" s="19" t="s">
        <v>2941</v>
      </c>
      <c r="H589" s="24"/>
      <c r="I589" s="17" t="s">
        <v>82</v>
      </c>
      <c r="J589" s="7" t="s">
        <v>90</v>
      </c>
      <c r="K589" s="11" t="s">
        <v>2942</v>
      </c>
      <c r="L589" s="12" t="s">
        <v>2943</v>
      </c>
      <c r="M589" s="17" t="s">
        <v>39</v>
      </c>
      <c r="N589" s="11" t="s">
        <v>2944</v>
      </c>
      <c r="O589" s="11" t="s">
        <v>2945</v>
      </c>
      <c r="P589" s="24" t="s">
        <v>2946</v>
      </c>
      <c r="Q589" s="17"/>
      <c r="R589" s="23"/>
      <c r="S589" s="23"/>
      <c r="T589" s="23"/>
      <c r="U589" s="23"/>
      <c r="V589" s="23"/>
      <c r="W589" s="23"/>
      <c r="X589" s="17"/>
      <c r="Y589" s="9" t="s">
        <v>2604</v>
      </c>
      <c r="Z589" s="11" t="s">
        <v>2947</v>
      </c>
      <c r="AA589" s="14" t="str">
        <f t="shared" si="1"/>
        <v>M4-MyM-15b-A-1</v>
      </c>
      <c r="AB589" s="7" t="s">
        <v>258</v>
      </c>
      <c r="AC589" s="7" t="s">
        <v>421</v>
      </c>
      <c r="AD589" s="27"/>
      <c r="AE589" s="27"/>
    </row>
    <row r="590" ht="75.0" customHeight="1">
      <c r="A590" s="9" t="s">
        <v>2912</v>
      </c>
      <c r="B590" s="12" t="s">
        <v>2913</v>
      </c>
      <c r="C590" s="9" t="s">
        <v>65</v>
      </c>
      <c r="D590" s="10" t="s">
        <v>33</v>
      </c>
      <c r="E590" s="9"/>
      <c r="F590" s="11" t="s">
        <v>2948</v>
      </c>
      <c r="G590" s="8" t="s">
        <v>2949</v>
      </c>
      <c r="H590" s="24"/>
      <c r="I590" s="17" t="s">
        <v>82</v>
      </c>
      <c r="J590" s="17" t="s">
        <v>90</v>
      </c>
      <c r="K590" s="24" t="s">
        <v>2950</v>
      </c>
      <c r="L590" s="12" t="s">
        <v>2951</v>
      </c>
      <c r="M590" s="17" t="s">
        <v>39</v>
      </c>
      <c r="N590" s="11" t="s">
        <v>2944</v>
      </c>
      <c r="O590" s="11" t="s">
        <v>2952</v>
      </c>
      <c r="P590" s="11" t="s">
        <v>2953</v>
      </c>
      <c r="Q590" s="17"/>
      <c r="R590" s="23"/>
      <c r="S590" s="23"/>
      <c r="T590" s="23"/>
      <c r="U590" s="23"/>
      <c r="V590" s="23"/>
      <c r="W590" s="23"/>
      <c r="X590" s="17"/>
      <c r="Y590" s="9" t="s">
        <v>2604</v>
      </c>
      <c r="Z590" s="11" t="s">
        <v>2954</v>
      </c>
      <c r="AA590" s="14" t="str">
        <f t="shared" si="1"/>
        <v>M4-MyM-15b-A-2</v>
      </c>
      <c r="AB590" s="7" t="s">
        <v>258</v>
      </c>
      <c r="AC590" s="7" t="s">
        <v>421</v>
      </c>
      <c r="AD590" s="27"/>
      <c r="AE590" s="27"/>
    </row>
    <row r="591" ht="75.0" customHeight="1">
      <c r="A591" s="9" t="s">
        <v>2912</v>
      </c>
      <c r="B591" s="12" t="s">
        <v>2913</v>
      </c>
      <c r="C591" s="9" t="s">
        <v>65</v>
      </c>
      <c r="D591" s="10" t="s">
        <v>33</v>
      </c>
      <c r="E591" s="9"/>
      <c r="F591" s="11" t="s">
        <v>2955</v>
      </c>
      <c r="G591" s="8" t="s">
        <v>2956</v>
      </c>
      <c r="H591" s="24"/>
      <c r="I591" s="17" t="s">
        <v>82</v>
      </c>
      <c r="J591" s="17" t="s">
        <v>90</v>
      </c>
      <c r="K591" s="24" t="s">
        <v>2950</v>
      </c>
      <c r="L591" s="12" t="s">
        <v>2943</v>
      </c>
      <c r="M591" s="17" t="s">
        <v>39</v>
      </c>
      <c r="N591" s="11" t="s">
        <v>2944</v>
      </c>
      <c r="O591" s="11" t="s">
        <v>2957</v>
      </c>
      <c r="P591" s="24" t="s">
        <v>2946</v>
      </c>
      <c r="Q591" s="17"/>
      <c r="R591" s="23"/>
      <c r="S591" s="23"/>
      <c r="T591" s="23"/>
      <c r="U591" s="23"/>
      <c r="V591" s="23"/>
      <c r="W591" s="23"/>
      <c r="X591" s="17"/>
      <c r="Y591" s="9" t="s">
        <v>2604</v>
      </c>
      <c r="Z591" s="11" t="s">
        <v>2958</v>
      </c>
      <c r="AA591" s="14" t="str">
        <f t="shared" si="1"/>
        <v>M4-MyM-15b-A-3</v>
      </c>
      <c r="AB591" s="7" t="s">
        <v>258</v>
      </c>
      <c r="AC591" s="7" t="s">
        <v>421</v>
      </c>
      <c r="AD591" s="27"/>
      <c r="AE591" s="27"/>
    </row>
    <row r="592" ht="75.0" customHeight="1">
      <c r="A592" s="7" t="s">
        <v>2959</v>
      </c>
      <c r="B592" s="12" t="s">
        <v>2960</v>
      </c>
      <c r="C592" s="9" t="s">
        <v>32</v>
      </c>
      <c r="D592" s="10" t="s">
        <v>33</v>
      </c>
      <c r="E592" s="9"/>
      <c r="F592" s="21" t="s">
        <v>2961</v>
      </c>
      <c r="G592" s="21"/>
      <c r="H592" s="23"/>
      <c r="I592" s="17" t="s">
        <v>82</v>
      </c>
      <c r="J592" s="7" t="s">
        <v>471</v>
      </c>
      <c r="K592" s="21" t="s">
        <v>2962</v>
      </c>
      <c r="L592" s="21" t="s">
        <v>2963</v>
      </c>
      <c r="M592" s="17" t="s">
        <v>39</v>
      </c>
      <c r="N592" s="21" t="s">
        <v>2964</v>
      </c>
      <c r="O592" s="21" t="s">
        <v>2965</v>
      </c>
      <c r="P592" s="23"/>
      <c r="Q592" s="17"/>
      <c r="R592" s="23"/>
      <c r="S592" s="23"/>
      <c r="T592" s="23"/>
      <c r="U592" s="23"/>
      <c r="V592" s="23"/>
      <c r="W592" s="23"/>
      <c r="X592" s="17"/>
      <c r="Y592" s="9" t="s">
        <v>2604</v>
      </c>
      <c r="Z592" s="12" t="s">
        <v>2966</v>
      </c>
      <c r="AA592" s="14" t="str">
        <f t="shared" si="1"/>
        <v>M4-MyM-15c-I-1</v>
      </c>
      <c r="AB592" s="7" t="s">
        <v>258</v>
      </c>
      <c r="AC592" s="17"/>
      <c r="AD592" s="27"/>
      <c r="AE592" s="27"/>
    </row>
    <row r="593" ht="75.0" customHeight="1">
      <c r="A593" s="7" t="s">
        <v>2959</v>
      </c>
      <c r="B593" s="12" t="s">
        <v>2960</v>
      </c>
      <c r="C593" s="9" t="s">
        <v>46</v>
      </c>
      <c r="D593" s="10" t="s">
        <v>33</v>
      </c>
      <c r="E593" s="9"/>
      <c r="F593" s="11" t="s">
        <v>2967</v>
      </c>
      <c r="G593" s="11" t="s">
        <v>2968</v>
      </c>
      <c r="H593" s="12"/>
      <c r="I593" s="17" t="s">
        <v>82</v>
      </c>
      <c r="J593" s="7" t="s">
        <v>366</v>
      </c>
      <c r="K593" s="21" t="s">
        <v>2969</v>
      </c>
      <c r="L593" s="21" t="s">
        <v>2970</v>
      </c>
      <c r="M593" s="17" t="s">
        <v>39</v>
      </c>
      <c r="N593" s="21" t="s">
        <v>2964</v>
      </c>
      <c r="O593" s="21" t="s">
        <v>2971</v>
      </c>
      <c r="P593" s="23"/>
      <c r="Q593" s="17"/>
      <c r="R593" s="23"/>
      <c r="S593" s="23"/>
      <c r="T593" s="23"/>
      <c r="U593" s="23"/>
      <c r="V593" s="23"/>
      <c r="W593" s="23"/>
      <c r="X593" s="17"/>
      <c r="Y593" s="9" t="s">
        <v>2604</v>
      </c>
      <c r="Z593" s="11" t="s">
        <v>2972</v>
      </c>
      <c r="AA593" s="14" t="str">
        <f t="shared" si="1"/>
        <v>M4-MyM-15c-E-1</v>
      </c>
      <c r="AB593" s="7" t="s">
        <v>258</v>
      </c>
      <c r="AC593" s="17"/>
      <c r="AD593" s="27"/>
      <c r="AE593" s="27"/>
    </row>
    <row r="594" ht="75.0" customHeight="1">
      <c r="A594" s="7" t="s">
        <v>2959</v>
      </c>
      <c r="B594" s="12" t="s">
        <v>2960</v>
      </c>
      <c r="C594" s="9" t="s">
        <v>46</v>
      </c>
      <c r="D594" s="10" t="s">
        <v>33</v>
      </c>
      <c r="E594" s="9"/>
      <c r="F594" s="11" t="s">
        <v>2967</v>
      </c>
      <c r="G594" s="11" t="s">
        <v>2968</v>
      </c>
      <c r="H594" s="12"/>
      <c r="I594" s="17" t="s">
        <v>82</v>
      </c>
      <c r="J594" s="7" t="s">
        <v>366</v>
      </c>
      <c r="K594" s="21" t="s">
        <v>2973</v>
      </c>
      <c r="L594" s="21" t="s">
        <v>2974</v>
      </c>
      <c r="M594" s="17" t="s">
        <v>39</v>
      </c>
      <c r="N594" s="21" t="s">
        <v>2964</v>
      </c>
      <c r="O594" s="21" t="s">
        <v>2975</v>
      </c>
      <c r="P594" s="23"/>
      <c r="Q594" s="17"/>
      <c r="R594" s="23"/>
      <c r="S594" s="23"/>
      <c r="T594" s="23"/>
      <c r="U594" s="23"/>
      <c r="V594" s="23"/>
      <c r="W594" s="23"/>
      <c r="X594" s="17"/>
      <c r="Y594" s="9" t="s">
        <v>2604</v>
      </c>
      <c r="Z594" s="11" t="s">
        <v>2976</v>
      </c>
      <c r="AA594" s="14" t="str">
        <f t="shared" si="1"/>
        <v>M4-MyM-15c-E-2</v>
      </c>
      <c r="AB594" s="7" t="s">
        <v>258</v>
      </c>
      <c r="AC594" s="17"/>
      <c r="AD594" s="27"/>
      <c r="AE594" s="27"/>
    </row>
    <row r="595" ht="75.0" customHeight="1">
      <c r="A595" s="7" t="s">
        <v>2959</v>
      </c>
      <c r="B595" s="12" t="s">
        <v>2960</v>
      </c>
      <c r="C595" s="9" t="s">
        <v>65</v>
      </c>
      <c r="D595" s="10" t="s">
        <v>33</v>
      </c>
      <c r="E595" s="9"/>
      <c r="F595" s="11" t="s">
        <v>2977</v>
      </c>
      <c r="G595" s="11" t="s">
        <v>2968</v>
      </c>
      <c r="H595" s="12"/>
      <c r="I595" s="17" t="s">
        <v>82</v>
      </c>
      <c r="J595" s="7" t="s">
        <v>366</v>
      </c>
      <c r="K595" s="21" t="s">
        <v>2973</v>
      </c>
      <c r="L595" s="21" t="s">
        <v>2974</v>
      </c>
      <c r="M595" s="17" t="s">
        <v>39</v>
      </c>
      <c r="N595" s="21" t="s">
        <v>2964</v>
      </c>
      <c r="O595" s="21" t="s">
        <v>2975</v>
      </c>
      <c r="P595" s="48"/>
      <c r="Q595" s="17"/>
      <c r="R595" s="23"/>
      <c r="S595" s="23"/>
      <c r="T595" s="23"/>
      <c r="U595" s="23"/>
      <c r="V595" s="23"/>
      <c r="W595" s="23"/>
      <c r="X595" s="17"/>
      <c r="Y595" s="9" t="s">
        <v>2604</v>
      </c>
      <c r="Z595" s="11" t="s">
        <v>2978</v>
      </c>
      <c r="AA595" s="14" t="str">
        <f t="shared" si="1"/>
        <v>M4-MyM-15c-A-1</v>
      </c>
      <c r="AB595" s="7" t="s">
        <v>258</v>
      </c>
      <c r="AC595" s="17"/>
      <c r="AD595" s="27"/>
      <c r="AE595" s="27"/>
    </row>
    <row r="596" ht="75.0" customHeight="1">
      <c r="A596" s="7" t="s">
        <v>2959</v>
      </c>
      <c r="B596" s="12" t="s">
        <v>2960</v>
      </c>
      <c r="C596" s="9" t="s">
        <v>65</v>
      </c>
      <c r="D596" s="10" t="s">
        <v>33</v>
      </c>
      <c r="E596" s="9"/>
      <c r="F596" s="21" t="s">
        <v>2979</v>
      </c>
      <c r="G596" s="11" t="s">
        <v>2968</v>
      </c>
      <c r="H596" s="21"/>
      <c r="I596" s="17" t="s">
        <v>82</v>
      </c>
      <c r="J596" s="7" t="s">
        <v>366</v>
      </c>
      <c r="K596" s="21" t="s">
        <v>2980</v>
      </c>
      <c r="L596" s="21" t="s">
        <v>2974</v>
      </c>
      <c r="M596" s="17" t="s">
        <v>39</v>
      </c>
      <c r="N596" s="21" t="s">
        <v>2964</v>
      </c>
      <c r="O596" s="21" t="s">
        <v>2975</v>
      </c>
      <c r="P596" s="23"/>
      <c r="Q596" s="17"/>
      <c r="R596" s="21"/>
      <c r="S596" s="21"/>
      <c r="T596" s="23"/>
      <c r="U596" s="21"/>
      <c r="V596" s="21"/>
      <c r="W596" s="23"/>
      <c r="X596" s="17"/>
      <c r="Y596" s="9" t="s">
        <v>2604</v>
      </c>
      <c r="Z596" s="11" t="s">
        <v>2981</v>
      </c>
      <c r="AA596" s="14" t="str">
        <f t="shared" si="1"/>
        <v>M4-MyM-15c-A-2</v>
      </c>
      <c r="AB596" s="7" t="s">
        <v>258</v>
      </c>
      <c r="AC596" s="17"/>
      <c r="AD596" s="27"/>
      <c r="AE596" s="27"/>
    </row>
    <row r="597" ht="75.0" customHeight="1">
      <c r="A597" s="7" t="s">
        <v>2959</v>
      </c>
      <c r="B597" s="12" t="s">
        <v>2960</v>
      </c>
      <c r="C597" s="9" t="s">
        <v>65</v>
      </c>
      <c r="D597" s="10" t="s">
        <v>33</v>
      </c>
      <c r="E597" s="9"/>
      <c r="F597" s="21" t="s">
        <v>2982</v>
      </c>
      <c r="G597" s="11" t="s">
        <v>2968</v>
      </c>
      <c r="H597" s="21"/>
      <c r="I597" s="17" t="s">
        <v>82</v>
      </c>
      <c r="J597" s="7" t="s">
        <v>366</v>
      </c>
      <c r="K597" s="21" t="s">
        <v>2969</v>
      </c>
      <c r="L597" s="21" t="s">
        <v>2970</v>
      </c>
      <c r="M597" s="17" t="s">
        <v>39</v>
      </c>
      <c r="N597" s="21" t="s">
        <v>2964</v>
      </c>
      <c r="O597" s="21" t="s">
        <v>2971</v>
      </c>
      <c r="P597" s="23"/>
      <c r="Q597" s="17"/>
      <c r="R597" s="21"/>
      <c r="S597" s="21"/>
      <c r="T597" s="21"/>
      <c r="U597" s="23"/>
      <c r="V597" s="21"/>
      <c r="W597" s="21"/>
      <c r="X597" s="11"/>
      <c r="Y597" s="9" t="s">
        <v>2604</v>
      </c>
      <c r="Z597" s="11" t="s">
        <v>2983</v>
      </c>
      <c r="AA597" s="14" t="str">
        <f t="shared" si="1"/>
        <v>M4-MyM-15c-A-3</v>
      </c>
      <c r="AB597" s="7" t="s">
        <v>258</v>
      </c>
      <c r="AC597" s="17"/>
      <c r="AD597" s="27"/>
      <c r="AE597" s="27"/>
    </row>
    <row r="598" ht="75.0" customHeight="1">
      <c r="A598" s="9" t="s">
        <v>2984</v>
      </c>
      <c r="B598" s="12" t="s">
        <v>2985</v>
      </c>
      <c r="C598" s="9" t="s">
        <v>32</v>
      </c>
      <c r="D598" s="10" t="s">
        <v>33</v>
      </c>
      <c r="E598" s="9"/>
      <c r="F598" s="11" t="s">
        <v>2986</v>
      </c>
      <c r="G598" s="12" t="s">
        <v>2987</v>
      </c>
      <c r="H598" s="9" t="s">
        <v>82</v>
      </c>
      <c r="I598" s="9" t="s">
        <v>82</v>
      </c>
      <c r="J598" s="9" t="s">
        <v>366</v>
      </c>
      <c r="K598" s="11" t="s">
        <v>2988</v>
      </c>
      <c r="L598" s="12" t="s">
        <v>2989</v>
      </c>
      <c r="M598" s="9" t="s">
        <v>39</v>
      </c>
      <c r="N598" s="11" t="s">
        <v>2990</v>
      </c>
      <c r="O598" s="11" t="s">
        <v>2991</v>
      </c>
      <c r="P598" s="23"/>
      <c r="Q598" s="17"/>
      <c r="R598" s="21"/>
      <c r="S598" s="21"/>
      <c r="T598" s="21"/>
      <c r="U598" s="23"/>
      <c r="V598" s="21"/>
      <c r="W598" s="21"/>
      <c r="X598" s="17"/>
      <c r="Y598" s="9" t="s">
        <v>2604</v>
      </c>
      <c r="Z598" s="51" t="s">
        <v>2992</v>
      </c>
      <c r="AA598" s="14" t="str">
        <f t="shared" si="1"/>
        <v>M4-MyM-2a-I-1</v>
      </c>
      <c r="AB598" s="7" t="s">
        <v>258</v>
      </c>
      <c r="AC598" s="17"/>
      <c r="AD598" s="17" t="s">
        <v>44</v>
      </c>
      <c r="AE598" s="7"/>
    </row>
    <row r="599" ht="75.0" customHeight="1">
      <c r="A599" s="9" t="s">
        <v>2984</v>
      </c>
      <c r="B599" s="12" t="s">
        <v>2985</v>
      </c>
      <c r="C599" s="9" t="s">
        <v>32</v>
      </c>
      <c r="D599" s="10" t="s">
        <v>33</v>
      </c>
      <c r="E599" s="9"/>
      <c r="F599" s="11" t="s">
        <v>2986</v>
      </c>
      <c r="G599" s="12" t="s">
        <v>2993</v>
      </c>
      <c r="H599" s="9"/>
      <c r="I599" s="9" t="s">
        <v>82</v>
      </c>
      <c r="J599" s="9" t="s">
        <v>366</v>
      </c>
      <c r="K599" s="11" t="s">
        <v>2994</v>
      </c>
      <c r="L599" s="12" t="s">
        <v>2995</v>
      </c>
      <c r="M599" s="9" t="s">
        <v>39</v>
      </c>
      <c r="N599" s="11" t="s">
        <v>2990</v>
      </c>
      <c r="O599" s="11" t="s">
        <v>2996</v>
      </c>
      <c r="P599" s="23"/>
      <c r="Q599" s="17"/>
      <c r="R599" s="21"/>
      <c r="S599" s="21"/>
      <c r="T599" s="21"/>
      <c r="U599" s="23"/>
      <c r="V599" s="21"/>
      <c r="W599" s="21"/>
      <c r="X599" s="17"/>
      <c r="Y599" s="9" t="s">
        <v>2604</v>
      </c>
      <c r="Z599" s="12" t="s">
        <v>2997</v>
      </c>
      <c r="AA599" s="14" t="str">
        <f t="shared" si="1"/>
        <v>M4-MyM-2a-I-2</v>
      </c>
      <c r="AB599" s="7" t="s">
        <v>258</v>
      </c>
      <c r="AC599" s="17"/>
      <c r="AD599" s="17" t="s">
        <v>44</v>
      </c>
      <c r="AE599" s="7"/>
    </row>
    <row r="600" ht="75.0" customHeight="1">
      <c r="A600" s="9" t="s">
        <v>2984</v>
      </c>
      <c r="B600" s="12" t="s">
        <v>2985</v>
      </c>
      <c r="C600" s="9" t="s">
        <v>32</v>
      </c>
      <c r="D600" s="10" t="s">
        <v>33</v>
      </c>
      <c r="E600" s="9"/>
      <c r="F600" s="11" t="s">
        <v>2986</v>
      </c>
      <c r="G600" s="12" t="s">
        <v>2987</v>
      </c>
      <c r="H600" s="9"/>
      <c r="I600" s="9" t="s">
        <v>82</v>
      </c>
      <c r="J600" s="9" t="s">
        <v>366</v>
      </c>
      <c r="K600" s="12" t="s">
        <v>2998</v>
      </c>
      <c r="L600" s="12" t="s">
        <v>2999</v>
      </c>
      <c r="M600" s="9" t="s">
        <v>39</v>
      </c>
      <c r="N600" s="11" t="s">
        <v>2990</v>
      </c>
      <c r="O600" s="11" t="s">
        <v>3000</v>
      </c>
      <c r="P600" s="23"/>
      <c r="Q600" s="17"/>
      <c r="R600" s="21"/>
      <c r="S600" s="21"/>
      <c r="T600" s="21"/>
      <c r="U600" s="23"/>
      <c r="V600" s="21"/>
      <c r="W600" s="21"/>
      <c r="X600" s="17"/>
      <c r="Y600" s="9" t="s">
        <v>2604</v>
      </c>
      <c r="Z600" s="12" t="s">
        <v>3001</v>
      </c>
      <c r="AA600" s="14" t="str">
        <f t="shared" si="1"/>
        <v>M4-MyM-2a-I-3</v>
      </c>
      <c r="AB600" s="7" t="s">
        <v>258</v>
      </c>
      <c r="AC600" s="17"/>
      <c r="AD600" s="17" t="s">
        <v>44</v>
      </c>
      <c r="AE600" s="7"/>
    </row>
    <row r="601" ht="75.0" customHeight="1">
      <c r="A601" s="9" t="s">
        <v>2984</v>
      </c>
      <c r="B601" s="12" t="s">
        <v>2985</v>
      </c>
      <c r="C601" s="9" t="s">
        <v>46</v>
      </c>
      <c r="D601" s="10" t="s">
        <v>33</v>
      </c>
      <c r="E601" s="9"/>
      <c r="F601" s="12" t="s">
        <v>3002</v>
      </c>
      <c r="G601" s="12"/>
      <c r="H601" s="12"/>
      <c r="I601" s="9" t="s">
        <v>82</v>
      </c>
      <c r="J601" s="9" t="s">
        <v>49</v>
      </c>
      <c r="K601" s="11" t="s">
        <v>3003</v>
      </c>
      <c r="L601" s="12" t="s">
        <v>3004</v>
      </c>
      <c r="M601" s="9" t="s">
        <v>39</v>
      </c>
      <c r="N601" s="24" t="s">
        <v>3005</v>
      </c>
      <c r="O601" s="11" t="s">
        <v>3006</v>
      </c>
      <c r="P601" s="23"/>
      <c r="Q601" s="17"/>
      <c r="R601" s="21"/>
      <c r="S601" s="21"/>
      <c r="T601" s="21"/>
      <c r="U601" s="21"/>
      <c r="V601" s="21"/>
      <c r="W601" s="21"/>
      <c r="X601" s="11"/>
      <c r="Y601" s="9" t="s">
        <v>2604</v>
      </c>
      <c r="Z601" s="12" t="s">
        <v>3007</v>
      </c>
      <c r="AA601" s="14" t="str">
        <f t="shared" si="1"/>
        <v>M4-MyM-2a-E-1</v>
      </c>
      <c r="AB601" s="7" t="s">
        <v>258</v>
      </c>
      <c r="AC601" s="17"/>
      <c r="AD601" s="17" t="s">
        <v>44</v>
      </c>
      <c r="AE601" s="7"/>
    </row>
    <row r="602" ht="75.0" customHeight="1">
      <c r="A602" s="9" t="s">
        <v>2984</v>
      </c>
      <c r="B602" s="12" t="s">
        <v>2985</v>
      </c>
      <c r="C602" s="9" t="s">
        <v>46</v>
      </c>
      <c r="D602" s="10" t="s">
        <v>33</v>
      </c>
      <c r="E602" s="9"/>
      <c r="F602" s="12" t="s">
        <v>3008</v>
      </c>
      <c r="G602" s="12"/>
      <c r="H602" s="12"/>
      <c r="I602" s="9" t="s">
        <v>82</v>
      </c>
      <c r="J602" s="9" t="s">
        <v>49</v>
      </c>
      <c r="K602" s="11" t="s">
        <v>3009</v>
      </c>
      <c r="L602" s="12" t="s">
        <v>3010</v>
      </c>
      <c r="M602" s="9" t="s">
        <v>39</v>
      </c>
      <c r="N602" s="24" t="s">
        <v>3005</v>
      </c>
      <c r="O602" s="11" t="s">
        <v>3011</v>
      </c>
      <c r="P602" s="23"/>
      <c r="Q602" s="17"/>
      <c r="R602" s="21"/>
      <c r="S602" s="21"/>
      <c r="T602" s="21"/>
      <c r="U602" s="21"/>
      <c r="V602" s="21"/>
      <c r="W602" s="21"/>
      <c r="X602" s="11"/>
      <c r="Y602" s="9" t="s">
        <v>2604</v>
      </c>
      <c r="Z602" s="12" t="s">
        <v>3012</v>
      </c>
      <c r="AA602" s="14" t="str">
        <f t="shared" si="1"/>
        <v>M4-MyM-2a-E-2</v>
      </c>
      <c r="AB602" s="7" t="s">
        <v>258</v>
      </c>
      <c r="AC602" s="17"/>
      <c r="AD602" s="17" t="s">
        <v>44</v>
      </c>
      <c r="AE602" s="7"/>
    </row>
    <row r="603" ht="75.0" customHeight="1">
      <c r="A603" s="9" t="s">
        <v>2984</v>
      </c>
      <c r="B603" s="12" t="s">
        <v>2985</v>
      </c>
      <c r="C603" s="9" t="s">
        <v>46</v>
      </c>
      <c r="D603" s="10" t="s">
        <v>33</v>
      </c>
      <c r="E603" s="9"/>
      <c r="F603" s="12" t="s">
        <v>3013</v>
      </c>
      <c r="G603" s="12"/>
      <c r="H603" s="12"/>
      <c r="I603" s="9" t="s">
        <v>82</v>
      </c>
      <c r="J603" s="9" t="s">
        <v>108</v>
      </c>
      <c r="K603" s="11" t="s">
        <v>3014</v>
      </c>
      <c r="L603" s="12" t="s">
        <v>3015</v>
      </c>
      <c r="M603" s="9" t="s">
        <v>39</v>
      </c>
      <c r="N603" s="24" t="s">
        <v>3005</v>
      </c>
      <c r="O603" s="11" t="s">
        <v>3011</v>
      </c>
      <c r="P603" s="23"/>
      <c r="Q603" s="17"/>
      <c r="R603" s="21"/>
      <c r="S603" s="21"/>
      <c r="T603" s="21"/>
      <c r="U603" s="21"/>
      <c r="V603" s="21"/>
      <c r="W603" s="21"/>
      <c r="X603" s="11"/>
      <c r="Y603" s="9" t="s">
        <v>2604</v>
      </c>
      <c r="Z603" s="12" t="s">
        <v>3016</v>
      </c>
      <c r="AA603" s="14" t="str">
        <f t="shared" si="1"/>
        <v>M4-MyM-2a-E-3</v>
      </c>
      <c r="AB603" s="7" t="s">
        <v>258</v>
      </c>
      <c r="AC603" s="17"/>
      <c r="AD603" s="17" t="s">
        <v>44</v>
      </c>
      <c r="AE603" s="7"/>
    </row>
    <row r="604" ht="75.0" customHeight="1">
      <c r="A604" s="9" t="s">
        <v>3017</v>
      </c>
      <c r="B604" s="12" t="s">
        <v>3018</v>
      </c>
      <c r="C604" s="9" t="s">
        <v>32</v>
      </c>
      <c r="D604" s="10" t="s">
        <v>33</v>
      </c>
      <c r="E604" s="9"/>
      <c r="F604" s="12" t="s">
        <v>3019</v>
      </c>
      <c r="G604" s="12"/>
      <c r="H604" s="12"/>
      <c r="I604" s="9" t="s">
        <v>82</v>
      </c>
      <c r="J604" s="9" t="s">
        <v>471</v>
      </c>
      <c r="K604" s="8" t="s">
        <v>3020</v>
      </c>
      <c r="L604" s="12" t="s">
        <v>3021</v>
      </c>
      <c r="M604" s="7" t="s">
        <v>39</v>
      </c>
      <c r="N604" s="11" t="s">
        <v>3022</v>
      </c>
      <c r="O604" s="11" t="s">
        <v>3023</v>
      </c>
      <c r="P604" s="24" t="s">
        <v>3024</v>
      </c>
      <c r="Q604" s="17"/>
      <c r="R604" s="21"/>
      <c r="S604" s="21"/>
      <c r="T604" s="21"/>
      <c r="U604" s="21"/>
      <c r="V604" s="21"/>
      <c r="W604" s="23"/>
      <c r="X604" s="17"/>
      <c r="Y604" s="9" t="s">
        <v>2604</v>
      </c>
      <c r="Z604" s="11" t="s">
        <v>3025</v>
      </c>
      <c r="AA604" s="14" t="str">
        <f t="shared" si="1"/>
        <v>M4-MyM-2b-I-1</v>
      </c>
      <c r="AB604" s="7" t="s">
        <v>258</v>
      </c>
      <c r="AC604" s="17"/>
      <c r="AD604" s="17" t="s">
        <v>44</v>
      </c>
      <c r="AE604" s="7"/>
    </row>
    <row r="605" ht="75.0" customHeight="1">
      <c r="A605" s="9" t="s">
        <v>3017</v>
      </c>
      <c r="B605" s="12" t="s">
        <v>3018</v>
      </c>
      <c r="C605" s="9" t="s">
        <v>46</v>
      </c>
      <c r="D605" s="10" t="s">
        <v>33</v>
      </c>
      <c r="E605" s="9"/>
      <c r="F605" s="12" t="s">
        <v>3026</v>
      </c>
      <c r="G605" s="8" t="s">
        <v>3027</v>
      </c>
      <c r="H605" s="9" t="s">
        <v>82</v>
      </c>
      <c r="I605" s="9" t="s">
        <v>82</v>
      </c>
      <c r="J605" s="9" t="s">
        <v>90</v>
      </c>
      <c r="K605" s="12" t="s">
        <v>3028</v>
      </c>
      <c r="L605" s="11" t="s">
        <v>3029</v>
      </c>
      <c r="M605" s="9" t="s">
        <v>39</v>
      </c>
      <c r="N605" s="11" t="s">
        <v>3022</v>
      </c>
      <c r="O605" s="11" t="s">
        <v>3030</v>
      </c>
      <c r="P605" s="23"/>
      <c r="Q605" s="7"/>
      <c r="R605" s="21"/>
      <c r="S605" s="21"/>
      <c r="T605" s="21"/>
      <c r="U605" s="21"/>
      <c r="V605" s="21"/>
      <c r="W605" s="23"/>
      <c r="X605" s="24"/>
      <c r="Y605" s="9" t="s">
        <v>2604</v>
      </c>
      <c r="Z605" s="11" t="s">
        <v>3031</v>
      </c>
      <c r="AA605" s="14" t="str">
        <f t="shared" si="1"/>
        <v>M4-MyM-2b-E-1</v>
      </c>
      <c r="AB605" s="7" t="s">
        <v>258</v>
      </c>
      <c r="AC605" s="17"/>
      <c r="AD605" s="17" t="s">
        <v>44</v>
      </c>
      <c r="AE605" s="7"/>
    </row>
    <row r="606" ht="75.0" customHeight="1">
      <c r="A606" s="9" t="s">
        <v>3017</v>
      </c>
      <c r="B606" s="12" t="s">
        <v>3018</v>
      </c>
      <c r="C606" s="9" t="s">
        <v>46</v>
      </c>
      <c r="D606" s="10" t="s">
        <v>33</v>
      </c>
      <c r="E606" s="9"/>
      <c r="F606" s="12" t="s">
        <v>3026</v>
      </c>
      <c r="G606" s="8" t="s">
        <v>3032</v>
      </c>
      <c r="H606" s="9"/>
      <c r="I606" s="9" t="s">
        <v>82</v>
      </c>
      <c r="J606" s="9" t="s">
        <v>90</v>
      </c>
      <c r="K606" s="12" t="s">
        <v>3028</v>
      </c>
      <c r="L606" s="11" t="s">
        <v>3033</v>
      </c>
      <c r="M606" s="9" t="s">
        <v>39</v>
      </c>
      <c r="N606" s="11" t="s">
        <v>3022</v>
      </c>
      <c r="O606" s="11" t="s">
        <v>3034</v>
      </c>
      <c r="P606" s="23"/>
      <c r="Q606" s="7"/>
      <c r="R606" s="21"/>
      <c r="S606" s="21"/>
      <c r="T606" s="21"/>
      <c r="U606" s="21"/>
      <c r="V606" s="21"/>
      <c r="W606" s="23"/>
      <c r="X606" s="24"/>
      <c r="Y606" s="9" t="s">
        <v>2604</v>
      </c>
      <c r="Z606" s="11" t="s">
        <v>3035</v>
      </c>
      <c r="AA606" s="14" t="str">
        <f t="shared" si="1"/>
        <v>M4-MyM-2b-E-2</v>
      </c>
      <c r="AB606" s="7" t="s">
        <v>258</v>
      </c>
      <c r="AC606" s="17"/>
      <c r="AD606" s="17" t="s">
        <v>44</v>
      </c>
      <c r="AE606" s="7"/>
    </row>
    <row r="607" ht="75.0" customHeight="1">
      <c r="A607" s="9" t="s">
        <v>3017</v>
      </c>
      <c r="B607" s="12" t="s">
        <v>3018</v>
      </c>
      <c r="C607" s="9" t="s">
        <v>46</v>
      </c>
      <c r="D607" s="10" t="s">
        <v>33</v>
      </c>
      <c r="E607" s="9"/>
      <c r="F607" s="12" t="s">
        <v>3026</v>
      </c>
      <c r="G607" s="8" t="s">
        <v>3036</v>
      </c>
      <c r="H607" s="9"/>
      <c r="I607" s="9" t="s">
        <v>82</v>
      </c>
      <c r="J607" s="9" t="s">
        <v>90</v>
      </c>
      <c r="K607" s="12" t="s">
        <v>3028</v>
      </c>
      <c r="L607" s="11" t="s">
        <v>3037</v>
      </c>
      <c r="M607" s="9" t="s">
        <v>39</v>
      </c>
      <c r="N607" s="11" t="s">
        <v>3022</v>
      </c>
      <c r="O607" s="11" t="s">
        <v>3038</v>
      </c>
      <c r="P607" s="23"/>
      <c r="Q607" s="7"/>
      <c r="R607" s="21"/>
      <c r="S607" s="21"/>
      <c r="T607" s="21"/>
      <c r="U607" s="21"/>
      <c r="V607" s="21"/>
      <c r="W607" s="23"/>
      <c r="X607" s="24"/>
      <c r="Y607" s="9" t="s">
        <v>2604</v>
      </c>
      <c r="Z607" s="11" t="s">
        <v>3039</v>
      </c>
      <c r="AA607" s="14" t="str">
        <f t="shared" si="1"/>
        <v>M4-MyM-2b-E-3</v>
      </c>
      <c r="AB607" s="7" t="s">
        <v>258</v>
      </c>
      <c r="AC607" s="17"/>
      <c r="AD607" s="17" t="s">
        <v>44</v>
      </c>
      <c r="AE607" s="7"/>
    </row>
    <row r="608" ht="75.0" customHeight="1">
      <c r="A608" s="9" t="s">
        <v>3017</v>
      </c>
      <c r="B608" s="12" t="s">
        <v>3018</v>
      </c>
      <c r="C608" s="9" t="s">
        <v>65</v>
      </c>
      <c r="D608" s="10" t="s">
        <v>33</v>
      </c>
      <c r="E608" s="9"/>
      <c r="F608" s="12" t="s">
        <v>3040</v>
      </c>
      <c r="G608" s="8" t="s">
        <v>3041</v>
      </c>
      <c r="H608" s="12"/>
      <c r="I608" s="9" t="s">
        <v>82</v>
      </c>
      <c r="J608" s="9" t="s">
        <v>90</v>
      </c>
      <c r="K608" s="12" t="s">
        <v>3042</v>
      </c>
      <c r="L608" s="12" t="s">
        <v>2746</v>
      </c>
      <c r="M608" s="9" t="s">
        <v>447</v>
      </c>
      <c r="N608" s="23"/>
      <c r="O608" s="23"/>
      <c r="P608" s="23"/>
      <c r="Q608" s="7"/>
      <c r="R608" s="21"/>
      <c r="S608" s="11" t="s">
        <v>3043</v>
      </c>
      <c r="T608" s="12" t="s">
        <v>3044</v>
      </c>
      <c r="U608" s="12" t="s">
        <v>3045</v>
      </c>
      <c r="V608" s="12" t="s">
        <v>3046</v>
      </c>
      <c r="W608" s="21"/>
      <c r="X608" s="21"/>
      <c r="Y608" s="9" t="s">
        <v>2604</v>
      </c>
      <c r="Z608" s="11" t="s">
        <v>3047</v>
      </c>
      <c r="AA608" s="14" t="str">
        <f t="shared" si="1"/>
        <v>M4-MyM-2b-A-1</v>
      </c>
      <c r="AB608" s="7" t="s">
        <v>258</v>
      </c>
      <c r="AC608" s="17"/>
      <c r="AD608" s="17" t="s">
        <v>44</v>
      </c>
      <c r="AE608" s="7"/>
    </row>
    <row r="609" ht="75.0" customHeight="1">
      <c r="A609" s="9" t="s">
        <v>3017</v>
      </c>
      <c r="B609" s="12" t="s">
        <v>3018</v>
      </c>
      <c r="C609" s="9" t="s">
        <v>65</v>
      </c>
      <c r="D609" s="10" t="s">
        <v>33</v>
      </c>
      <c r="E609" s="9"/>
      <c r="F609" s="11" t="s">
        <v>3048</v>
      </c>
      <c r="G609" s="19" t="s">
        <v>3049</v>
      </c>
      <c r="H609" s="12"/>
      <c r="I609" s="17" t="s">
        <v>82</v>
      </c>
      <c r="J609" s="17" t="s">
        <v>90</v>
      </c>
      <c r="K609" s="24" t="s">
        <v>3050</v>
      </c>
      <c r="L609" s="24" t="s">
        <v>2463</v>
      </c>
      <c r="M609" s="17" t="s">
        <v>447</v>
      </c>
      <c r="N609" s="23"/>
      <c r="O609" s="23"/>
      <c r="P609" s="23"/>
      <c r="Q609" s="17"/>
      <c r="R609" s="23"/>
      <c r="S609" s="11" t="s">
        <v>3051</v>
      </c>
      <c r="T609" s="24" t="s">
        <v>3052</v>
      </c>
      <c r="U609" s="24" t="s">
        <v>3045</v>
      </c>
      <c r="V609" s="11" t="s">
        <v>3053</v>
      </c>
      <c r="W609" s="23"/>
      <c r="X609" s="17"/>
      <c r="Y609" s="9" t="s">
        <v>2604</v>
      </c>
      <c r="Z609" s="11" t="s">
        <v>3054</v>
      </c>
      <c r="AA609" s="14" t="str">
        <f t="shared" si="1"/>
        <v>M4-MyM-2b-A-2</v>
      </c>
      <c r="AB609" s="7" t="s">
        <v>258</v>
      </c>
      <c r="AC609" s="17"/>
      <c r="AD609" s="17" t="s">
        <v>44</v>
      </c>
      <c r="AE609" s="7"/>
    </row>
    <row r="610" ht="75.0" customHeight="1">
      <c r="A610" s="9" t="s">
        <v>3017</v>
      </c>
      <c r="B610" s="12" t="s">
        <v>3018</v>
      </c>
      <c r="C610" s="9" t="s">
        <v>65</v>
      </c>
      <c r="D610" s="10" t="s">
        <v>33</v>
      </c>
      <c r="E610" s="9"/>
      <c r="F610" s="11" t="s">
        <v>3055</v>
      </c>
      <c r="G610" s="19" t="s">
        <v>3056</v>
      </c>
      <c r="H610" s="24"/>
      <c r="I610" s="17" t="s">
        <v>82</v>
      </c>
      <c r="J610" s="17" t="s">
        <v>90</v>
      </c>
      <c r="K610" s="24" t="s">
        <v>3057</v>
      </c>
      <c r="L610" s="24" t="s">
        <v>2463</v>
      </c>
      <c r="M610" s="17" t="s">
        <v>447</v>
      </c>
      <c r="N610" s="23"/>
      <c r="O610" s="23"/>
      <c r="P610" s="23"/>
      <c r="Q610" s="17"/>
      <c r="R610" s="23"/>
      <c r="S610" s="11" t="s">
        <v>3058</v>
      </c>
      <c r="T610" s="24" t="s">
        <v>3059</v>
      </c>
      <c r="U610" s="24" t="s">
        <v>3045</v>
      </c>
      <c r="V610" s="11" t="s">
        <v>3060</v>
      </c>
      <c r="W610" s="23"/>
      <c r="X610" s="17"/>
      <c r="Y610" s="9" t="s">
        <v>2604</v>
      </c>
      <c r="Z610" s="11" t="s">
        <v>3061</v>
      </c>
      <c r="AA610" s="14" t="str">
        <f t="shared" si="1"/>
        <v>M4-MyM-2b-A-3</v>
      </c>
      <c r="AB610" s="7" t="s">
        <v>258</v>
      </c>
      <c r="AC610" s="17"/>
      <c r="AD610" s="17" t="s">
        <v>44</v>
      </c>
      <c r="AE610" s="7"/>
    </row>
    <row r="611" ht="75.0" customHeight="1">
      <c r="A611" s="9" t="s">
        <v>3062</v>
      </c>
      <c r="B611" s="12" t="s">
        <v>3063</v>
      </c>
      <c r="C611" s="9" t="s">
        <v>32</v>
      </c>
      <c r="D611" s="10" t="s">
        <v>33</v>
      </c>
      <c r="E611" s="9"/>
      <c r="F611" s="24" t="s">
        <v>3064</v>
      </c>
      <c r="G611" s="24"/>
      <c r="H611" s="24"/>
      <c r="I611" s="17" t="s">
        <v>82</v>
      </c>
      <c r="J611" s="17" t="s">
        <v>1783</v>
      </c>
      <c r="K611" s="24" t="s">
        <v>3065</v>
      </c>
      <c r="L611" s="24"/>
      <c r="M611" s="17" t="s">
        <v>39</v>
      </c>
      <c r="N611" s="24" t="s">
        <v>2671</v>
      </c>
      <c r="O611" s="24" t="s">
        <v>2671</v>
      </c>
      <c r="P611" s="24"/>
      <c r="Q611" s="24"/>
      <c r="R611" s="24"/>
      <c r="S611" s="24"/>
      <c r="T611" s="24"/>
      <c r="U611" s="24"/>
      <c r="V611" s="24"/>
      <c r="W611" s="23"/>
      <c r="X611" s="17"/>
      <c r="Y611" s="9" t="s">
        <v>2604</v>
      </c>
      <c r="Z611" s="12" t="s">
        <v>3066</v>
      </c>
      <c r="AA611" s="14" t="str">
        <f t="shared" si="1"/>
        <v>M4-MyM-2c-I-1</v>
      </c>
      <c r="AB611" s="7" t="s">
        <v>258</v>
      </c>
      <c r="AC611" s="17"/>
      <c r="AD611" s="17" t="s">
        <v>44</v>
      </c>
      <c r="AE611" s="17"/>
    </row>
    <row r="612" ht="75.0" customHeight="1">
      <c r="A612" s="9" t="s">
        <v>3062</v>
      </c>
      <c r="B612" s="12" t="s">
        <v>3063</v>
      </c>
      <c r="C612" s="9" t="s">
        <v>46</v>
      </c>
      <c r="D612" s="10" t="s">
        <v>33</v>
      </c>
      <c r="E612" s="9"/>
      <c r="F612" s="24" t="s">
        <v>3067</v>
      </c>
      <c r="G612" s="24"/>
      <c r="H612" s="24"/>
      <c r="I612" s="17" t="s">
        <v>82</v>
      </c>
      <c r="J612" s="17" t="s">
        <v>1783</v>
      </c>
      <c r="K612" s="24" t="s">
        <v>3068</v>
      </c>
      <c r="L612" s="24" t="s">
        <v>3069</v>
      </c>
      <c r="M612" s="17" t="s">
        <v>447</v>
      </c>
      <c r="N612" s="52"/>
      <c r="O612" s="52"/>
      <c r="P612" s="24"/>
      <c r="Q612" s="24"/>
      <c r="R612" s="24"/>
      <c r="S612" s="11" t="s">
        <v>3070</v>
      </c>
      <c r="T612" s="24" t="s">
        <v>3071</v>
      </c>
      <c r="U612" s="24" t="s">
        <v>3072</v>
      </c>
      <c r="V612" s="11" t="s">
        <v>3073</v>
      </c>
      <c r="W612" s="23"/>
      <c r="X612" s="17"/>
      <c r="Y612" s="9" t="s">
        <v>2604</v>
      </c>
      <c r="Z612" s="11" t="s">
        <v>3074</v>
      </c>
      <c r="AA612" s="14" t="str">
        <f t="shared" si="1"/>
        <v>M4-MyM-2c-E-1</v>
      </c>
      <c r="AB612" s="7" t="s">
        <v>258</v>
      </c>
      <c r="AC612" s="17"/>
      <c r="AD612" s="17" t="s">
        <v>44</v>
      </c>
      <c r="AE612" s="17"/>
    </row>
    <row r="613" ht="75.0" customHeight="1">
      <c r="A613" s="9" t="s">
        <v>3062</v>
      </c>
      <c r="B613" s="12" t="s">
        <v>3063</v>
      </c>
      <c r="C613" s="9" t="s">
        <v>65</v>
      </c>
      <c r="D613" s="7" t="s">
        <v>33</v>
      </c>
      <c r="E613" s="9"/>
      <c r="F613" s="11" t="s">
        <v>3075</v>
      </c>
      <c r="G613" s="47" t="s">
        <v>3076</v>
      </c>
      <c r="H613" s="24"/>
      <c r="I613" s="17" t="s">
        <v>82</v>
      </c>
      <c r="J613" s="17" t="s">
        <v>90</v>
      </c>
      <c r="K613" s="11" t="s">
        <v>3077</v>
      </c>
      <c r="L613" s="11" t="s">
        <v>3078</v>
      </c>
      <c r="M613" s="17" t="s">
        <v>447</v>
      </c>
      <c r="N613" s="52"/>
      <c r="O613" s="52"/>
      <c r="P613" s="24"/>
      <c r="Q613" s="24"/>
      <c r="R613" s="24"/>
      <c r="S613" s="11" t="s">
        <v>3079</v>
      </c>
      <c r="T613" s="24" t="s">
        <v>3080</v>
      </c>
      <c r="U613" s="11" t="s">
        <v>3071</v>
      </c>
      <c r="V613" s="11" t="s">
        <v>3081</v>
      </c>
      <c r="W613" s="11" t="s">
        <v>3082</v>
      </c>
      <c r="X613" s="17"/>
      <c r="Y613" s="9" t="s">
        <v>2604</v>
      </c>
      <c r="Z613" s="11" t="s">
        <v>3083</v>
      </c>
      <c r="AA613" s="14" t="str">
        <f t="shared" si="1"/>
        <v>M4-MyM-2c-A-1</v>
      </c>
      <c r="AB613" s="7" t="s">
        <v>258</v>
      </c>
      <c r="AC613" s="7" t="s">
        <v>421</v>
      </c>
      <c r="AD613" s="17" t="s">
        <v>44</v>
      </c>
      <c r="AE613" s="17"/>
    </row>
    <row r="614" ht="75.0" customHeight="1">
      <c r="A614" s="9" t="s">
        <v>3062</v>
      </c>
      <c r="B614" s="12" t="s">
        <v>3063</v>
      </c>
      <c r="C614" s="9" t="s">
        <v>65</v>
      </c>
      <c r="D614" s="10" t="s">
        <v>33</v>
      </c>
      <c r="E614" s="9"/>
      <c r="F614" s="11" t="s">
        <v>3084</v>
      </c>
      <c r="G614" s="11" t="s">
        <v>2176</v>
      </c>
      <c r="H614" s="24"/>
      <c r="I614" s="17" t="s">
        <v>35</v>
      </c>
      <c r="J614" s="17" t="s">
        <v>408</v>
      </c>
      <c r="K614" s="24" t="s">
        <v>3085</v>
      </c>
      <c r="L614" s="11" t="s">
        <v>3086</v>
      </c>
      <c r="M614" s="17" t="s">
        <v>447</v>
      </c>
      <c r="N614" s="52"/>
      <c r="O614" s="52"/>
      <c r="P614" s="24"/>
      <c r="Q614" s="24"/>
      <c r="R614" s="24"/>
      <c r="S614" s="24" t="s">
        <v>3087</v>
      </c>
      <c r="T614" s="11" t="s">
        <v>3071</v>
      </c>
      <c r="U614" s="11" t="s">
        <v>3088</v>
      </c>
      <c r="V614" s="11" t="s">
        <v>3089</v>
      </c>
      <c r="W614" s="23"/>
      <c r="X614" s="17"/>
      <c r="Y614" s="9" t="s">
        <v>2604</v>
      </c>
      <c r="Z614" s="11" t="s">
        <v>3090</v>
      </c>
      <c r="AA614" s="14" t="str">
        <f t="shared" si="1"/>
        <v>M4-MyM-2c-A-2</v>
      </c>
      <c r="AB614" s="7" t="s">
        <v>258</v>
      </c>
      <c r="AC614" s="7" t="s">
        <v>421</v>
      </c>
      <c r="AD614" s="17" t="s">
        <v>44</v>
      </c>
      <c r="AE614" s="17"/>
    </row>
    <row r="615" ht="75.0" customHeight="1">
      <c r="A615" s="9" t="s">
        <v>3062</v>
      </c>
      <c r="B615" s="12" t="s">
        <v>3063</v>
      </c>
      <c r="C615" s="9" t="s">
        <v>65</v>
      </c>
      <c r="D615" s="7" t="s">
        <v>33</v>
      </c>
      <c r="E615" s="9"/>
      <c r="F615" s="11" t="s">
        <v>3091</v>
      </c>
      <c r="G615" s="24"/>
      <c r="H615" s="24"/>
      <c r="I615" s="17" t="s">
        <v>35</v>
      </c>
      <c r="J615" s="17" t="s">
        <v>1783</v>
      </c>
      <c r="K615" s="24" t="s">
        <v>3092</v>
      </c>
      <c r="L615" s="24" t="s">
        <v>3093</v>
      </c>
      <c r="M615" s="17" t="s">
        <v>447</v>
      </c>
      <c r="N615" s="52"/>
      <c r="O615" s="52"/>
      <c r="P615" s="24"/>
      <c r="Q615" s="24"/>
      <c r="R615" s="24"/>
      <c r="S615" s="11" t="s">
        <v>3094</v>
      </c>
      <c r="T615" s="11" t="s">
        <v>3071</v>
      </c>
      <c r="U615" s="11" t="s">
        <v>3095</v>
      </c>
      <c r="V615" s="11" t="s">
        <v>3096</v>
      </c>
      <c r="W615" s="23"/>
      <c r="X615" s="17"/>
      <c r="Y615" s="9" t="s">
        <v>2604</v>
      </c>
      <c r="Z615" s="11" t="s">
        <v>3097</v>
      </c>
      <c r="AA615" s="14" t="str">
        <f t="shared" si="1"/>
        <v>M4-MyM-2c-A-3</v>
      </c>
      <c r="AB615" s="7" t="s">
        <v>258</v>
      </c>
      <c r="AC615" s="7" t="s">
        <v>421</v>
      </c>
      <c r="AD615" s="17" t="s">
        <v>44</v>
      </c>
      <c r="AE615" s="17"/>
    </row>
    <row r="616" ht="75.0" customHeight="1">
      <c r="A616" s="9" t="s">
        <v>3098</v>
      </c>
      <c r="B616" s="12" t="s">
        <v>3099</v>
      </c>
      <c r="C616" s="31" t="s">
        <v>32</v>
      </c>
      <c r="D616" s="10" t="s">
        <v>33</v>
      </c>
      <c r="E616" s="9"/>
      <c r="F616" s="12" t="s">
        <v>3100</v>
      </c>
      <c r="G616" s="24" t="s">
        <v>3101</v>
      </c>
      <c r="H616" s="50"/>
      <c r="I616" s="17" t="s">
        <v>82</v>
      </c>
      <c r="J616" s="17" t="s">
        <v>408</v>
      </c>
      <c r="K616" s="24" t="s">
        <v>3102</v>
      </c>
      <c r="L616" s="11" t="s">
        <v>3103</v>
      </c>
      <c r="M616" s="17" t="s">
        <v>39</v>
      </c>
      <c r="N616" s="24" t="s">
        <v>3104</v>
      </c>
      <c r="O616" s="24" t="s">
        <v>3104</v>
      </c>
      <c r="P616" s="24"/>
      <c r="Q616" s="24"/>
      <c r="R616" s="24"/>
      <c r="S616" s="11"/>
      <c r="T616" s="11"/>
      <c r="U616" s="11"/>
      <c r="V616" s="11"/>
      <c r="W616" s="23"/>
      <c r="X616" s="17"/>
      <c r="Y616" s="9" t="s">
        <v>2604</v>
      </c>
      <c r="Z616" s="11" t="s">
        <v>3105</v>
      </c>
      <c r="AA616" s="14" t="str">
        <f t="shared" si="1"/>
        <v>M4-MyM-24a-I-1</v>
      </c>
      <c r="AB616" s="7"/>
      <c r="AC616" s="7"/>
      <c r="AD616" s="17"/>
      <c r="AE616" s="7" t="s">
        <v>45</v>
      </c>
    </row>
    <row r="617" ht="75.0" customHeight="1">
      <c r="A617" s="9" t="s">
        <v>3098</v>
      </c>
      <c r="B617" s="12" t="s">
        <v>3099</v>
      </c>
      <c r="C617" s="31" t="s">
        <v>32</v>
      </c>
      <c r="D617" s="10" t="s">
        <v>33</v>
      </c>
      <c r="E617" s="9"/>
      <c r="F617" s="12" t="s">
        <v>3100</v>
      </c>
      <c r="G617" s="24" t="s">
        <v>3101</v>
      </c>
      <c r="H617" s="50"/>
      <c r="I617" s="17" t="s">
        <v>82</v>
      </c>
      <c r="J617" s="17" t="s">
        <v>408</v>
      </c>
      <c r="K617" s="24" t="s">
        <v>3106</v>
      </c>
      <c r="L617" s="11" t="s">
        <v>3107</v>
      </c>
      <c r="M617" s="17" t="s">
        <v>39</v>
      </c>
      <c r="N617" s="24" t="s">
        <v>3104</v>
      </c>
      <c r="O617" s="24" t="s">
        <v>3104</v>
      </c>
      <c r="P617" s="24"/>
      <c r="Q617" s="24"/>
      <c r="R617" s="24"/>
      <c r="S617" s="11"/>
      <c r="T617" s="11"/>
      <c r="U617" s="11"/>
      <c r="V617" s="11"/>
      <c r="W617" s="23"/>
      <c r="X617" s="17"/>
      <c r="Y617" s="9" t="s">
        <v>2604</v>
      </c>
      <c r="Z617" s="11" t="s">
        <v>3108</v>
      </c>
      <c r="AA617" s="14" t="str">
        <f t="shared" si="1"/>
        <v>M4-MyM-24a-I-2</v>
      </c>
      <c r="AB617" s="7"/>
      <c r="AC617" s="7"/>
      <c r="AD617" s="17"/>
      <c r="AE617" s="7" t="s">
        <v>45</v>
      </c>
    </row>
    <row r="618" ht="75.0" customHeight="1">
      <c r="A618" s="9" t="s">
        <v>3098</v>
      </c>
      <c r="B618" s="12" t="s">
        <v>3099</v>
      </c>
      <c r="C618" s="18" t="s">
        <v>46</v>
      </c>
      <c r="D618" s="10" t="s">
        <v>33</v>
      </c>
      <c r="E618" s="9"/>
      <c r="F618" s="11" t="s">
        <v>3109</v>
      </c>
      <c r="G618" s="24"/>
      <c r="H618" s="50"/>
      <c r="I618" s="17" t="s">
        <v>82</v>
      </c>
      <c r="J618" s="7" t="s">
        <v>3110</v>
      </c>
      <c r="K618" s="24" t="s">
        <v>3111</v>
      </c>
      <c r="L618" s="11" t="s">
        <v>3112</v>
      </c>
      <c r="M618" s="17" t="s">
        <v>39</v>
      </c>
      <c r="N618" s="24" t="s">
        <v>3104</v>
      </c>
      <c r="O618" s="24" t="s">
        <v>3104</v>
      </c>
      <c r="P618" s="24"/>
      <c r="Q618" s="24"/>
      <c r="R618" s="24"/>
      <c r="S618" s="11"/>
      <c r="T618" s="11"/>
      <c r="U618" s="11"/>
      <c r="V618" s="11"/>
      <c r="W618" s="23"/>
      <c r="X618" s="17"/>
      <c r="Y618" s="9" t="s">
        <v>2604</v>
      </c>
      <c r="Z618" s="11" t="s">
        <v>3113</v>
      </c>
      <c r="AA618" s="14" t="str">
        <f t="shared" si="1"/>
        <v>M4-MyM-24a-E-1</v>
      </c>
      <c r="AB618" s="7"/>
      <c r="AC618" s="7"/>
      <c r="AD618" s="17"/>
      <c r="AE618" s="7" t="s">
        <v>45</v>
      </c>
    </row>
    <row r="619" ht="75.0" customHeight="1">
      <c r="A619" s="9" t="s">
        <v>3098</v>
      </c>
      <c r="B619" s="12" t="s">
        <v>3099</v>
      </c>
      <c r="C619" s="18" t="s">
        <v>46</v>
      </c>
      <c r="D619" s="10" t="s">
        <v>33</v>
      </c>
      <c r="E619" s="9"/>
      <c r="F619" s="11" t="s">
        <v>3109</v>
      </c>
      <c r="G619" s="24"/>
      <c r="H619" s="50"/>
      <c r="I619" s="17" t="s">
        <v>82</v>
      </c>
      <c r="J619" s="7" t="s">
        <v>3110</v>
      </c>
      <c r="K619" s="24" t="s">
        <v>3114</v>
      </c>
      <c r="L619" s="11" t="s">
        <v>3115</v>
      </c>
      <c r="M619" s="17" t="s">
        <v>39</v>
      </c>
      <c r="N619" s="24" t="s">
        <v>3104</v>
      </c>
      <c r="O619" s="24" t="s">
        <v>3104</v>
      </c>
      <c r="P619" s="24"/>
      <c r="Q619" s="24"/>
      <c r="R619" s="24"/>
      <c r="S619" s="11"/>
      <c r="T619" s="11"/>
      <c r="U619" s="11"/>
      <c r="V619" s="11"/>
      <c r="W619" s="23"/>
      <c r="X619" s="17"/>
      <c r="Y619" s="9" t="s">
        <v>2604</v>
      </c>
      <c r="Z619" s="11" t="s">
        <v>3116</v>
      </c>
      <c r="AA619" s="14" t="str">
        <f t="shared" si="1"/>
        <v>M4-MyM-24a-E-2</v>
      </c>
      <c r="AB619" s="7"/>
      <c r="AC619" s="7"/>
      <c r="AD619" s="17"/>
      <c r="AE619" s="7" t="s">
        <v>45</v>
      </c>
    </row>
    <row r="620" ht="75.0" customHeight="1">
      <c r="A620" s="9" t="s">
        <v>3098</v>
      </c>
      <c r="B620" s="12" t="s">
        <v>3099</v>
      </c>
      <c r="C620" s="18" t="s">
        <v>46</v>
      </c>
      <c r="D620" s="10" t="s">
        <v>33</v>
      </c>
      <c r="E620" s="9"/>
      <c r="F620" s="11" t="s">
        <v>3109</v>
      </c>
      <c r="G620" s="24"/>
      <c r="H620" s="50"/>
      <c r="I620" s="17" t="s">
        <v>82</v>
      </c>
      <c r="J620" s="7" t="s">
        <v>3110</v>
      </c>
      <c r="K620" s="24" t="s">
        <v>3117</v>
      </c>
      <c r="L620" s="11" t="s">
        <v>3118</v>
      </c>
      <c r="M620" s="17" t="s">
        <v>39</v>
      </c>
      <c r="N620" s="24" t="s">
        <v>3104</v>
      </c>
      <c r="O620" s="24" t="s">
        <v>3104</v>
      </c>
      <c r="P620" s="24"/>
      <c r="Q620" s="24"/>
      <c r="R620" s="24"/>
      <c r="S620" s="11"/>
      <c r="T620" s="11"/>
      <c r="U620" s="11"/>
      <c r="V620" s="11"/>
      <c r="W620" s="23"/>
      <c r="X620" s="17"/>
      <c r="Y620" s="9" t="s">
        <v>2604</v>
      </c>
      <c r="Z620" s="11" t="s">
        <v>3119</v>
      </c>
      <c r="AA620" s="14" t="str">
        <f t="shared" si="1"/>
        <v>M4-MyM-24a-E-3</v>
      </c>
      <c r="AB620" s="7"/>
      <c r="AC620" s="7"/>
      <c r="AD620" s="17"/>
      <c r="AE620" s="7" t="s">
        <v>45</v>
      </c>
    </row>
    <row r="621" ht="75.0" customHeight="1">
      <c r="A621" s="9" t="s">
        <v>3120</v>
      </c>
      <c r="B621" s="12" t="s">
        <v>3121</v>
      </c>
      <c r="C621" s="31" t="s">
        <v>32</v>
      </c>
      <c r="D621" s="10" t="s">
        <v>33</v>
      </c>
      <c r="E621" s="9"/>
      <c r="F621" s="11" t="s">
        <v>3122</v>
      </c>
      <c r="G621" s="24"/>
      <c r="H621" s="50"/>
      <c r="I621" s="17" t="s">
        <v>82</v>
      </c>
      <c r="J621" s="7" t="s">
        <v>3123</v>
      </c>
      <c r="K621" s="24" t="s">
        <v>3124</v>
      </c>
      <c r="L621" s="11" t="s">
        <v>3125</v>
      </c>
      <c r="M621" s="17" t="s">
        <v>39</v>
      </c>
      <c r="N621" s="24" t="s">
        <v>3126</v>
      </c>
      <c r="O621" s="19" t="s">
        <v>3126</v>
      </c>
      <c r="P621" s="24"/>
      <c r="Q621" s="24"/>
      <c r="R621" s="24"/>
      <c r="S621" s="11"/>
      <c r="T621" s="11"/>
      <c r="U621" s="11"/>
      <c r="V621" s="11"/>
      <c r="W621" s="23"/>
      <c r="X621" s="17"/>
      <c r="Y621" s="9" t="s">
        <v>2604</v>
      </c>
      <c r="Z621" s="11" t="s">
        <v>3127</v>
      </c>
      <c r="AA621" s="14" t="str">
        <f t="shared" si="1"/>
        <v>M4-MyM-24b-I-1</v>
      </c>
      <c r="AB621" s="7"/>
      <c r="AC621" s="7"/>
      <c r="AD621" s="17"/>
      <c r="AE621" s="7" t="s">
        <v>45</v>
      </c>
    </row>
    <row r="622" ht="75.0" customHeight="1">
      <c r="A622" s="9" t="s">
        <v>3120</v>
      </c>
      <c r="B622" s="12" t="s">
        <v>3121</v>
      </c>
      <c r="C622" s="18" t="s">
        <v>46</v>
      </c>
      <c r="D622" s="10" t="s">
        <v>33</v>
      </c>
      <c r="E622" s="9"/>
      <c r="F622" s="12" t="s">
        <v>2740</v>
      </c>
      <c r="G622" s="24" t="s">
        <v>3128</v>
      </c>
      <c r="H622" s="50"/>
      <c r="I622" s="17" t="s">
        <v>82</v>
      </c>
      <c r="J622" s="17" t="s">
        <v>90</v>
      </c>
      <c r="K622" s="24" t="s">
        <v>3129</v>
      </c>
      <c r="L622" s="24" t="s">
        <v>3130</v>
      </c>
      <c r="M622" s="17" t="s">
        <v>39</v>
      </c>
      <c r="N622" s="24" t="s">
        <v>3126</v>
      </c>
      <c r="O622" s="47" t="s">
        <v>3131</v>
      </c>
      <c r="P622" s="24"/>
      <c r="Q622" s="24"/>
      <c r="R622" s="24"/>
      <c r="S622" s="11"/>
      <c r="T622" s="11"/>
      <c r="U622" s="11"/>
      <c r="V622" s="11"/>
      <c r="W622" s="23"/>
      <c r="X622" s="17"/>
      <c r="Y622" s="9" t="s">
        <v>2604</v>
      </c>
      <c r="Z622" s="11" t="s">
        <v>3132</v>
      </c>
      <c r="AA622" s="14" t="str">
        <f t="shared" si="1"/>
        <v>M4-MyM-24b-E-1</v>
      </c>
      <c r="AB622" s="7"/>
      <c r="AC622" s="7"/>
      <c r="AD622" s="17"/>
      <c r="AE622" s="7" t="s">
        <v>45</v>
      </c>
    </row>
    <row r="623" ht="75.0" customHeight="1">
      <c r="A623" s="9" t="s">
        <v>3120</v>
      </c>
      <c r="B623" s="12" t="s">
        <v>3121</v>
      </c>
      <c r="C623" s="18" t="s">
        <v>46</v>
      </c>
      <c r="D623" s="10" t="s">
        <v>33</v>
      </c>
      <c r="E623" s="9"/>
      <c r="F623" s="12" t="s">
        <v>2740</v>
      </c>
      <c r="G623" s="24" t="s">
        <v>3133</v>
      </c>
      <c r="H623" s="50"/>
      <c r="I623" s="17" t="s">
        <v>82</v>
      </c>
      <c r="J623" s="17" t="s">
        <v>90</v>
      </c>
      <c r="K623" s="24" t="s">
        <v>2742</v>
      </c>
      <c r="L623" s="24" t="s">
        <v>2746</v>
      </c>
      <c r="M623" s="17" t="s">
        <v>39</v>
      </c>
      <c r="N623" s="24" t="s">
        <v>3126</v>
      </c>
      <c r="O623" s="47" t="s">
        <v>3134</v>
      </c>
      <c r="P623" s="24"/>
      <c r="Q623" s="24"/>
      <c r="R623" s="24"/>
      <c r="S623" s="11"/>
      <c r="T623" s="11"/>
      <c r="U623" s="11"/>
      <c r="V623" s="11"/>
      <c r="W623" s="23"/>
      <c r="X623" s="17"/>
      <c r="Y623" s="9" t="s">
        <v>2604</v>
      </c>
      <c r="Z623" s="11" t="s">
        <v>3135</v>
      </c>
      <c r="AA623" s="14" t="str">
        <f t="shared" si="1"/>
        <v>M4-MyM-24b-E-2</v>
      </c>
      <c r="AB623" s="7"/>
      <c r="AC623" s="7"/>
      <c r="AD623" s="17"/>
      <c r="AE623" s="7" t="s">
        <v>45</v>
      </c>
    </row>
    <row r="624" ht="75.0" customHeight="1">
      <c r="A624" s="9" t="s">
        <v>3120</v>
      </c>
      <c r="B624" s="12" t="s">
        <v>3121</v>
      </c>
      <c r="C624" s="18" t="s">
        <v>46</v>
      </c>
      <c r="D624" s="10" t="s">
        <v>33</v>
      </c>
      <c r="E624" s="9"/>
      <c r="F624" s="12" t="s">
        <v>2740</v>
      </c>
      <c r="G624" s="11" t="s">
        <v>3136</v>
      </c>
      <c r="H624" s="50"/>
      <c r="I624" s="17" t="s">
        <v>82</v>
      </c>
      <c r="J624" s="17" t="s">
        <v>90</v>
      </c>
      <c r="K624" s="24" t="s">
        <v>3129</v>
      </c>
      <c r="L624" s="11" t="s">
        <v>3137</v>
      </c>
      <c r="M624" s="17" t="s">
        <v>39</v>
      </c>
      <c r="N624" s="24" t="s">
        <v>3126</v>
      </c>
      <c r="O624" s="19" t="s">
        <v>3138</v>
      </c>
      <c r="P624" s="24"/>
      <c r="Q624" s="24"/>
      <c r="R624" s="24"/>
      <c r="S624" s="11"/>
      <c r="T624" s="11"/>
      <c r="U624" s="11"/>
      <c r="V624" s="11"/>
      <c r="W624" s="23"/>
      <c r="X624" s="17"/>
      <c r="Y624" s="9" t="s">
        <v>2604</v>
      </c>
      <c r="Z624" s="11" t="s">
        <v>3139</v>
      </c>
      <c r="AA624" s="14" t="str">
        <f t="shared" si="1"/>
        <v>M4-MyM-24b-E-3</v>
      </c>
      <c r="AB624" s="7"/>
      <c r="AC624" s="7"/>
      <c r="AD624" s="17"/>
      <c r="AE624" s="7" t="s">
        <v>45</v>
      </c>
    </row>
    <row r="625" ht="75.0" customHeight="1">
      <c r="A625" s="9" t="s">
        <v>3120</v>
      </c>
      <c r="B625" s="12" t="s">
        <v>3121</v>
      </c>
      <c r="C625" s="40" t="s">
        <v>65</v>
      </c>
      <c r="D625" s="10" t="s">
        <v>33</v>
      </c>
      <c r="E625" s="9"/>
      <c r="F625" s="11" t="s">
        <v>3140</v>
      </c>
      <c r="G625" s="11" t="s">
        <v>3141</v>
      </c>
      <c r="H625" s="50"/>
      <c r="I625" s="17" t="s">
        <v>82</v>
      </c>
      <c r="J625" s="17" t="s">
        <v>90</v>
      </c>
      <c r="K625" s="11" t="s">
        <v>3142</v>
      </c>
      <c r="L625" s="24" t="s">
        <v>3130</v>
      </c>
      <c r="M625" s="17" t="s">
        <v>39</v>
      </c>
      <c r="N625" s="24" t="s">
        <v>3126</v>
      </c>
      <c r="O625" s="47" t="s">
        <v>3131</v>
      </c>
      <c r="P625" s="24"/>
      <c r="Q625" s="24"/>
      <c r="R625" s="24"/>
      <c r="S625" s="11"/>
      <c r="T625" s="11"/>
      <c r="U625" s="11"/>
      <c r="V625" s="11"/>
      <c r="W625" s="23"/>
      <c r="X625" s="17"/>
      <c r="Y625" s="9" t="s">
        <v>2604</v>
      </c>
      <c r="Z625" s="11" t="s">
        <v>3143</v>
      </c>
      <c r="AA625" s="14" t="str">
        <f t="shared" si="1"/>
        <v>M4-MyM-24b-A-1</v>
      </c>
      <c r="AB625" s="7"/>
      <c r="AC625" s="7"/>
      <c r="AD625" s="17"/>
      <c r="AE625" s="7" t="s">
        <v>45</v>
      </c>
    </row>
    <row r="626" ht="75.0" customHeight="1">
      <c r="A626" s="9" t="s">
        <v>3120</v>
      </c>
      <c r="B626" s="12" t="s">
        <v>3121</v>
      </c>
      <c r="C626" s="40" t="s">
        <v>65</v>
      </c>
      <c r="D626" s="10" t="s">
        <v>33</v>
      </c>
      <c r="E626" s="9"/>
      <c r="F626" s="12" t="s">
        <v>3144</v>
      </c>
      <c r="G626" s="11" t="s">
        <v>3145</v>
      </c>
      <c r="H626" s="50"/>
      <c r="I626" s="17" t="s">
        <v>82</v>
      </c>
      <c r="J626" s="17" t="s">
        <v>90</v>
      </c>
      <c r="K626" s="24" t="s">
        <v>3146</v>
      </c>
      <c r="L626" s="24" t="s">
        <v>2746</v>
      </c>
      <c r="M626" s="17" t="s">
        <v>39</v>
      </c>
      <c r="N626" s="24" t="s">
        <v>3126</v>
      </c>
      <c r="O626" s="47" t="s">
        <v>3147</v>
      </c>
      <c r="P626" s="24"/>
      <c r="Q626" s="24"/>
      <c r="R626" s="24"/>
      <c r="S626" s="11"/>
      <c r="T626" s="11"/>
      <c r="U626" s="11"/>
      <c r="V626" s="11"/>
      <c r="W626" s="23"/>
      <c r="X626" s="17"/>
      <c r="Y626" s="9" t="s">
        <v>2604</v>
      </c>
      <c r="Z626" s="11" t="s">
        <v>3148</v>
      </c>
      <c r="AA626" s="14" t="str">
        <f t="shared" si="1"/>
        <v>M4-MyM-24b-A-2</v>
      </c>
      <c r="AB626" s="7"/>
      <c r="AC626" s="7"/>
      <c r="AD626" s="17"/>
      <c r="AE626" s="7" t="s">
        <v>45</v>
      </c>
    </row>
    <row r="627" ht="75.0" customHeight="1">
      <c r="A627" s="9" t="s">
        <v>3120</v>
      </c>
      <c r="B627" s="12" t="s">
        <v>3121</v>
      </c>
      <c r="C627" s="40" t="s">
        <v>65</v>
      </c>
      <c r="D627" s="10" t="s">
        <v>33</v>
      </c>
      <c r="E627" s="9"/>
      <c r="F627" s="12" t="s">
        <v>3149</v>
      </c>
      <c r="G627" s="24" t="s">
        <v>3150</v>
      </c>
      <c r="H627" s="50"/>
      <c r="I627" s="17" t="s">
        <v>82</v>
      </c>
      <c r="J627" s="17" t="s">
        <v>90</v>
      </c>
      <c r="K627" s="11" t="s">
        <v>3151</v>
      </c>
      <c r="L627" s="24" t="s">
        <v>3130</v>
      </c>
      <c r="M627" s="17" t="s">
        <v>39</v>
      </c>
      <c r="N627" s="24" t="s">
        <v>3126</v>
      </c>
      <c r="O627" s="24" t="s">
        <v>3152</v>
      </c>
      <c r="P627" s="24"/>
      <c r="Q627" s="24"/>
      <c r="R627" s="24"/>
      <c r="S627" s="11"/>
      <c r="T627" s="11"/>
      <c r="U627" s="11"/>
      <c r="V627" s="11"/>
      <c r="W627" s="23"/>
      <c r="X627" s="17"/>
      <c r="Y627" s="9" t="s">
        <v>2604</v>
      </c>
      <c r="Z627" s="11" t="s">
        <v>3153</v>
      </c>
      <c r="AA627" s="14" t="str">
        <f t="shared" si="1"/>
        <v>M4-MyM-24b-A-3</v>
      </c>
      <c r="AB627" s="7"/>
      <c r="AC627" s="7"/>
      <c r="AD627" s="17"/>
      <c r="AE627" s="7" t="s">
        <v>45</v>
      </c>
    </row>
    <row r="628" ht="75.0" customHeight="1">
      <c r="A628" s="9" t="s">
        <v>3154</v>
      </c>
      <c r="B628" s="12" t="s">
        <v>3155</v>
      </c>
      <c r="C628" s="31" t="s">
        <v>32</v>
      </c>
      <c r="D628" s="10" t="s">
        <v>33</v>
      </c>
      <c r="E628" s="9"/>
      <c r="F628" s="12" t="s">
        <v>3156</v>
      </c>
      <c r="G628" s="24" t="s">
        <v>3157</v>
      </c>
      <c r="H628" s="50"/>
      <c r="I628" s="17" t="s">
        <v>82</v>
      </c>
      <c r="J628" s="17" t="s">
        <v>408</v>
      </c>
      <c r="K628" s="24" t="s">
        <v>3158</v>
      </c>
      <c r="L628" s="11" t="s">
        <v>3159</v>
      </c>
      <c r="M628" s="17" t="s">
        <v>39</v>
      </c>
      <c r="N628" s="24" t="s">
        <v>2671</v>
      </c>
      <c r="O628" s="24" t="s">
        <v>2671</v>
      </c>
      <c r="P628" s="24"/>
      <c r="Q628" s="24"/>
      <c r="R628" s="24"/>
      <c r="S628" s="11"/>
      <c r="T628" s="11"/>
      <c r="U628" s="11"/>
      <c r="V628" s="11"/>
      <c r="W628" s="23"/>
      <c r="X628" s="17"/>
      <c r="Y628" s="9" t="s">
        <v>2604</v>
      </c>
      <c r="Z628" s="11" t="s">
        <v>3160</v>
      </c>
      <c r="AA628" s="14" t="str">
        <f t="shared" si="1"/>
        <v>M4-MyM-24c-I-1</v>
      </c>
      <c r="AB628" s="7"/>
      <c r="AC628" s="7"/>
      <c r="AD628" s="17"/>
      <c r="AE628" s="7" t="s">
        <v>45</v>
      </c>
    </row>
    <row r="629" ht="75.0" customHeight="1">
      <c r="A629" s="9" t="s">
        <v>3154</v>
      </c>
      <c r="B629" s="12" t="s">
        <v>3155</v>
      </c>
      <c r="C629" s="18" t="s">
        <v>46</v>
      </c>
      <c r="D629" s="10" t="s">
        <v>33</v>
      </c>
      <c r="E629" s="9"/>
      <c r="F629" s="12" t="s">
        <v>3156</v>
      </c>
      <c r="G629" s="24" t="s">
        <v>3157</v>
      </c>
      <c r="H629" s="50"/>
      <c r="I629" s="17" t="s">
        <v>82</v>
      </c>
      <c r="J629" s="17" t="s">
        <v>408</v>
      </c>
      <c r="K629" s="24" t="s">
        <v>2774</v>
      </c>
      <c r="L629" s="24" t="s">
        <v>3161</v>
      </c>
      <c r="M629" s="17" t="s">
        <v>39</v>
      </c>
      <c r="N629" s="24" t="s">
        <v>2776</v>
      </c>
      <c r="O629" s="24" t="s">
        <v>3162</v>
      </c>
      <c r="P629" s="24"/>
      <c r="Q629" s="24"/>
      <c r="R629" s="24"/>
      <c r="S629" s="11"/>
      <c r="T629" s="11"/>
      <c r="U629" s="11"/>
      <c r="V629" s="11"/>
      <c r="W629" s="23"/>
      <c r="X629" s="17"/>
      <c r="Y629" s="9" t="s">
        <v>2604</v>
      </c>
      <c r="Z629" s="11" t="s">
        <v>3163</v>
      </c>
      <c r="AA629" s="14" t="str">
        <f t="shared" si="1"/>
        <v>M4-MyM-24c-E-1</v>
      </c>
      <c r="AB629" s="7"/>
      <c r="AC629" s="7"/>
      <c r="AD629" s="17"/>
      <c r="AE629" s="7" t="s">
        <v>45</v>
      </c>
    </row>
    <row r="630" ht="75.0" customHeight="1">
      <c r="A630" s="9" t="s">
        <v>3154</v>
      </c>
      <c r="B630" s="12" t="s">
        <v>3155</v>
      </c>
      <c r="C630" s="18" t="s">
        <v>46</v>
      </c>
      <c r="D630" s="10" t="s">
        <v>33</v>
      </c>
      <c r="E630" s="9"/>
      <c r="F630" s="12" t="s">
        <v>3156</v>
      </c>
      <c r="G630" s="24" t="s">
        <v>3157</v>
      </c>
      <c r="H630" s="50"/>
      <c r="I630" s="17" t="s">
        <v>82</v>
      </c>
      <c r="J630" s="17" t="s">
        <v>408</v>
      </c>
      <c r="K630" s="24" t="s">
        <v>2774</v>
      </c>
      <c r="L630" s="11" t="s">
        <v>3161</v>
      </c>
      <c r="M630" s="17" t="s">
        <v>39</v>
      </c>
      <c r="N630" s="24" t="s">
        <v>2776</v>
      </c>
      <c r="O630" s="24" t="s">
        <v>3162</v>
      </c>
      <c r="P630" s="24"/>
      <c r="Q630" s="24"/>
      <c r="R630" s="24"/>
      <c r="S630" s="11"/>
      <c r="T630" s="11"/>
      <c r="U630" s="11"/>
      <c r="V630" s="11"/>
      <c r="W630" s="23"/>
      <c r="X630" s="17"/>
      <c r="Y630" s="9" t="s">
        <v>2604</v>
      </c>
      <c r="Z630" s="11" t="s">
        <v>3164</v>
      </c>
      <c r="AA630" s="14" t="str">
        <f t="shared" si="1"/>
        <v>M4-MyM-24c-E-2</v>
      </c>
      <c r="AB630" s="7"/>
      <c r="AC630" s="7"/>
      <c r="AD630" s="17"/>
      <c r="AE630" s="7" t="s">
        <v>45</v>
      </c>
    </row>
    <row r="631" ht="75.0" customHeight="1">
      <c r="A631" s="9" t="s">
        <v>3154</v>
      </c>
      <c r="B631" s="12" t="s">
        <v>3155</v>
      </c>
      <c r="C631" s="18" t="s">
        <v>46</v>
      </c>
      <c r="D631" s="10" t="s">
        <v>33</v>
      </c>
      <c r="E631" s="9"/>
      <c r="F631" s="12" t="s">
        <v>3156</v>
      </c>
      <c r="G631" s="24" t="s">
        <v>3157</v>
      </c>
      <c r="H631" s="50"/>
      <c r="I631" s="17" t="s">
        <v>82</v>
      </c>
      <c r="J631" s="17" t="s">
        <v>408</v>
      </c>
      <c r="K631" s="24" t="s">
        <v>2774</v>
      </c>
      <c r="L631" s="11" t="s">
        <v>3161</v>
      </c>
      <c r="M631" s="17" t="s">
        <v>39</v>
      </c>
      <c r="N631" s="24" t="s">
        <v>2776</v>
      </c>
      <c r="O631" s="24" t="s">
        <v>3162</v>
      </c>
      <c r="P631" s="24"/>
      <c r="Q631" s="24"/>
      <c r="R631" s="24"/>
      <c r="S631" s="11"/>
      <c r="T631" s="11"/>
      <c r="U631" s="11"/>
      <c r="V631" s="11"/>
      <c r="W631" s="23"/>
      <c r="X631" s="17"/>
      <c r="Y631" s="9" t="s">
        <v>2604</v>
      </c>
      <c r="Z631" s="11" t="s">
        <v>3165</v>
      </c>
      <c r="AA631" s="14" t="str">
        <f t="shared" si="1"/>
        <v>M4-MyM-24c-E-3</v>
      </c>
      <c r="AB631" s="7"/>
      <c r="AC631" s="7"/>
      <c r="AD631" s="17"/>
      <c r="AE631" s="7" t="s">
        <v>45</v>
      </c>
    </row>
    <row r="632" ht="75.0" customHeight="1">
      <c r="A632" s="9" t="s">
        <v>3154</v>
      </c>
      <c r="B632" s="12" t="s">
        <v>3155</v>
      </c>
      <c r="C632" s="40" t="s">
        <v>65</v>
      </c>
      <c r="D632" s="10" t="s">
        <v>33</v>
      </c>
      <c r="E632" s="9"/>
      <c r="F632" s="12" t="s">
        <v>3166</v>
      </c>
      <c r="G632" s="24" t="s">
        <v>3157</v>
      </c>
      <c r="H632" s="50"/>
      <c r="I632" s="17" t="s">
        <v>82</v>
      </c>
      <c r="J632" s="17" t="s">
        <v>408</v>
      </c>
      <c r="K632" s="24" t="s">
        <v>3167</v>
      </c>
      <c r="L632" s="11" t="s">
        <v>3161</v>
      </c>
      <c r="M632" s="17" t="s">
        <v>39</v>
      </c>
      <c r="N632" s="24" t="s">
        <v>2776</v>
      </c>
      <c r="O632" s="24" t="s">
        <v>3162</v>
      </c>
      <c r="P632" s="24"/>
      <c r="Q632" s="24"/>
      <c r="R632" s="24"/>
      <c r="S632" s="11"/>
      <c r="T632" s="11"/>
      <c r="U632" s="11"/>
      <c r="V632" s="11"/>
      <c r="W632" s="23"/>
      <c r="X632" s="17"/>
      <c r="Y632" s="9" t="s">
        <v>2604</v>
      </c>
      <c r="Z632" s="11" t="s">
        <v>3168</v>
      </c>
      <c r="AA632" s="14" t="str">
        <f t="shared" si="1"/>
        <v>M4-MyM-24c-A-1</v>
      </c>
      <c r="AB632" s="7"/>
      <c r="AC632" s="7"/>
      <c r="AD632" s="17"/>
      <c r="AE632" s="7" t="s">
        <v>45</v>
      </c>
    </row>
    <row r="633" ht="75.0" customHeight="1">
      <c r="A633" s="9" t="s">
        <v>3154</v>
      </c>
      <c r="B633" s="12" t="s">
        <v>3155</v>
      </c>
      <c r="C633" s="40" t="s">
        <v>65</v>
      </c>
      <c r="D633" s="10" t="s">
        <v>33</v>
      </c>
      <c r="E633" s="9"/>
      <c r="F633" s="12" t="s">
        <v>3169</v>
      </c>
      <c r="G633" s="24" t="s">
        <v>3157</v>
      </c>
      <c r="H633" s="50"/>
      <c r="I633" s="17" t="s">
        <v>35</v>
      </c>
      <c r="J633" s="17" t="s">
        <v>408</v>
      </c>
      <c r="K633" s="24" t="s">
        <v>3170</v>
      </c>
      <c r="L633" s="11" t="s">
        <v>3161</v>
      </c>
      <c r="M633" s="17" t="s">
        <v>39</v>
      </c>
      <c r="N633" s="24" t="s">
        <v>2776</v>
      </c>
      <c r="O633" s="24" t="s">
        <v>3162</v>
      </c>
      <c r="P633" s="24"/>
      <c r="Q633" s="24"/>
      <c r="R633" s="24"/>
      <c r="S633" s="11"/>
      <c r="T633" s="11"/>
      <c r="U633" s="11"/>
      <c r="V633" s="11"/>
      <c r="W633" s="23"/>
      <c r="X633" s="17"/>
      <c r="Y633" s="9" t="s">
        <v>2604</v>
      </c>
      <c r="Z633" s="11" t="s">
        <v>3171</v>
      </c>
      <c r="AA633" s="14" t="str">
        <f t="shared" si="1"/>
        <v>M4-MyM-24c-A-2</v>
      </c>
      <c r="AB633" s="7"/>
      <c r="AC633" s="7"/>
      <c r="AD633" s="17"/>
      <c r="AE633" s="7" t="s">
        <v>45</v>
      </c>
    </row>
    <row r="634" ht="75.0" customHeight="1">
      <c r="A634" s="9" t="s">
        <v>3154</v>
      </c>
      <c r="B634" s="12" t="s">
        <v>3155</v>
      </c>
      <c r="C634" s="40" t="s">
        <v>65</v>
      </c>
      <c r="D634" s="10" t="s">
        <v>33</v>
      </c>
      <c r="E634" s="9"/>
      <c r="F634" s="53" t="s">
        <v>3172</v>
      </c>
      <c r="G634" s="54" t="s">
        <v>3157</v>
      </c>
      <c r="H634" s="55"/>
      <c r="I634" s="56" t="s">
        <v>35</v>
      </c>
      <c r="J634" s="17" t="s">
        <v>408</v>
      </c>
      <c r="K634" s="54" t="s">
        <v>3173</v>
      </c>
      <c r="L634" s="54" t="s">
        <v>3174</v>
      </c>
      <c r="M634" s="56" t="s">
        <v>39</v>
      </c>
      <c r="N634" s="54" t="s">
        <v>2776</v>
      </c>
      <c r="O634" s="54" t="s">
        <v>3162</v>
      </c>
      <c r="P634" s="24"/>
      <c r="Q634" s="24"/>
      <c r="R634" s="24"/>
      <c r="S634" s="11"/>
      <c r="T634" s="11"/>
      <c r="U634" s="11"/>
      <c r="V634" s="11"/>
      <c r="W634" s="23"/>
      <c r="X634" s="17"/>
      <c r="Y634" s="9" t="s">
        <v>2604</v>
      </c>
      <c r="Z634" s="11" t="s">
        <v>3175</v>
      </c>
      <c r="AA634" s="14" t="str">
        <f t="shared" si="1"/>
        <v>M4-MyM-24c-A-3</v>
      </c>
      <c r="AB634" s="7"/>
      <c r="AC634" s="7"/>
      <c r="AD634" s="17"/>
      <c r="AE634" s="7" t="s">
        <v>45</v>
      </c>
    </row>
    <row r="635" ht="75.0" customHeight="1">
      <c r="A635" s="9" t="s">
        <v>3176</v>
      </c>
      <c r="B635" s="12" t="s">
        <v>3177</v>
      </c>
      <c r="C635" s="31" t="s">
        <v>32</v>
      </c>
      <c r="D635" s="10" t="s">
        <v>33</v>
      </c>
      <c r="E635" s="9"/>
      <c r="F635" s="11" t="s">
        <v>3178</v>
      </c>
      <c r="G635" s="11" t="s">
        <v>3179</v>
      </c>
      <c r="H635" s="24"/>
      <c r="I635" s="17" t="s">
        <v>82</v>
      </c>
      <c r="J635" s="17" t="s">
        <v>408</v>
      </c>
      <c r="K635" s="11" t="s">
        <v>3180</v>
      </c>
      <c r="L635" s="11" t="s">
        <v>3181</v>
      </c>
      <c r="M635" s="17" t="s">
        <v>39</v>
      </c>
      <c r="N635" s="24" t="s">
        <v>3182</v>
      </c>
      <c r="O635" s="24" t="s">
        <v>3182</v>
      </c>
      <c r="P635" s="24"/>
      <c r="Q635" s="24"/>
      <c r="R635" s="24"/>
      <c r="S635" s="11"/>
      <c r="T635" s="11"/>
      <c r="U635" s="11"/>
      <c r="V635" s="11"/>
      <c r="W635" s="23"/>
      <c r="X635" s="17"/>
      <c r="Y635" s="9" t="s">
        <v>2604</v>
      </c>
      <c r="Z635" s="21" t="s">
        <v>3183</v>
      </c>
      <c r="AA635" s="14" t="str">
        <f t="shared" si="1"/>
        <v>M4-MyM-19a-I-1</v>
      </c>
      <c r="AB635" s="17"/>
      <c r="AC635" s="7"/>
      <c r="AD635" s="17"/>
      <c r="AE635" s="7" t="s">
        <v>45</v>
      </c>
    </row>
    <row r="636" ht="75.0" customHeight="1">
      <c r="A636" s="9" t="s">
        <v>3176</v>
      </c>
      <c r="B636" s="12" t="s">
        <v>3177</v>
      </c>
      <c r="C636" s="31" t="s">
        <v>32</v>
      </c>
      <c r="D636" s="10" t="s">
        <v>33</v>
      </c>
      <c r="E636" s="9"/>
      <c r="F636" s="11" t="s">
        <v>3178</v>
      </c>
      <c r="G636" s="11" t="s">
        <v>3179</v>
      </c>
      <c r="H636" s="24"/>
      <c r="I636" s="17" t="s">
        <v>82</v>
      </c>
      <c r="J636" s="17" t="s">
        <v>408</v>
      </c>
      <c r="K636" s="11" t="s">
        <v>3184</v>
      </c>
      <c r="L636" s="11" t="s">
        <v>3185</v>
      </c>
      <c r="M636" s="17" t="s">
        <v>39</v>
      </c>
      <c r="N636" s="24" t="s">
        <v>3182</v>
      </c>
      <c r="O636" s="24" t="s">
        <v>3182</v>
      </c>
      <c r="P636" s="24"/>
      <c r="Q636" s="24"/>
      <c r="R636" s="24"/>
      <c r="S636" s="11"/>
      <c r="T636" s="11"/>
      <c r="U636" s="11"/>
      <c r="V636" s="11"/>
      <c r="W636" s="23"/>
      <c r="X636" s="17"/>
      <c r="Y636" s="9" t="s">
        <v>2604</v>
      </c>
      <c r="Z636" s="21" t="s">
        <v>3186</v>
      </c>
      <c r="AA636" s="14" t="str">
        <f t="shared" si="1"/>
        <v>M4-MyM-19a-I-2</v>
      </c>
      <c r="AB636" s="17"/>
      <c r="AC636" s="7"/>
      <c r="AD636" s="17"/>
      <c r="AE636" s="7" t="s">
        <v>45</v>
      </c>
    </row>
    <row r="637" ht="75.0" customHeight="1">
      <c r="A637" s="9" t="s">
        <v>3176</v>
      </c>
      <c r="B637" s="12" t="s">
        <v>3177</v>
      </c>
      <c r="C637" s="18" t="s">
        <v>46</v>
      </c>
      <c r="D637" s="10" t="s">
        <v>33</v>
      </c>
      <c r="E637" s="9"/>
      <c r="F637" s="11" t="s">
        <v>3187</v>
      </c>
      <c r="G637" s="24"/>
      <c r="H637" s="24"/>
      <c r="I637" s="17" t="s">
        <v>82</v>
      </c>
      <c r="J637" s="7" t="s">
        <v>3188</v>
      </c>
      <c r="K637" s="11" t="s">
        <v>3189</v>
      </c>
      <c r="L637" s="11" t="s">
        <v>3190</v>
      </c>
      <c r="M637" s="17" t="s">
        <v>39</v>
      </c>
      <c r="N637" s="24" t="s">
        <v>3182</v>
      </c>
      <c r="O637" s="24" t="s">
        <v>3182</v>
      </c>
      <c r="P637" s="24"/>
      <c r="Q637" s="24"/>
      <c r="R637" s="24"/>
      <c r="S637" s="11"/>
      <c r="T637" s="11"/>
      <c r="U637" s="11"/>
      <c r="V637" s="11"/>
      <c r="W637" s="23"/>
      <c r="X637" s="17"/>
      <c r="Y637" s="9" t="s">
        <v>2604</v>
      </c>
      <c r="Z637" s="21" t="s">
        <v>3191</v>
      </c>
      <c r="AA637" s="14" t="str">
        <f t="shared" si="1"/>
        <v>M4-MyM-19a-E-1</v>
      </c>
      <c r="AB637" s="17"/>
      <c r="AC637" s="7"/>
      <c r="AD637" s="17"/>
      <c r="AE637" s="7" t="s">
        <v>45</v>
      </c>
    </row>
    <row r="638" ht="75.0" customHeight="1">
      <c r="A638" s="9" t="s">
        <v>3176</v>
      </c>
      <c r="B638" s="12" t="s">
        <v>3177</v>
      </c>
      <c r="C638" s="18" t="s">
        <v>46</v>
      </c>
      <c r="D638" s="10" t="s">
        <v>33</v>
      </c>
      <c r="E638" s="9"/>
      <c r="F638" s="11" t="s">
        <v>3187</v>
      </c>
      <c r="G638" s="24"/>
      <c r="H638" s="24"/>
      <c r="I638" s="17" t="s">
        <v>82</v>
      </c>
      <c r="J638" s="7" t="s">
        <v>3188</v>
      </c>
      <c r="K638" s="11" t="s">
        <v>3114</v>
      </c>
      <c r="L638" s="11" t="s">
        <v>3192</v>
      </c>
      <c r="M638" s="17" t="s">
        <v>39</v>
      </c>
      <c r="N638" s="24" t="s">
        <v>3182</v>
      </c>
      <c r="O638" s="24" t="s">
        <v>3182</v>
      </c>
      <c r="P638" s="24"/>
      <c r="Q638" s="24"/>
      <c r="R638" s="24"/>
      <c r="S638" s="11"/>
      <c r="T638" s="11"/>
      <c r="U638" s="11"/>
      <c r="V638" s="11"/>
      <c r="W638" s="23"/>
      <c r="X638" s="17"/>
      <c r="Y638" s="9" t="s">
        <v>2604</v>
      </c>
      <c r="Z638" s="21" t="s">
        <v>3193</v>
      </c>
      <c r="AA638" s="14" t="str">
        <f t="shared" si="1"/>
        <v>M4-MyM-19a-E-2</v>
      </c>
      <c r="AB638" s="17"/>
      <c r="AC638" s="7"/>
      <c r="AD638" s="17"/>
      <c r="AE638" s="7" t="s">
        <v>45</v>
      </c>
    </row>
    <row r="639" ht="75.0" customHeight="1">
      <c r="A639" s="9" t="s">
        <v>3194</v>
      </c>
      <c r="B639" s="12" t="s">
        <v>3195</v>
      </c>
      <c r="C639" s="31" t="s">
        <v>32</v>
      </c>
      <c r="D639" s="10" t="s">
        <v>33</v>
      </c>
      <c r="E639" s="9"/>
      <c r="F639" s="12" t="s">
        <v>3196</v>
      </c>
      <c r="G639" s="24" t="s">
        <v>3197</v>
      </c>
      <c r="H639" s="24"/>
      <c r="I639" s="17" t="s">
        <v>82</v>
      </c>
      <c r="J639" s="17" t="s">
        <v>366</v>
      </c>
      <c r="K639" s="24" t="s">
        <v>3198</v>
      </c>
      <c r="L639" s="24" t="s">
        <v>3199</v>
      </c>
      <c r="M639" s="17" t="s">
        <v>39</v>
      </c>
      <c r="N639" s="11" t="s">
        <v>3200</v>
      </c>
      <c r="O639" s="11" t="s">
        <v>3201</v>
      </c>
      <c r="P639" s="24"/>
      <c r="Q639" s="24"/>
      <c r="R639" s="24"/>
      <c r="S639" s="11"/>
      <c r="T639" s="11"/>
      <c r="U639" s="11"/>
      <c r="V639" s="11"/>
      <c r="W639" s="23"/>
      <c r="X639" s="17"/>
      <c r="Y639" s="9" t="s">
        <v>2604</v>
      </c>
      <c r="Z639" s="16" t="s">
        <v>3202</v>
      </c>
      <c r="AA639" s="14" t="str">
        <f t="shared" si="1"/>
        <v>M4-MyM-19b-I-1</v>
      </c>
      <c r="AB639" s="17"/>
      <c r="AC639" s="7"/>
      <c r="AD639" s="17"/>
      <c r="AE639" s="7" t="s">
        <v>45</v>
      </c>
    </row>
    <row r="640" ht="75.0" customHeight="1">
      <c r="A640" s="9" t="s">
        <v>3194</v>
      </c>
      <c r="B640" s="12" t="s">
        <v>3195</v>
      </c>
      <c r="C640" s="31" t="s">
        <v>32</v>
      </c>
      <c r="D640" s="10" t="s">
        <v>33</v>
      </c>
      <c r="E640" s="9"/>
      <c r="F640" s="12" t="s">
        <v>3196</v>
      </c>
      <c r="G640" s="24" t="s">
        <v>3203</v>
      </c>
      <c r="H640" s="24"/>
      <c r="I640" s="17" t="s">
        <v>82</v>
      </c>
      <c r="J640" s="17" t="s">
        <v>366</v>
      </c>
      <c r="K640" s="24" t="s">
        <v>3204</v>
      </c>
      <c r="L640" s="24" t="s">
        <v>3205</v>
      </c>
      <c r="M640" s="17" t="s">
        <v>39</v>
      </c>
      <c r="N640" s="11" t="s">
        <v>3200</v>
      </c>
      <c r="O640" s="11" t="s">
        <v>3206</v>
      </c>
      <c r="P640" s="24"/>
      <c r="Q640" s="24"/>
      <c r="R640" s="24"/>
      <c r="S640" s="11"/>
      <c r="T640" s="11"/>
      <c r="U640" s="11"/>
      <c r="V640" s="11"/>
      <c r="W640" s="23"/>
      <c r="X640" s="17"/>
      <c r="Y640" s="9" t="s">
        <v>2604</v>
      </c>
      <c r="Z640" s="16" t="s">
        <v>3207</v>
      </c>
      <c r="AA640" s="14" t="str">
        <f t="shared" si="1"/>
        <v>M4-MyM-19b-I-2</v>
      </c>
      <c r="AB640" s="17"/>
      <c r="AC640" s="7"/>
      <c r="AD640" s="17"/>
      <c r="AE640" s="7" t="s">
        <v>45</v>
      </c>
    </row>
    <row r="641" ht="75.0" customHeight="1">
      <c r="A641" s="9" t="s">
        <v>3194</v>
      </c>
      <c r="B641" s="12" t="s">
        <v>3195</v>
      </c>
      <c r="C641" s="18" t="s">
        <v>46</v>
      </c>
      <c r="D641" s="10" t="s">
        <v>33</v>
      </c>
      <c r="E641" s="9"/>
      <c r="F641" s="12" t="s">
        <v>3208</v>
      </c>
      <c r="G641" s="24" t="s">
        <v>3209</v>
      </c>
      <c r="H641" s="24"/>
      <c r="I641" s="17" t="s">
        <v>82</v>
      </c>
      <c r="J641" s="17" t="s">
        <v>90</v>
      </c>
      <c r="K641" s="24" t="s">
        <v>3210</v>
      </c>
      <c r="L641" s="24" t="s">
        <v>3211</v>
      </c>
      <c r="M641" s="17" t="s">
        <v>39</v>
      </c>
      <c r="N641" s="11" t="s">
        <v>3200</v>
      </c>
      <c r="O641" s="11" t="s">
        <v>3212</v>
      </c>
      <c r="P641" s="24"/>
      <c r="Q641" s="24"/>
      <c r="R641" s="24"/>
      <c r="S641" s="11"/>
      <c r="T641" s="11"/>
      <c r="U641" s="11"/>
      <c r="V641" s="11"/>
      <c r="W641" s="23"/>
      <c r="X641" s="17"/>
      <c r="Y641" s="9" t="s">
        <v>2604</v>
      </c>
      <c r="Z641" s="16" t="s">
        <v>3213</v>
      </c>
      <c r="AA641" s="14" t="str">
        <f t="shared" si="1"/>
        <v>M4-MyM-19b-E-1</v>
      </c>
      <c r="AB641" s="17"/>
      <c r="AC641" s="7"/>
      <c r="AD641" s="17"/>
      <c r="AE641" s="7" t="s">
        <v>45</v>
      </c>
    </row>
    <row r="642" ht="75.0" customHeight="1">
      <c r="A642" s="9" t="s">
        <v>3194</v>
      </c>
      <c r="B642" s="12" t="s">
        <v>3195</v>
      </c>
      <c r="C642" s="18" t="s">
        <v>46</v>
      </c>
      <c r="D642" s="10" t="s">
        <v>33</v>
      </c>
      <c r="E642" s="9"/>
      <c r="F642" s="12" t="s">
        <v>3208</v>
      </c>
      <c r="G642" s="24" t="s">
        <v>3203</v>
      </c>
      <c r="H642" s="24"/>
      <c r="I642" s="17" t="s">
        <v>82</v>
      </c>
      <c r="J642" s="17" t="s">
        <v>90</v>
      </c>
      <c r="K642" s="11" t="s">
        <v>3210</v>
      </c>
      <c r="L642" s="24" t="s">
        <v>3214</v>
      </c>
      <c r="M642" s="17" t="s">
        <v>39</v>
      </c>
      <c r="N642" s="11" t="s">
        <v>3200</v>
      </c>
      <c r="O642" s="11" t="s">
        <v>3206</v>
      </c>
      <c r="P642" s="24"/>
      <c r="Q642" s="24"/>
      <c r="R642" s="24"/>
      <c r="S642" s="11"/>
      <c r="T642" s="11"/>
      <c r="U642" s="11"/>
      <c r="V642" s="11"/>
      <c r="W642" s="23"/>
      <c r="X642" s="17"/>
      <c r="Y642" s="9" t="s">
        <v>2604</v>
      </c>
      <c r="Z642" s="16" t="s">
        <v>3215</v>
      </c>
      <c r="AA642" s="14" t="str">
        <f t="shared" si="1"/>
        <v>M4-MyM-19b-E-2</v>
      </c>
      <c r="AB642" s="17"/>
      <c r="AC642" s="7"/>
      <c r="AD642" s="17"/>
      <c r="AE642" s="7" t="s">
        <v>45</v>
      </c>
    </row>
    <row r="643" ht="75.0" customHeight="1">
      <c r="A643" s="9" t="s">
        <v>3194</v>
      </c>
      <c r="B643" s="12" t="s">
        <v>3195</v>
      </c>
      <c r="C643" s="40" t="s">
        <v>65</v>
      </c>
      <c r="D643" s="10" t="s">
        <v>33</v>
      </c>
      <c r="E643" s="9"/>
      <c r="F643" s="11" t="s">
        <v>3216</v>
      </c>
      <c r="G643" s="11" t="s">
        <v>3217</v>
      </c>
      <c r="H643" s="24"/>
      <c r="I643" s="17" t="s">
        <v>82</v>
      </c>
      <c r="J643" s="17" t="s">
        <v>90</v>
      </c>
      <c r="K643" s="24" t="s">
        <v>3218</v>
      </c>
      <c r="L643" s="24" t="s">
        <v>3211</v>
      </c>
      <c r="M643" s="17" t="s">
        <v>39</v>
      </c>
      <c r="N643" s="11" t="s">
        <v>3200</v>
      </c>
      <c r="O643" s="11" t="s">
        <v>3212</v>
      </c>
      <c r="P643" s="24"/>
      <c r="Q643" s="24"/>
      <c r="R643" s="24"/>
      <c r="S643" s="11"/>
      <c r="T643" s="11"/>
      <c r="U643" s="11"/>
      <c r="V643" s="11"/>
      <c r="W643" s="23"/>
      <c r="X643" s="17"/>
      <c r="Y643" s="9" t="s">
        <v>2604</v>
      </c>
      <c r="Z643" s="16" t="s">
        <v>3219</v>
      </c>
      <c r="AA643" s="14" t="str">
        <f t="shared" si="1"/>
        <v>M4-MyM-19b-A-1</v>
      </c>
      <c r="AB643" s="17"/>
      <c r="AC643" s="7"/>
      <c r="AD643" s="17"/>
      <c r="AE643" s="7" t="s">
        <v>45</v>
      </c>
    </row>
    <row r="644" ht="75.0" customHeight="1">
      <c r="A644" s="9" t="s">
        <v>3194</v>
      </c>
      <c r="B644" s="12" t="s">
        <v>3195</v>
      </c>
      <c r="C644" s="40" t="s">
        <v>65</v>
      </c>
      <c r="D644" s="10" t="s">
        <v>33</v>
      </c>
      <c r="E644" s="9"/>
      <c r="F644" s="11" t="s">
        <v>3220</v>
      </c>
      <c r="G644" s="11" t="s">
        <v>3221</v>
      </c>
      <c r="H644" s="24"/>
      <c r="I644" s="17" t="s">
        <v>82</v>
      </c>
      <c r="J644" s="17" t="s">
        <v>90</v>
      </c>
      <c r="K644" s="11" t="s">
        <v>3222</v>
      </c>
      <c r="L644" s="11" t="s">
        <v>3223</v>
      </c>
      <c r="M644" s="17" t="s">
        <v>39</v>
      </c>
      <c r="N644" s="11" t="s">
        <v>3200</v>
      </c>
      <c r="O644" s="11" t="s">
        <v>3224</v>
      </c>
      <c r="P644" s="24"/>
      <c r="Q644" s="24"/>
      <c r="R644" s="24"/>
      <c r="S644" s="11"/>
      <c r="T644" s="11"/>
      <c r="U644" s="11"/>
      <c r="V644" s="11"/>
      <c r="W644" s="23"/>
      <c r="X644" s="17"/>
      <c r="Y644" s="9" t="s">
        <v>2604</v>
      </c>
      <c r="Z644" s="16" t="s">
        <v>3225</v>
      </c>
      <c r="AA644" s="14" t="str">
        <f t="shared" si="1"/>
        <v>M4-MyM-19b-A-2</v>
      </c>
      <c r="AB644" s="17"/>
      <c r="AC644" s="7"/>
      <c r="AD644" s="17"/>
      <c r="AE644" s="7" t="s">
        <v>45</v>
      </c>
    </row>
    <row r="645" ht="75.0" customHeight="1">
      <c r="A645" s="9" t="s">
        <v>3194</v>
      </c>
      <c r="B645" s="12" t="s">
        <v>3195</v>
      </c>
      <c r="C645" s="40" t="s">
        <v>65</v>
      </c>
      <c r="D645" s="10" t="s">
        <v>33</v>
      </c>
      <c r="E645" s="9"/>
      <c r="F645" s="11" t="s">
        <v>3226</v>
      </c>
      <c r="G645" s="11" t="s">
        <v>3227</v>
      </c>
      <c r="H645" s="24"/>
      <c r="I645" s="17" t="s">
        <v>82</v>
      </c>
      <c r="J645" s="17" t="s">
        <v>90</v>
      </c>
      <c r="K645" s="24" t="s">
        <v>3228</v>
      </c>
      <c r="L645" s="24" t="s">
        <v>3211</v>
      </c>
      <c r="M645" s="17" t="s">
        <v>39</v>
      </c>
      <c r="N645" s="24" t="s">
        <v>3229</v>
      </c>
      <c r="O645" s="24" t="s">
        <v>3230</v>
      </c>
      <c r="P645" s="24"/>
      <c r="Q645" s="24"/>
      <c r="R645" s="24"/>
      <c r="S645" s="11"/>
      <c r="T645" s="11"/>
      <c r="U645" s="11"/>
      <c r="V645" s="11"/>
      <c r="W645" s="23"/>
      <c r="X645" s="17"/>
      <c r="Y645" s="9" t="s">
        <v>2604</v>
      </c>
      <c r="Z645" s="16" t="s">
        <v>3231</v>
      </c>
      <c r="AA645" s="14" t="str">
        <f t="shared" si="1"/>
        <v>M4-MyM-19b-A-3</v>
      </c>
      <c r="AB645" s="17"/>
      <c r="AC645" s="7"/>
      <c r="AD645" s="17"/>
      <c r="AE645" s="7" t="s">
        <v>45</v>
      </c>
    </row>
    <row r="646" ht="75.0" customHeight="1">
      <c r="A646" s="9" t="s">
        <v>3232</v>
      </c>
      <c r="B646" s="11" t="s">
        <v>3233</v>
      </c>
      <c r="C646" s="9" t="s">
        <v>32</v>
      </c>
      <c r="D646" s="10" t="s">
        <v>33</v>
      </c>
      <c r="E646" s="9"/>
      <c r="F646" s="11" t="s">
        <v>3234</v>
      </c>
      <c r="G646" s="11" t="s">
        <v>3235</v>
      </c>
      <c r="H646" s="9" t="s">
        <v>82</v>
      </c>
      <c r="I646" s="9" t="s">
        <v>82</v>
      </c>
      <c r="J646" s="7" t="s">
        <v>366</v>
      </c>
      <c r="K646" s="12" t="s">
        <v>3236</v>
      </c>
      <c r="L646" s="11" t="s">
        <v>3237</v>
      </c>
      <c r="M646" s="9" t="s">
        <v>39</v>
      </c>
      <c r="N646" s="12" t="s">
        <v>3238</v>
      </c>
      <c r="O646" s="12" t="s">
        <v>3238</v>
      </c>
      <c r="P646" s="23"/>
      <c r="Q646" s="17"/>
      <c r="R646" s="23"/>
      <c r="S646" s="23"/>
      <c r="T646" s="23"/>
      <c r="U646" s="23"/>
      <c r="V646" s="23"/>
      <c r="W646" s="23"/>
      <c r="X646" s="17"/>
      <c r="Y646" s="9" t="s">
        <v>2604</v>
      </c>
      <c r="Z646" s="11" t="s">
        <v>3239</v>
      </c>
      <c r="AA646" s="14" t="str">
        <f t="shared" si="1"/>
        <v>M4-MyM-16a-I-1</v>
      </c>
      <c r="AB646" s="7" t="s">
        <v>258</v>
      </c>
      <c r="AC646" s="7" t="s">
        <v>421</v>
      </c>
      <c r="AD646" s="17"/>
      <c r="AE646" s="17"/>
    </row>
    <row r="647" ht="75.0" customHeight="1">
      <c r="A647" s="9" t="s">
        <v>3232</v>
      </c>
      <c r="B647" s="11" t="s">
        <v>3233</v>
      </c>
      <c r="C647" s="9" t="s">
        <v>32</v>
      </c>
      <c r="D647" s="10" t="s">
        <v>33</v>
      </c>
      <c r="E647" s="9"/>
      <c r="F647" s="11" t="s">
        <v>3234</v>
      </c>
      <c r="G647" s="11" t="s">
        <v>3240</v>
      </c>
      <c r="H647" s="9"/>
      <c r="I647" s="9" t="s">
        <v>82</v>
      </c>
      <c r="J647" s="7" t="s">
        <v>366</v>
      </c>
      <c r="K647" s="12" t="s">
        <v>3236</v>
      </c>
      <c r="L647" s="11" t="s">
        <v>3241</v>
      </c>
      <c r="M647" s="9" t="s">
        <v>39</v>
      </c>
      <c r="N647" s="12" t="s">
        <v>3238</v>
      </c>
      <c r="O647" s="12" t="s">
        <v>3238</v>
      </c>
      <c r="P647" s="23"/>
      <c r="Q647" s="17"/>
      <c r="R647" s="23"/>
      <c r="S647" s="23"/>
      <c r="T647" s="23"/>
      <c r="U647" s="23"/>
      <c r="V647" s="23"/>
      <c r="W647" s="23"/>
      <c r="X647" s="17"/>
      <c r="Y647" s="9" t="s">
        <v>2604</v>
      </c>
      <c r="Z647" s="11" t="s">
        <v>3242</v>
      </c>
      <c r="AA647" s="14" t="str">
        <f t="shared" si="1"/>
        <v>M4-MyM-16a-I-2</v>
      </c>
      <c r="AB647" s="7" t="s">
        <v>258</v>
      </c>
      <c r="AC647" s="7" t="s">
        <v>421</v>
      </c>
      <c r="AD647" s="17"/>
      <c r="AE647" s="17"/>
    </row>
    <row r="648" ht="75.0" customHeight="1">
      <c r="A648" s="9" t="s">
        <v>3232</v>
      </c>
      <c r="B648" s="12" t="s">
        <v>3243</v>
      </c>
      <c r="C648" s="9" t="s">
        <v>46</v>
      </c>
      <c r="D648" s="10" t="s">
        <v>33</v>
      </c>
      <c r="E648" s="9"/>
      <c r="F648" s="12" t="s">
        <v>3244</v>
      </c>
      <c r="G648" s="8" t="s">
        <v>3245</v>
      </c>
      <c r="H648" s="49"/>
      <c r="I648" s="9" t="s">
        <v>82</v>
      </c>
      <c r="J648" s="7" t="s">
        <v>90</v>
      </c>
      <c r="K648" s="8" t="s">
        <v>3246</v>
      </c>
      <c r="L648" s="12" t="s">
        <v>3247</v>
      </c>
      <c r="M648" s="9" t="s">
        <v>39</v>
      </c>
      <c r="N648" s="12" t="s">
        <v>3238</v>
      </c>
      <c r="O648" s="11" t="s">
        <v>3248</v>
      </c>
      <c r="P648" s="23"/>
      <c r="Q648" s="17"/>
      <c r="R648" s="23"/>
      <c r="S648" s="23"/>
      <c r="T648" s="23"/>
      <c r="U648" s="23"/>
      <c r="V648" s="23"/>
      <c r="W648" s="23"/>
      <c r="X648" s="17"/>
      <c r="Y648" s="9" t="s">
        <v>2604</v>
      </c>
      <c r="Z648" s="11" t="s">
        <v>3249</v>
      </c>
      <c r="AA648" s="14" t="str">
        <f t="shared" si="1"/>
        <v>M4-MyM-16a-E-1</v>
      </c>
      <c r="AB648" s="7" t="s">
        <v>258</v>
      </c>
      <c r="AC648" s="7" t="s">
        <v>421</v>
      </c>
      <c r="AD648" s="17"/>
      <c r="AE648" s="17"/>
    </row>
    <row r="649" ht="75.0" customHeight="1">
      <c r="A649" s="9" t="s">
        <v>3232</v>
      </c>
      <c r="B649" s="12" t="s">
        <v>3243</v>
      </c>
      <c r="C649" s="9" t="s">
        <v>46</v>
      </c>
      <c r="D649" s="10" t="s">
        <v>33</v>
      </c>
      <c r="E649" s="9"/>
      <c r="F649" s="12" t="s">
        <v>3244</v>
      </c>
      <c r="G649" s="8" t="s">
        <v>3250</v>
      </c>
      <c r="H649" s="49"/>
      <c r="I649" s="9" t="s">
        <v>82</v>
      </c>
      <c r="J649" s="7" t="s">
        <v>90</v>
      </c>
      <c r="K649" s="8" t="s">
        <v>3251</v>
      </c>
      <c r="L649" s="12" t="s">
        <v>3252</v>
      </c>
      <c r="M649" s="9" t="s">
        <v>39</v>
      </c>
      <c r="N649" s="12" t="s">
        <v>3238</v>
      </c>
      <c r="O649" s="12" t="s">
        <v>3253</v>
      </c>
      <c r="P649" s="23"/>
      <c r="Q649" s="17"/>
      <c r="R649" s="23"/>
      <c r="S649" s="23"/>
      <c r="T649" s="23"/>
      <c r="U649" s="23"/>
      <c r="V649" s="23"/>
      <c r="W649" s="23"/>
      <c r="X649" s="17"/>
      <c r="Y649" s="9" t="s">
        <v>2604</v>
      </c>
      <c r="Z649" s="11" t="s">
        <v>3254</v>
      </c>
      <c r="AA649" s="14" t="str">
        <f t="shared" si="1"/>
        <v>M4-MyM-16a-E-2</v>
      </c>
      <c r="AB649" s="7" t="s">
        <v>258</v>
      </c>
      <c r="AC649" s="7" t="s">
        <v>421</v>
      </c>
      <c r="AD649" s="17"/>
      <c r="AE649" s="17"/>
    </row>
    <row r="650" ht="75.0" customHeight="1">
      <c r="A650" s="9" t="s">
        <v>3232</v>
      </c>
      <c r="B650" s="12" t="s">
        <v>3243</v>
      </c>
      <c r="C650" s="9" t="s">
        <v>46</v>
      </c>
      <c r="D650" s="10" t="s">
        <v>33</v>
      </c>
      <c r="E650" s="9"/>
      <c r="F650" s="12" t="s">
        <v>3244</v>
      </c>
      <c r="G650" s="8" t="s">
        <v>3255</v>
      </c>
      <c r="H650" s="49"/>
      <c r="I650" s="9" t="s">
        <v>82</v>
      </c>
      <c r="J650" s="7" t="s">
        <v>90</v>
      </c>
      <c r="K650" s="8" t="s">
        <v>3251</v>
      </c>
      <c r="L650" s="12"/>
      <c r="M650" s="9" t="s">
        <v>39</v>
      </c>
      <c r="N650" s="12" t="s">
        <v>3238</v>
      </c>
      <c r="O650" s="12" t="s">
        <v>3256</v>
      </c>
      <c r="P650" s="23"/>
      <c r="Q650" s="17"/>
      <c r="R650" s="23"/>
      <c r="S650" s="23"/>
      <c r="T650" s="23"/>
      <c r="U650" s="23"/>
      <c r="V650" s="23"/>
      <c r="W650" s="23"/>
      <c r="X650" s="17"/>
      <c r="Y650" s="9" t="s">
        <v>2604</v>
      </c>
      <c r="Z650" s="11" t="s">
        <v>3257</v>
      </c>
      <c r="AA650" s="14" t="str">
        <f t="shared" si="1"/>
        <v>M4-MyM-16a-E-3</v>
      </c>
      <c r="AB650" s="7" t="s">
        <v>258</v>
      </c>
      <c r="AC650" s="7" t="s">
        <v>421</v>
      </c>
      <c r="AD650" s="17"/>
      <c r="AE650" s="17"/>
    </row>
    <row r="651" ht="75.0" customHeight="1">
      <c r="A651" s="9" t="s">
        <v>3232</v>
      </c>
      <c r="B651" s="12" t="s">
        <v>3243</v>
      </c>
      <c r="C651" s="9" t="s">
        <v>65</v>
      </c>
      <c r="D651" s="10" t="s">
        <v>33</v>
      </c>
      <c r="E651" s="9"/>
      <c r="F651" s="11" t="s">
        <v>3258</v>
      </c>
      <c r="G651" s="11" t="s">
        <v>3259</v>
      </c>
      <c r="H651" s="49"/>
      <c r="I651" s="9" t="s">
        <v>82</v>
      </c>
      <c r="J651" s="9" t="s">
        <v>90</v>
      </c>
      <c r="K651" s="11" t="s">
        <v>3260</v>
      </c>
      <c r="L651" s="12" t="s">
        <v>3261</v>
      </c>
      <c r="M651" s="9" t="s">
        <v>39</v>
      </c>
      <c r="N651" s="24" t="s">
        <v>3238</v>
      </c>
      <c r="O651" s="24" t="s">
        <v>3262</v>
      </c>
      <c r="P651" s="23"/>
      <c r="Q651" s="17"/>
      <c r="R651" s="21"/>
      <c r="S651" s="21"/>
      <c r="T651" s="21"/>
      <c r="U651" s="21"/>
      <c r="V651" s="21"/>
      <c r="W651" s="23"/>
      <c r="X651" s="17"/>
      <c r="Y651" s="9" t="s">
        <v>2604</v>
      </c>
      <c r="Z651" s="11" t="s">
        <v>3263</v>
      </c>
      <c r="AA651" s="14" t="str">
        <f t="shared" si="1"/>
        <v>M4-MyM-16a-A-1</v>
      </c>
      <c r="AB651" s="7" t="s">
        <v>258</v>
      </c>
      <c r="AC651" s="7" t="s">
        <v>421</v>
      </c>
      <c r="AD651" s="17"/>
      <c r="AE651" s="17"/>
    </row>
    <row r="652" ht="75.0" customHeight="1">
      <c r="A652" s="9" t="s">
        <v>3232</v>
      </c>
      <c r="B652" s="12" t="s">
        <v>3243</v>
      </c>
      <c r="C652" s="9" t="s">
        <v>65</v>
      </c>
      <c r="D652" s="10" t="s">
        <v>33</v>
      </c>
      <c r="E652" s="9"/>
      <c r="F652" s="12" t="s">
        <v>3264</v>
      </c>
      <c r="G652" s="12" t="s">
        <v>3265</v>
      </c>
      <c r="H652" s="49"/>
      <c r="I652" s="9" t="s">
        <v>82</v>
      </c>
      <c r="J652" s="9" t="s">
        <v>90</v>
      </c>
      <c r="K652" s="12" t="s">
        <v>3266</v>
      </c>
      <c r="L652" s="12" t="s">
        <v>3267</v>
      </c>
      <c r="M652" s="9" t="s">
        <v>39</v>
      </c>
      <c r="N652" s="24" t="s">
        <v>3238</v>
      </c>
      <c r="O652" s="24" t="s">
        <v>3268</v>
      </c>
      <c r="P652" s="23"/>
      <c r="Q652" s="17"/>
      <c r="R652" s="21"/>
      <c r="S652" s="21"/>
      <c r="T652" s="21"/>
      <c r="U652" s="21"/>
      <c r="V652" s="21"/>
      <c r="W652" s="23"/>
      <c r="X652" s="17"/>
      <c r="Y652" s="9" t="s">
        <v>2604</v>
      </c>
      <c r="Z652" s="11" t="s">
        <v>3269</v>
      </c>
      <c r="AA652" s="14" t="str">
        <f t="shared" si="1"/>
        <v>M4-MyM-16a-A-2</v>
      </c>
      <c r="AB652" s="7" t="s">
        <v>258</v>
      </c>
      <c r="AC652" s="7" t="s">
        <v>421</v>
      </c>
      <c r="AD652" s="17"/>
      <c r="AE652" s="17"/>
    </row>
    <row r="653" ht="75.0" customHeight="1">
      <c r="A653" s="9" t="s">
        <v>3232</v>
      </c>
      <c r="B653" s="12" t="s">
        <v>3243</v>
      </c>
      <c r="C653" s="9" t="s">
        <v>65</v>
      </c>
      <c r="D653" s="10" t="s">
        <v>33</v>
      </c>
      <c r="E653" s="9"/>
      <c r="F653" s="12" t="s">
        <v>3270</v>
      </c>
      <c r="G653" s="8" t="s">
        <v>3271</v>
      </c>
      <c r="H653" s="49"/>
      <c r="I653" s="9" t="s">
        <v>82</v>
      </c>
      <c r="J653" s="9" t="s">
        <v>90</v>
      </c>
      <c r="K653" s="12" t="s">
        <v>3272</v>
      </c>
      <c r="L653" s="12" t="s">
        <v>2909</v>
      </c>
      <c r="M653" s="9" t="s">
        <v>39</v>
      </c>
      <c r="N653" s="24" t="s">
        <v>3238</v>
      </c>
      <c r="O653" s="24" t="s">
        <v>3273</v>
      </c>
      <c r="P653" s="23"/>
      <c r="Q653" s="17"/>
      <c r="R653" s="21"/>
      <c r="S653" s="21"/>
      <c r="T653" s="21"/>
      <c r="U653" s="21"/>
      <c r="V653" s="21"/>
      <c r="W653" s="23"/>
      <c r="X653" s="17"/>
      <c r="Y653" s="9" t="s">
        <v>2604</v>
      </c>
      <c r="Z653" s="11" t="s">
        <v>3274</v>
      </c>
      <c r="AA653" s="14" t="str">
        <f t="shared" si="1"/>
        <v>M4-MyM-16a-A-3</v>
      </c>
      <c r="AB653" s="7" t="s">
        <v>258</v>
      </c>
      <c r="AC653" s="7" t="s">
        <v>421</v>
      </c>
      <c r="AD653" s="27"/>
      <c r="AE653" s="27"/>
    </row>
    <row r="654" ht="75.0" customHeight="1">
      <c r="A654" s="9" t="s">
        <v>3275</v>
      </c>
      <c r="B654" s="12" t="s">
        <v>3276</v>
      </c>
      <c r="C654" s="9" t="s">
        <v>32</v>
      </c>
      <c r="D654" s="10" t="s">
        <v>33</v>
      </c>
      <c r="E654" s="9"/>
      <c r="F654" s="11" t="s">
        <v>3277</v>
      </c>
      <c r="G654" s="12"/>
      <c r="H654" s="49"/>
      <c r="I654" s="9" t="s">
        <v>82</v>
      </c>
      <c r="J654" s="7" t="s">
        <v>3278</v>
      </c>
      <c r="K654" s="11" t="s">
        <v>3279</v>
      </c>
      <c r="L654" s="11" t="s">
        <v>3280</v>
      </c>
      <c r="M654" s="9" t="s">
        <v>39</v>
      </c>
      <c r="N654" s="11" t="s">
        <v>3281</v>
      </c>
      <c r="O654" s="11" t="s">
        <v>3282</v>
      </c>
      <c r="P654" s="23"/>
      <c r="Q654" s="17"/>
      <c r="R654" s="21"/>
      <c r="S654" s="21"/>
      <c r="T654" s="21"/>
      <c r="U654" s="21"/>
      <c r="V654" s="21"/>
      <c r="W654" s="23"/>
      <c r="X654" s="17"/>
      <c r="Y654" s="9" t="s">
        <v>2604</v>
      </c>
      <c r="Z654" s="12" t="s">
        <v>3283</v>
      </c>
      <c r="AA654" s="14" t="str">
        <f t="shared" si="1"/>
        <v>M4-MyM-16b-I-1</v>
      </c>
      <c r="AB654" s="7" t="s">
        <v>258</v>
      </c>
      <c r="AC654" s="7" t="s">
        <v>421</v>
      </c>
      <c r="AD654" s="27"/>
      <c r="AE654" s="27"/>
    </row>
    <row r="655" ht="75.0" customHeight="1">
      <c r="A655" s="9" t="s">
        <v>3275</v>
      </c>
      <c r="B655" s="12" t="s">
        <v>3276</v>
      </c>
      <c r="C655" s="9" t="s">
        <v>46</v>
      </c>
      <c r="D655" s="10" t="s">
        <v>33</v>
      </c>
      <c r="E655" s="9"/>
      <c r="F655" s="11" t="s">
        <v>2919</v>
      </c>
      <c r="G655" s="19" t="s">
        <v>3284</v>
      </c>
      <c r="H655" s="12"/>
      <c r="I655" s="9" t="s">
        <v>82</v>
      </c>
      <c r="J655" s="7" t="s">
        <v>90</v>
      </c>
      <c r="K655" s="19" t="s">
        <v>3285</v>
      </c>
      <c r="L655" s="11" t="s">
        <v>3286</v>
      </c>
      <c r="M655" s="9" t="s">
        <v>39</v>
      </c>
      <c r="N655" s="11" t="s">
        <v>3281</v>
      </c>
      <c r="O655" s="19" t="s">
        <v>3287</v>
      </c>
      <c r="P655" s="21"/>
      <c r="Q655" s="17"/>
      <c r="R655" s="21"/>
      <c r="S655" s="21"/>
      <c r="T655" s="21"/>
      <c r="U655" s="21"/>
      <c r="V655" s="21"/>
      <c r="W655" s="23"/>
      <c r="X655" s="17"/>
      <c r="Y655" s="9" t="s">
        <v>2604</v>
      </c>
      <c r="Z655" s="11" t="s">
        <v>3288</v>
      </c>
      <c r="AA655" s="14" t="str">
        <f t="shared" si="1"/>
        <v>M4-MyM-16b-E-1</v>
      </c>
      <c r="AB655" s="7" t="s">
        <v>258</v>
      </c>
      <c r="AC655" s="7" t="s">
        <v>421</v>
      </c>
      <c r="AD655" s="27"/>
      <c r="AE655" s="27"/>
    </row>
    <row r="656" ht="75.0" customHeight="1">
      <c r="A656" s="9" t="s">
        <v>3275</v>
      </c>
      <c r="B656" s="12" t="s">
        <v>3276</v>
      </c>
      <c r="C656" s="9" t="s">
        <v>46</v>
      </c>
      <c r="D656" s="10" t="s">
        <v>33</v>
      </c>
      <c r="E656" s="9"/>
      <c r="F656" s="11" t="s">
        <v>2919</v>
      </c>
      <c r="G656" s="19" t="s">
        <v>3289</v>
      </c>
      <c r="H656" s="12"/>
      <c r="I656" s="9" t="s">
        <v>82</v>
      </c>
      <c r="J656" s="7" t="s">
        <v>90</v>
      </c>
      <c r="K656" s="19" t="s">
        <v>3290</v>
      </c>
      <c r="L656" s="11" t="s">
        <v>3291</v>
      </c>
      <c r="M656" s="9" t="s">
        <v>39</v>
      </c>
      <c r="N656" s="11" t="s">
        <v>3281</v>
      </c>
      <c r="O656" s="19" t="s">
        <v>3292</v>
      </c>
      <c r="P656" s="21"/>
      <c r="Q656" s="17"/>
      <c r="R656" s="21"/>
      <c r="S656" s="21"/>
      <c r="T656" s="21"/>
      <c r="U656" s="21"/>
      <c r="V656" s="21"/>
      <c r="W656" s="23"/>
      <c r="X656" s="17"/>
      <c r="Y656" s="9" t="s">
        <v>2604</v>
      </c>
      <c r="Z656" s="11" t="s">
        <v>3293</v>
      </c>
      <c r="AA656" s="14" t="str">
        <f t="shared" si="1"/>
        <v>M4-MyM-16b-E-2</v>
      </c>
      <c r="AB656" s="7" t="s">
        <v>258</v>
      </c>
      <c r="AC656" s="7" t="s">
        <v>421</v>
      </c>
      <c r="AD656" s="27"/>
      <c r="AE656" s="27"/>
    </row>
    <row r="657" ht="75.0" customHeight="1">
      <c r="A657" s="9" t="s">
        <v>3275</v>
      </c>
      <c r="B657" s="12" t="s">
        <v>3276</v>
      </c>
      <c r="C657" s="9" t="s">
        <v>65</v>
      </c>
      <c r="D657" s="10" t="s">
        <v>33</v>
      </c>
      <c r="E657" s="9"/>
      <c r="F657" s="11" t="s">
        <v>3294</v>
      </c>
      <c r="G657" s="12" t="s">
        <v>3295</v>
      </c>
      <c r="H657" s="49"/>
      <c r="I657" s="9" t="s">
        <v>82</v>
      </c>
      <c r="J657" s="9" t="s">
        <v>90</v>
      </c>
      <c r="K657" s="19" t="s">
        <v>3296</v>
      </c>
      <c r="L657" s="12" t="s">
        <v>3297</v>
      </c>
      <c r="M657" s="9" t="s">
        <v>39</v>
      </c>
      <c r="N657" s="11" t="s">
        <v>3281</v>
      </c>
      <c r="O657" s="24" t="s">
        <v>3298</v>
      </c>
      <c r="P657" s="23"/>
      <c r="Q657" s="17"/>
      <c r="R657" s="21"/>
      <c r="S657" s="21"/>
      <c r="T657" s="21"/>
      <c r="U657" s="21"/>
      <c r="V657" s="21"/>
      <c r="W657" s="23"/>
      <c r="X657" s="17"/>
      <c r="Y657" s="9" t="s">
        <v>2604</v>
      </c>
      <c r="Z657" s="57" t="s">
        <v>3299</v>
      </c>
      <c r="AA657" s="14" t="str">
        <f t="shared" si="1"/>
        <v>M4-MyM-16b-A-1</v>
      </c>
      <c r="AB657" s="7" t="s">
        <v>258</v>
      </c>
      <c r="AC657" s="7" t="s">
        <v>421</v>
      </c>
      <c r="AD657" s="27"/>
      <c r="AE657" s="27"/>
    </row>
    <row r="658" ht="75.0" customHeight="1">
      <c r="A658" s="9" t="s">
        <v>3275</v>
      </c>
      <c r="B658" s="12" t="s">
        <v>3276</v>
      </c>
      <c r="C658" s="9" t="s">
        <v>65</v>
      </c>
      <c r="D658" s="10" t="s">
        <v>33</v>
      </c>
      <c r="E658" s="9"/>
      <c r="F658" s="12" t="s">
        <v>3300</v>
      </c>
      <c r="G658" s="12" t="s">
        <v>3301</v>
      </c>
      <c r="H658" s="49"/>
      <c r="I658" s="9" t="s">
        <v>82</v>
      </c>
      <c r="J658" s="9" t="s">
        <v>90</v>
      </c>
      <c r="K658" s="8" t="s">
        <v>3302</v>
      </c>
      <c r="L658" s="12" t="s">
        <v>3303</v>
      </c>
      <c r="M658" s="9" t="s">
        <v>39</v>
      </c>
      <c r="N658" s="11" t="s">
        <v>3281</v>
      </c>
      <c r="O658" s="24" t="s">
        <v>3304</v>
      </c>
      <c r="P658" s="23"/>
      <c r="Q658" s="17"/>
      <c r="R658" s="21"/>
      <c r="S658" s="21"/>
      <c r="T658" s="21"/>
      <c r="U658" s="21"/>
      <c r="V658" s="21"/>
      <c r="W658" s="23"/>
      <c r="X658" s="17"/>
      <c r="Y658" s="9" t="s">
        <v>2604</v>
      </c>
      <c r="Z658" s="11" t="s">
        <v>3305</v>
      </c>
      <c r="AA658" s="14" t="str">
        <f t="shared" si="1"/>
        <v>M4-MyM-16b-A-2</v>
      </c>
      <c r="AB658" s="7" t="s">
        <v>258</v>
      </c>
      <c r="AC658" s="7" t="s">
        <v>421</v>
      </c>
      <c r="AD658" s="27"/>
      <c r="AE658" s="27"/>
    </row>
    <row r="659" ht="75.0" customHeight="1">
      <c r="A659" s="9" t="s">
        <v>3275</v>
      </c>
      <c r="B659" s="12" t="s">
        <v>3276</v>
      </c>
      <c r="C659" s="9" t="s">
        <v>65</v>
      </c>
      <c r="D659" s="10" t="s">
        <v>33</v>
      </c>
      <c r="E659" s="9"/>
      <c r="F659" s="11" t="s">
        <v>3306</v>
      </c>
      <c r="G659" s="12" t="s">
        <v>3307</v>
      </c>
      <c r="H659" s="49"/>
      <c r="I659" s="9" t="s">
        <v>82</v>
      </c>
      <c r="J659" s="9" t="s">
        <v>90</v>
      </c>
      <c r="K659" s="11" t="s">
        <v>3308</v>
      </c>
      <c r="L659" s="12" t="s">
        <v>3309</v>
      </c>
      <c r="M659" s="9" t="s">
        <v>39</v>
      </c>
      <c r="N659" s="11" t="s">
        <v>3281</v>
      </c>
      <c r="O659" s="24" t="s">
        <v>3310</v>
      </c>
      <c r="P659" s="23"/>
      <c r="Q659" s="17"/>
      <c r="R659" s="21"/>
      <c r="S659" s="21"/>
      <c r="T659" s="21"/>
      <c r="U659" s="21"/>
      <c r="V659" s="21"/>
      <c r="W659" s="23"/>
      <c r="X659" s="17"/>
      <c r="Y659" s="9" t="s">
        <v>2604</v>
      </c>
      <c r="Z659" s="11" t="s">
        <v>3311</v>
      </c>
      <c r="AA659" s="14" t="str">
        <f t="shared" si="1"/>
        <v>M4-MyM-16b-A-3</v>
      </c>
      <c r="AB659" s="7" t="s">
        <v>258</v>
      </c>
      <c r="AC659" s="7" t="s">
        <v>421</v>
      </c>
      <c r="AD659" s="27"/>
      <c r="AE659" s="27"/>
    </row>
    <row r="660" ht="75.0" customHeight="1">
      <c r="A660" s="7" t="s">
        <v>3312</v>
      </c>
      <c r="B660" s="12" t="s">
        <v>3313</v>
      </c>
      <c r="C660" s="9" t="s">
        <v>32</v>
      </c>
      <c r="D660" s="10" t="s">
        <v>33</v>
      </c>
      <c r="E660" s="9"/>
      <c r="F660" s="12" t="s">
        <v>3314</v>
      </c>
      <c r="G660" s="49"/>
      <c r="H660" s="49"/>
      <c r="I660" s="9" t="s">
        <v>82</v>
      </c>
      <c r="J660" s="9" t="s">
        <v>471</v>
      </c>
      <c r="K660" s="11" t="s">
        <v>2962</v>
      </c>
      <c r="L660" s="12" t="s">
        <v>3315</v>
      </c>
      <c r="M660" s="9" t="s">
        <v>39</v>
      </c>
      <c r="N660" s="11" t="s">
        <v>2964</v>
      </c>
      <c r="O660" s="24" t="s">
        <v>2965</v>
      </c>
      <c r="P660" s="23"/>
      <c r="Q660" s="17"/>
      <c r="R660" s="23"/>
      <c r="S660" s="23"/>
      <c r="T660" s="23"/>
      <c r="U660" s="23"/>
      <c r="V660" s="23"/>
      <c r="W660" s="23"/>
      <c r="X660" s="17"/>
      <c r="Y660" s="9" t="s">
        <v>2604</v>
      </c>
      <c r="Z660" s="12" t="s">
        <v>3316</v>
      </c>
      <c r="AA660" s="14" t="str">
        <f t="shared" si="1"/>
        <v>M4-MyM-16c-I-1</v>
      </c>
      <c r="AB660" s="7" t="s">
        <v>258</v>
      </c>
      <c r="AC660" s="17"/>
      <c r="AD660" s="27"/>
      <c r="AE660" s="27"/>
    </row>
    <row r="661" ht="75.0" customHeight="1">
      <c r="A661" s="7" t="s">
        <v>3312</v>
      </c>
      <c r="B661" s="12" t="s">
        <v>3313</v>
      </c>
      <c r="C661" s="9" t="s">
        <v>46</v>
      </c>
      <c r="D661" s="10" t="s">
        <v>33</v>
      </c>
      <c r="E661" s="9"/>
      <c r="F661" s="11" t="s">
        <v>2967</v>
      </c>
      <c r="G661" s="11" t="s">
        <v>2968</v>
      </c>
      <c r="H661" s="12"/>
      <c r="I661" s="17" t="s">
        <v>82</v>
      </c>
      <c r="J661" s="7" t="s">
        <v>366</v>
      </c>
      <c r="K661" s="21" t="s">
        <v>3317</v>
      </c>
      <c r="L661" s="21" t="s">
        <v>2970</v>
      </c>
      <c r="M661" s="17" t="s">
        <v>39</v>
      </c>
      <c r="N661" s="21" t="s">
        <v>2964</v>
      </c>
      <c r="O661" s="21" t="s">
        <v>3318</v>
      </c>
      <c r="P661" s="23"/>
      <c r="Q661" s="17"/>
      <c r="R661" s="23"/>
      <c r="S661" s="23"/>
      <c r="T661" s="23"/>
      <c r="U661" s="23"/>
      <c r="V661" s="23"/>
      <c r="W661" s="23"/>
      <c r="X661" s="17"/>
      <c r="Y661" s="9" t="s">
        <v>2604</v>
      </c>
      <c r="Z661" s="11" t="s">
        <v>3319</v>
      </c>
      <c r="AA661" s="14" t="str">
        <f t="shared" si="1"/>
        <v>M4-MyM-16c-E-1</v>
      </c>
      <c r="AB661" s="7" t="s">
        <v>258</v>
      </c>
      <c r="AC661" s="17"/>
      <c r="AD661" s="27"/>
      <c r="AE661" s="27"/>
    </row>
    <row r="662" ht="75.0" customHeight="1">
      <c r="A662" s="7" t="s">
        <v>3312</v>
      </c>
      <c r="B662" s="12" t="s">
        <v>3313</v>
      </c>
      <c r="C662" s="9" t="s">
        <v>46</v>
      </c>
      <c r="D662" s="10" t="s">
        <v>33</v>
      </c>
      <c r="E662" s="9"/>
      <c r="F662" s="11" t="s">
        <v>2967</v>
      </c>
      <c r="G662" s="11" t="s">
        <v>2968</v>
      </c>
      <c r="H662" s="12"/>
      <c r="I662" s="17" t="s">
        <v>82</v>
      </c>
      <c r="J662" s="7" t="s">
        <v>366</v>
      </c>
      <c r="K662" s="21" t="s">
        <v>3320</v>
      </c>
      <c r="L662" s="21" t="s">
        <v>2974</v>
      </c>
      <c r="M662" s="17" t="s">
        <v>39</v>
      </c>
      <c r="N662" s="21" t="s">
        <v>2964</v>
      </c>
      <c r="O662" s="21" t="s">
        <v>3321</v>
      </c>
      <c r="P662" s="23"/>
      <c r="Q662" s="17"/>
      <c r="R662" s="23"/>
      <c r="S662" s="23"/>
      <c r="T662" s="23"/>
      <c r="U662" s="23"/>
      <c r="V662" s="23"/>
      <c r="W662" s="23"/>
      <c r="X662" s="17"/>
      <c r="Y662" s="9" t="s">
        <v>2604</v>
      </c>
      <c r="Z662" s="11" t="s">
        <v>3322</v>
      </c>
      <c r="AA662" s="14" t="str">
        <f t="shared" si="1"/>
        <v>M4-MyM-16c-E-2</v>
      </c>
      <c r="AB662" s="7" t="s">
        <v>258</v>
      </c>
      <c r="AC662" s="17"/>
      <c r="AD662" s="27"/>
      <c r="AE662" s="27"/>
    </row>
    <row r="663" ht="75.0" customHeight="1">
      <c r="A663" s="7" t="s">
        <v>3312</v>
      </c>
      <c r="B663" s="12" t="s">
        <v>3313</v>
      </c>
      <c r="C663" s="9" t="s">
        <v>65</v>
      </c>
      <c r="D663" s="10" t="s">
        <v>33</v>
      </c>
      <c r="E663" s="9"/>
      <c r="F663" s="11" t="s">
        <v>3323</v>
      </c>
      <c r="G663" s="11" t="s">
        <v>2968</v>
      </c>
      <c r="H663" s="12"/>
      <c r="I663" s="17" t="s">
        <v>82</v>
      </c>
      <c r="J663" s="7" t="s">
        <v>366</v>
      </c>
      <c r="K663" s="21" t="s">
        <v>3317</v>
      </c>
      <c r="L663" s="21" t="s">
        <v>2970</v>
      </c>
      <c r="M663" s="17" t="s">
        <v>39</v>
      </c>
      <c r="N663" s="21" t="s">
        <v>2964</v>
      </c>
      <c r="O663" s="21" t="s">
        <v>3318</v>
      </c>
      <c r="P663" s="23"/>
      <c r="Q663" s="17"/>
      <c r="R663" s="23"/>
      <c r="S663" s="23"/>
      <c r="T663" s="23"/>
      <c r="U663" s="23"/>
      <c r="V663" s="23"/>
      <c r="W663" s="23"/>
      <c r="X663" s="17"/>
      <c r="Y663" s="9" t="s">
        <v>2604</v>
      </c>
      <c r="Z663" s="11" t="s">
        <v>3324</v>
      </c>
      <c r="AA663" s="14" t="str">
        <f t="shared" si="1"/>
        <v>M4-MyM-16c-A-1</v>
      </c>
      <c r="AB663" s="7" t="s">
        <v>258</v>
      </c>
      <c r="AC663" s="17"/>
      <c r="AD663" s="27"/>
      <c r="AE663" s="27"/>
    </row>
    <row r="664" ht="75.0" customHeight="1">
      <c r="A664" s="7" t="s">
        <v>3312</v>
      </c>
      <c r="B664" s="12" t="s">
        <v>3313</v>
      </c>
      <c r="C664" s="9" t="s">
        <v>65</v>
      </c>
      <c r="D664" s="10" t="s">
        <v>33</v>
      </c>
      <c r="E664" s="9"/>
      <c r="F664" s="21" t="s">
        <v>3325</v>
      </c>
      <c r="G664" s="11" t="s">
        <v>2968</v>
      </c>
      <c r="H664" s="12"/>
      <c r="I664" s="17" t="s">
        <v>82</v>
      </c>
      <c r="J664" s="7" t="s">
        <v>366</v>
      </c>
      <c r="K664" s="21" t="s">
        <v>3317</v>
      </c>
      <c r="L664" s="21" t="s">
        <v>2970</v>
      </c>
      <c r="M664" s="17" t="s">
        <v>39</v>
      </c>
      <c r="N664" s="21" t="s">
        <v>2964</v>
      </c>
      <c r="O664" s="21" t="s">
        <v>3318</v>
      </c>
      <c r="P664" s="23"/>
      <c r="Q664" s="17"/>
      <c r="R664" s="23"/>
      <c r="S664" s="23"/>
      <c r="T664" s="23"/>
      <c r="U664" s="23"/>
      <c r="V664" s="23"/>
      <c r="W664" s="23"/>
      <c r="X664" s="17"/>
      <c r="Y664" s="9" t="s">
        <v>2604</v>
      </c>
      <c r="Z664" s="11" t="s">
        <v>3326</v>
      </c>
      <c r="AA664" s="14" t="str">
        <f t="shared" si="1"/>
        <v>M4-MyM-16c-A-2</v>
      </c>
      <c r="AB664" s="7" t="s">
        <v>258</v>
      </c>
      <c r="AC664" s="17"/>
      <c r="AD664" s="27"/>
      <c r="AE664" s="27"/>
    </row>
    <row r="665" ht="75.0" customHeight="1">
      <c r="A665" s="7" t="s">
        <v>3312</v>
      </c>
      <c r="B665" s="12" t="s">
        <v>3313</v>
      </c>
      <c r="C665" s="9" t="s">
        <v>65</v>
      </c>
      <c r="D665" s="10" t="s">
        <v>33</v>
      </c>
      <c r="E665" s="9"/>
      <c r="F665" s="21" t="s">
        <v>3327</v>
      </c>
      <c r="G665" s="11" t="s">
        <v>2968</v>
      </c>
      <c r="H665" s="12"/>
      <c r="I665" s="17" t="s">
        <v>82</v>
      </c>
      <c r="J665" s="7" t="s">
        <v>366</v>
      </c>
      <c r="K665" s="21" t="s">
        <v>3320</v>
      </c>
      <c r="L665" s="21" t="s">
        <v>2974</v>
      </c>
      <c r="M665" s="17" t="s">
        <v>39</v>
      </c>
      <c r="N665" s="21" t="s">
        <v>2964</v>
      </c>
      <c r="O665" s="21" t="s">
        <v>3321</v>
      </c>
      <c r="P665" s="23"/>
      <c r="Q665" s="17"/>
      <c r="R665" s="23"/>
      <c r="S665" s="23"/>
      <c r="T665" s="23"/>
      <c r="U665" s="23"/>
      <c r="V665" s="23"/>
      <c r="W665" s="23"/>
      <c r="X665" s="17"/>
      <c r="Y665" s="9" t="s">
        <v>2604</v>
      </c>
      <c r="Z665" s="11" t="s">
        <v>3328</v>
      </c>
      <c r="AA665" s="14" t="str">
        <f t="shared" si="1"/>
        <v>M4-MyM-16c-A-3</v>
      </c>
      <c r="AB665" s="7" t="s">
        <v>258</v>
      </c>
      <c r="AC665" s="17"/>
      <c r="AD665" s="27"/>
      <c r="AE665" s="27"/>
    </row>
    <row r="666" ht="75.0" customHeight="1">
      <c r="A666" s="9" t="s">
        <v>3329</v>
      </c>
      <c r="B666" s="12" t="s">
        <v>3330</v>
      </c>
      <c r="C666" s="9" t="s">
        <v>32</v>
      </c>
      <c r="D666" s="10" t="s">
        <v>33</v>
      </c>
      <c r="E666" s="9"/>
      <c r="F666" s="11" t="s">
        <v>3331</v>
      </c>
      <c r="G666" s="12"/>
      <c r="H666" s="12"/>
      <c r="I666" s="9" t="s">
        <v>82</v>
      </c>
      <c r="J666" s="9" t="s">
        <v>1092</v>
      </c>
      <c r="K666" s="12" t="s">
        <v>3332</v>
      </c>
      <c r="L666" s="12"/>
      <c r="M666" s="9" t="s">
        <v>39</v>
      </c>
      <c r="N666" s="24" t="s">
        <v>3333</v>
      </c>
      <c r="O666" s="11" t="s">
        <v>3334</v>
      </c>
      <c r="P666" s="23"/>
      <c r="Q666" s="17"/>
      <c r="R666" s="23"/>
      <c r="S666" s="23"/>
      <c r="T666" s="23"/>
      <c r="U666" s="23"/>
      <c r="V666" s="23"/>
      <c r="W666" s="23"/>
      <c r="X666" s="17"/>
      <c r="Y666" s="9" t="s">
        <v>2604</v>
      </c>
      <c r="Z666" s="11" t="s">
        <v>3335</v>
      </c>
      <c r="AA666" s="14" t="str">
        <f t="shared" si="1"/>
        <v>M4-MyM-3a-I-1</v>
      </c>
      <c r="AB666" s="7" t="s">
        <v>258</v>
      </c>
      <c r="AC666" s="17"/>
      <c r="AD666" s="17" t="s">
        <v>44</v>
      </c>
      <c r="AE666" s="7"/>
    </row>
    <row r="667" ht="75.0" customHeight="1">
      <c r="A667" s="9" t="s">
        <v>3329</v>
      </c>
      <c r="B667" s="12" t="s">
        <v>3330</v>
      </c>
      <c r="C667" s="9" t="s">
        <v>46</v>
      </c>
      <c r="D667" s="10" t="s">
        <v>33</v>
      </c>
      <c r="E667" s="9"/>
      <c r="F667" s="11" t="s">
        <v>3336</v>
      </c>
      <c r="G667" s="8" t="s">
        <v>3337</v>
      </c>
      <c r="H667" s="12"/>
      <c r="I667" s="9" t="s">
        <v>82</v>
      </c>
      <c r="J667" s="9" t="s">
        <v>408</v>
      </c>
      <c r="K667" s="12" t="s">
        <v>3338</v>
      </c>
      <c r="L667" s="12" t="s">
        <v>3339</v>
      </c>
      <c r="M667" s="9" t="s">
        <v>39</v>
      </c>
      <c r="N667" s="12" t="s">
        <v>3333</v>
      </c>
      <c r="O667" s="11" t="s">
        <v>3340</v>
      </c>
      <c r="P667" s="23"/>
      <c r="Q667" s="17"/>
      <c r="R667" s="23"/>
      <c r="S667" s="23"/>
      <c r="T667" s="23"/>
      <c r="U667" s="23"/>
      <c r="V667" s="23"/>
      <c r="W667" s="23"/>
      <c r="X667" s="17"/>
      <c r="Y667" s="9" t="s">
        <v>2604</v>
      </c>
      <c r="Z667" s="11" t="s">
        <v>3341</v>
      </c>
      <c r="AA667" s="14" t="str">
        <f t="shared" si="1"/>
        <v>M4-MyM-3a-E-1</v>
      </c>
      <c r="AB667" s="7" t="s">
        <v>258</v>
      </c>
      <c r="AC667" s="17"/>
      <c r="AD667" s="17" t="s">
        <v>44</v>
      </c>
      <c r="AE667" s="7"/>
    </row>
    <row r="668" ht="75.0" customHeight="1">
      <c r="A668" s="9" t="s">
        <v>3329</v>
      </c>
      <c r="B668" s="12" t="s">
        <v>3330</v>
      </c>
      <c r="C668" s="9" t="s">
        <v>46</v>
      </c>
      <c r="D668" s="10" t="s">
        <v>33</v>
      </c>
      <c r="E668" s="9"/>
      <c r="F668" s="11" t="s">
        <v>3336</v>
      </c>
      <c r="G668" s="8" t="s">
        <v>3342</v>
      </c>
      <c r="H668" s="12"/>
      <c r="I668" s="9" t="s">
        <v>82</v>
      </c>
      <c r="J668" s="9" t="s">
        <v>408</v>
      </c>
      <c r="K668" s="12" t="s">
        <v>3338</v>
      </c>
      <c r="L668" s="12" t="s">
        <v>3343</v>
      </c>
      <c r="M668" s="9" t="s">
        <v>39</v>
      </c>
      <c r="N668" s="12" t="s">
        <v>3333</v>
      </c>
      <c r="O668" s="11" t="s">
        <v>3344</v>
      </c>
      <c r="P668" s="23"/>
      <c r="Q668" s="17"/>
      <c r="R668" s="23"/>
      <c r="S668" s="23"/>
      <c r="T668" s="23"/>
      <c r="U668" s="23"/>
      <c r="V668" s="23"/>
      <c r="W668" s="23"/>
      <c r="X668" s="17"/>
      <c r="Y668" s="9" t="s">
        <v>2604</v>
      </c>
      <c r="Z668" s="11" t="s">
        <v>3345</v>
      </c>
      <c r="AA668" s="14" t="str">
        <f t="shared" si="1"/>
        <v>M4-MyM-3a-E-2</v>
      </c>
      <c r="AB668" s="7" t="s">
        <v>258</v>
      </c>
      <c r="AC668" s="17"/>
      <c r="AD668" s="17" t="s">
        <v>44</v>
      </c>
      <c r="AE668" s="7"/>
    </row>
    <row r="669" ht="75.0" customHeight="1">
      <c r="A669" s="9" t="s">
        <v>3329</v>
      </c>
      <c r="B669" s="12" t="s">
        <v>3330</v>
      </c>
      <c r="C669" s="9" t="s">
        <v>46</v>
      </c>
      <c r="D669" s="10" t="s">
        <v>33</v>
      </c>
      <c r="E669" s="9"/>
      <c r="F669" s="11" t="s">
        <v>3336</v>
      </c>
      <c r="G669" s="8" t="s">
        <v>3346</v>
      </c>
      <c r="H669" s="12"/>
      <c r="I669" s="9" t="s">
        <v>82</v>
      </c>
      <c r="J669" s="9" t="s">
        <v>408</v>
      </c>
      <c r="K669" s="12" t="s">
        <v>3338</v>
      </c>
      <c r="L669" s="12" t="s">
        <v>3347</v>
      </c>
      <c r="M669" s="9" t="s">
        <v>39</v>
      </c>
      <c r="N669" s="12" t="s">
        <v>3333</v>
      </c>
      <c r="O669" s="11" t="s">
        <v>3348</v>
      </c>
      <c r="P669" s="23"/>
      <c r="Q669" s="17"/>
      <c r="R669" s="23"/>
      <c r="S669" s="23"/>
      <c r="T669" s="23"/>
      <c r="U669" s="23"/>
      <c r="V669" s="23"/>
      <c r="W669" s="23"/>
      <c r="X669" s="17"/>
      <c r="Y669" s="9" t="s">
        <v>2604</v>
      </c>
      <c r="Z669" s="11" t="s">
        <v>3349</v>
      </c>
      <c r="AA669" s="14" t="str">
        <f t="shared" si="1"/>
        <v>M4-MyM-3a-E-3</v>
      </c>
      <c r="AB669" s="7" t="s">
        <v>258</v>
      </c>
      <c r="AC669" s="17"/>
      <c r="AD669" s="17" t="s">
        <v>44</v>
      </c>
      <c r="AE669" s="7"/>
    </row>
    <row r="670" ht="75.0" customHeight="1">
      <c r="A670" s="9" t="s">
        <v>3350</v>
      </c>
      <c r="B670" s="12" t="s">
        <v>3351</v>
      </c>
      <c r="C670" s="9" t="s">
        <v>32</v>
      </c>
      <c r="D670" s="10" t="s">
        <v>33</v>
      </c>
      <c r="E670" s="9"/>
      <c r="F670" s="12" t="s">
        <v>3352</v>
      </c>
      <c r="G670" s="12"/>
      <c r="H670" s="12"/>
      <c r="I670" s="9" t="s">
        <v>82</v>
      </c>
      <c r="J670" s="9" t="s">
        <v>471</v>
      </c>
      <c r="K670" s="12" t="s">
        <v>3353</v>
      </c>
      <c r="L670" s="12" t="s">
        <v>3354</v>
      </c>
      <c r="M670" s="9" t="s">
        <v>39</v>
      </c>
      <c r="N670" s="12" t="s">
        <v>3355</v>
      </c>
      <c r="O670" s="12" t="s">
        <v>3356</v>
      </c>
      <c r="P670" s="23"/>
      <c r="Q670" s="17"/>
      <c r="R670" s="23"/>
      <c r="S670" s="23"/>
      <c r="T670" s="23"/>
      <c r="U670" s="23"/>
      <c r="V670" s="23"/>
      <c r="W670" s="23"/>
      <c r="X670" s="17"/>
      <c r="Y670" s="9" t="s">
        <v>2604</v>
      </c>
      <c r="Z670" s="11" t="s">
        <v>3357</v>
      </c>
      <c r="AA670" s="14" t="str">
        <f t="shared" si="1"/>
        <v>M4-MyM-3b-I-1</v>
      </c>
      <c r="AB670" s="7" t="s">
        <v>258</v>
      </c>
      <c r="AC670" s="17"/>
      <c r="AD670" s="17" t="s">
        <v>44</v>
      </c>
      <c r="AE670" s="7"/>
    </row>
    <row r="671" ht="75.0" customHeight="1">
      <c r="A671" s="9" t="s">
        <v>3350</v>
      </c>
      <c r="B671" s="12" t="s">
        <v>3351</v>
      </c>
      <c r="C671" s="9" t="s">
        <v>32</v>
      </c>
      <c r="D671" s="10" t="s">
        <v>33</v>
      </c>
      <c r="E671" s="9"/>
      <c r="F671" s="11" t="s">
        <v>3358</v>
      </c>
      <c r="G671" s="12"/>
      <c r="H671" s="12"/>
      <c r="I671" s="9" t="s">
        <v>82</v>
      </c>
      <c r="J671" s="9" t="s">
        <v>471</v>
      </c>
      <c r="K671" s="12" t="s">
        <v>3353</v>
      </c>
      <c r="L671" s="12" t="s">
        <v>3359</v>
      </c>
      <c r="M671" s="9" t="s">
        <v>39</v>
      </c>
      <c r="N671" s="12" t="s">
        <v>3355</v>
      </c>
      <c r="O671" s="12" t="s">
        <v>3360</v>
      </c>
      <c r="P671" s="23"/>
      <c r="Q671" s="17"/>
      <c r="R671" s="23"/>
      <c r="S671" s="23"/>
      <c r="T671" s="23"/>
      <c r="U671" s="23"/>
      <c r="V671" s="23"/>
      <c r="W671" s="23"/>
      <c r="X671" s="17"/>
      <c r="Y671" s="9" t="s">
        <v>2604</v>
      </c>
      <c r="Z671" s="11" t="s">
        <v>3361</v>
      </c>
      <c r="AA671" s="14" t="str">
        <f t="shared" si="1"/>
        <v>M4-MyM-3b-I-2</v>
      </c>
      <c r="AB671" s="7" t="s">
        <v>258</v>
      </c>
      <c r="AC671" s="17"/>
      <c r="AD671" s="17" t="s">
        <v>44</v>
      </c>
      <c r="AE671" s="7"/>
    </row>
    <row r="672" ht="75.0" customHeight="1">
      <c r="A672" s="9" t="s">
        <v>3350</v>
      </c>
      <c r="B672" s="12" t="s">
        <v>3351</v>
      </c>
      <c r="C672" s="9" t="s">
        <v>32</v>
      </c>
      <c r="D672" s="10" t="s">
        <v>33</v>
      </c>
      <c r="E672" s="9"/>
      <c r="F672" s="12" t="s">
        <v>3362</v>
      </c>
      <c r="G672" s="12"/>
      <c r="H672" s="12"/>
      <c r="I672" s="9" t="s">
        <v>82</v>
      </c>
      <c r="J672" s="9" t="s">
        <v>471</v>
      </c>
      <c r="K672" s="12" t="s">
        <v>3353</v>
      </c>
      <c r="L672" s="12" t="s">
        <v>3363</v>
      </c>
      <c r="M672" s="9" t="s">
        <v>39</v>
      </c>
      <c r="N672" s="12" t="s">
        <v>3355</v>
      </c>
      <c r="O672" s="12" t="s">
        <v>3364</v>
      </c>
      <c r="P672" s="23"/>
      <c r="Q672" s="17"/>
      <c r="R672" s="23"/>
      <c r="S672" s="23"/>
      <c r="T672" s="23"/>
      <c r="U672" s="23"/>
      <c r="V672" s="23"/>
      <c r="W672" s="23"/>
      <c r="X672" s="17"/>
      <c r="Y672" s="9" t="s">
        <v>2604</v>
      </c>
      <c r="Z672" s="11" t="s">
        <v>3365</v>
      </c>
      <c r="AA672" s="14" t="str">
        <f t="shared" si="1"/>
        <v>M4-MyM-3b-I-3</v>
      </c>
      <c r="AB672" s="7" t="s">
        <v>258</v>
      </c>
      <c r="AC672" s="17"/>
      <c r="AD672" s="17" t="s">
        <v>44</v>
      </c>
      <c r="AE672" s="7"/>
    </row>
    <row r="673" ht="75.0" customHeight="1">
      <c r="A673" s="9" t="s">
        <v>3350</v>
      </c>
      <c r="B673" s="12" t="s">
        <v>3351</v>
      </c>
      <c r="C673" s="9" t="s">
        <v>46</v>
      </c>
      <c r="D673" s="10" t="s">
        <v>33</v>
      </c>
      <c r="E673" s="9"/>
      <c r="F673" s="12" t="s">
        <v>3366</v>
      </c>
      <c r="G673" s="12" t="s">
        <v>3367</v>
      </c>
      <c r="H673" s="12"/>
      <c r="I673" s="9" t="s">
        <v>82</v>
      </c>
      <c r="J673" s="9" t="s">
        <v>90</v>
      </c>
      <c r="K673" s="12" t="s">
        <v>3368</v>
      </c>
      <c r="L673" s="12" t="s">
        <v>3369</v>
      </c>
      <c r="M673" s="9" t="s">
        <v>39</v>
      </c>
      <c r="N673" s="12" t="s">
        <v>3355</v>
      </c>
      <c r="O673" s="11" t="s">
        <v>3370</v>
      </c>
      <c r="P673" s="23"/>
      <c r="Q673" s="17"/>
      <c r="R673" s="23"/>
      <c r="S673" s="23"/>
      <c r="T673" s="23"/>
      <c r="U673" s="23"/>
      <c r="V673" s="23"/>
      <c r="W673" s="23"/>
      <c r="X673" s="17"/>
      <c r="Y673" s="9" t="s">
        <v>2604</v>
      </c>
      <c r="Z673" s="11" t="s">
        <v>3371</v>
      </c>
      <c r="AA673" s="14" t="str">
        <f t="shared" si="1"/>
        <v>M4-MyM-3b-E-1</v>
      </c>
      <c r="AB673" s="7" t="s">
        <v>258</v>
      </c>
      <c r="AC673" s="17"/>
      <c r="AD673" s="17" t="s">
        <v>44</v>
      </c>
      <c r="AE673" s="7"/>
    </row>
    <row r="674" ht="75.0" customHeight="1">
      <c r="A674" s="9" t="s">
        <v>3350</v>
      </c>
      <c r="B674" s="12" t="s">
        <v>3351</v>
      </c>
      <c r="C674" s="9" t="s">
        <v>46</v>
      </c>
      <c r="D674" s="10" t="s">
        <v>33</v>
      </c>
      <c r="E674" s="9"/>
      <c r="F674" s="12" t="s">
        <v>3366</v>
      </c>
      <c r="G674" s="12" t="s">
        <v>3372</v>
      </c>
      <c r="H674" s="12"/>
      <c r="I674" s="9" t="s">
        <v>82</v>
      </c>
      <c r="J674" s="9" t="s">
        <v>90</v>
      </c>
      <c r="K674" s="12" t="s">
        <v>3368</v>
      </c>
      <c r="L674" s="12" t="s">
        <v>3373</v>
      </c>
      <c r="M674" s="9" t="s">
        <v>39</v>
      </c>
      <c r="N674" s="12" t="s">
        <v>3355</v>
      </c>
      <c r="O674" s="11" t="s">
        <v>3374</v>
      </c>
      <c r="P674" s="23"/>
      <c r="Q674" s="17"/>
      <c r="R674" s="23"/>
      <c r="S674" s="23"/>
      <c r="T674" s="23"/>
      <c r="U674" s="23"/>
      <c r="V674" s="23"/>
      <c r="W674" s="23"/>
      <c r="X674" s="17"/>
      <c r="Y674" s="9" t="s">
        <v>2604</v>
      </c>
      <c r="Z674" s="11" t="s">
        <v>3375</v>
      </c>
      <c r="AA674" s="14" t="str">
        <f t="shared" si="1"/>
        <v>M4-MyM-3b-E-2</v>
      </c>
      <c r="AB674" s="7" t="s">
        <v>258</v>
      </c>
      <c r="AC674" s="17"/>
      <c r="AD674" s="17" t="s">
        <v>44</v>
      </c>
      <c r="AE674" s="7"/>
    </row>
    <row r="675" ht="75.0" customHeight="1">
      <c r="A675" s="9" t="s">
        <v>3350</v>
      </c>
      <c r="B675" s="12" t="s">
        <v>3351</v>
      </c>
      <c r="C675" s="9" t="s">
        <v>46</v>
      </c>
      <c r="D675" s="10" t="s">
        <v>33</v>
      </c>
      <c r="E675" s="9"/>
      <c r="F675" s="12" t="s">
        <v>3366</v>
      </c>
      <c r="G675" s="12" t="s">
        <v>3376</v>
      </c>
      <c r="H675" s="12"/>
      <c r="I675" s="9" t="s">
        <v>82</v>
      </c>
      <c r="J675" s="9" t="s">
        <v>90</v>
      </c>
      <c r="K675" s="12" t="s">
        <v>3368</v>
      </c>
      <c r="L675" s="12" t="s">
        <v>3377</v>
      </c>
      <c r="M675" s="9" t="s">
        <v>39</v>
      </c>
      <c r="N675" s="12" t="s">
        <v>3355</v>
      </c>
      <c r="O675" s="11" t="s">
        <v>3378</v>
      </c>
      <c r="P675" s="23"/>
      <c r="Q675" s="17"/>
      <c r="R675" s="23"/>
      <c r="S675" s="23"/>
      <c r="T675" s="23"/>
      <c r="U675" s="23"/>
      <c r="V675" s="23"/>
      <c r="W675" s="23"/>
      <c r="X675" s="17"/>
      <c r="Y675" s="9" t="s">
        <v>2604</v>
      </c>
      <c r="Z675" s="11" t="s">
        <v>3379</v>
      </c>
      <c r="AA675" s="14" t="str">
        <f t="shared" si="1"/>
        <v>M4-MyM-3b-E-3</v>
      </c>
      <c r="AB675" s="7" t="s">
        <v>258</v>
      </c>
      <c r="AC675" s="17"/>
      <c r="AD675" s="17" t="s">
        <v>44</v>
      </c>
      <c r="AE675" s="7"/>
    </row>
    <row r="676" ht="75.0" customHeight="1">
      <c r="A676" s="9" t="s">
        <v>3350</v>
      </c>
      <c r="B676" s="12" t="s">
        <v>3351</v>
      </c>
      <c r="C676" s="9" t="s">
        <v>65</v>
      </c>
      <c r="D676" s="10" t="s">
        <v>33</v>
      </c>
      <c r="E676" s="9"/>
      <c r="F676" s="12" t="s">
        <v>3380</v>
      </c>
      <c r="G676" s="11" t="s">
        <v>3381</v>
      </c>
      <c r="H676" s="12"/>
      <c r="I676" s="9" t="s">
        <v>82</v>
      </c>
      <c r="J676" s="9" t="s">
        <v>90</v>
      </c>
      <c r="K676" s="12" t="s">
        <v>3382</v>
      </c>
      <c r="L676" s="12" t="s">
        <v>375</v>
      </c>
      <c r="M676" s="9" t="s">
        <v>39</v>
      </c>
      <c r="N676" s="12" t="s">
        <v>3355</v>
      </c>
      <c r="O676" s="12" t="s">
        <v>3383</v>
      </c>
      <c r="P676" s="23"/>
      <c r="Q676" s="17"/>
      <c r="R676" s="23"/>
      <c r="S676" s="23"/>
      <c r="T676" s="23"/>
      <c r="U676" s="23"/>
      <c r="V676" s="23"/>
      <c r="W676" s="23"/>
      <c r="X676" s="17"/>
      <c r="Y676" s="9" t="s">
        <v>2604</v>
      </c>
      <c r="Z676" s="11" t="s">
        <v>3384</v>
      </c>
      <c r="AA676" s="14" t="str">
        <f t="shared" si="1"/>
        <v>M4-MyM-3b-A-1</v>
      </c>
      <c r="AB676" s="7" t="s">
        <v>258</v>
      </c>
      <c r="AC676" s="17"/>
      <c r="AD676" s="17" t="s">
        <v>44</v>
      </c>
      <c r="AE676" s="7"/>
    </row>
    <row r="677" ht="75.0" customHeight="1">
      <c r="A677" s="9" t="s">
        <v>3350</v>
      </c>
      <c r="B677" s="12" t="s">
        <v>3351</v>
      </c>
      <c r="C677" s="9" t="s">
        <v>65</v>
      </c>
      <c r="D677" s="10" t="s">
        <v>33</v>
      </c>
      <c r="E677" s="9"/>
      <c r="F677" s="12" t="s">
        <v>3385</v>
      </c>
      <c r="G677" s="12" t="s">
        <v>3386</v>
      </c>
      <c r="H677" s="12"/>
      <c r="I677" s="9" t="s">
        <v>82</v>
      </c>
      <c r="J677" s="9" t="s">
        <v>90</v>
      </c>
      <c r="K677" s="12" t="s">
        <v>3387</v>
      </c>
      <c r="L677" s="12" t="s">
        <v>3388</v>
      </c>
      <c r="M677" s="9" t="s">
        <v>39</v>
      </c>
      <c r="N677" s="12" t="s">
        <v>3355</v>
      </c>
      <c r="O677" s="12" t="s">
        <v>3389</v>
      </c>
      <c r="P677" s="23"/>
      <c r="Q677" s="17"/>
      <c r="R677" s="23"/>
      <c r="S677" s="23"/>
      <c r="T677" s="23"/>
      <c r="U677" s="23"/>
      <c r="V677" s="23"/>
      <c r="W677" s="23"/>
      <c r="X677" s="17"/>
      <c r="Y677" s="9" t="s">
        <v>2604</v>
      </c>
      <c r="Z677" s="11" t="s">
        <v>3390</v>
      </c>
      <c r="AA677" s="14" t="str">
        <f t="shared" si="1"/>
        <v>M4-MyM-3b-A-2</v>
      </c>
      <c r="AB677" s="7" t="s">
        <v>258</v>
      </c>
      <c r="AC677" s="17"/>
      <c r="AD677" s="17" t="s">
        <v>44</v>
      </c>
      <c r="AE677" s="7"/>
    </row>
    <row r="678" ht="75.0" customHeight="1">
      <c r="A678" s="9" t="s">
        <v>3350</v>
      </c>
      <c r="B678" s="12" t="s">
        <v>3351</v>
      </c>
      <c r="C678" s="9" t="s">
        <v>65</v>
      </c>
      <c r="D678" s="10" t="s">
        <v>33</v>
      </c>
      <c r="E678" s="9"/>
      <c r="F678" s="11" t="s">
        <v>3391</v>
      </c>
      <c r="G678" s="12" t="s">
        <v>3392</v>
      </c>
      <c r="H678" s="12"/>
      <c r="I678" s="9" t="s">
        <v>82</v>
      </c>
      <c r="J678" s="9" t="s">
        <v>90</v>
      </c>
      <c r="K678" s="12" t="s">
        <v>3393</v>
      </c>
      <c r="L678" s="11" t="s">
        <v>930</v>
      </c>
      <c r="M678" s="9" t="s">
        <v>39</v>
      </c>
      <c r="N678" s="12" t="s">
        <v>3355</v>
      </c>
      <c r="O678" s="11" t="s">
        <v>3394</v>
      </c>
      <c r="P678" s="23"/>
      <c r="Q678" s="17"/>
      <c r="R678" s="23"/>
      <c r="S678" s="23"/>
      <c r="T678" s="23"/>
      <c r="U678" s="23"/>
      <c r="V678" s="23"/>
      <c r="W678" s="23"/>
      <c r="X678" s="17"/>
      <c r="Y678" s="9" t="s">
        <v>2604</v>
      </c>
      <c r="Z678" s="11" t="s">
        <v>3395</v>
      </c>
      <c r="AA678" s="14" t="str">
        <f t="shared" si="1"/>
        <v>M4-MyM-3b-A-3</v>
      </c>
      <c r="AB678" s="7" t="s">
        <v>258</v>
      </c>
      <c r="AC678" s="17"/>
      <c r="AD678" s="17" t="s">
        <v>44</v>
      </c>
      <c r="AE678" s="7"/>
    </row>
    <row r="679" ht="75.0" customHeight="1">
      <c r="A679" s="9" t="s">
        <v>3396</v>
      </c>
      <c r="B679" s="12" t="s">
        <v>3397</v>
      </c>
      <c r="C679" s="9" t="s">
        <v>32</v>
      </c>
      <c r="D679" s="10" t="s">
        <v>33</v>
      </c>
      <c r="E679" s="9"/>
      <c r="F679" s="12" t="s">
        <v>3398</v>
      </c>
      <c r="G679" s="12"/>
      <c r="H679" s="24"/>
      <c r="I679" s="9" t="s">
        <v>82</v>
      </c>
      <c r="J679" s="9" t="s">
        <v>1783</v>
      </c>
      <c r="K679" s="12" t="s">
        <v>3399</v>
      </c>
      <c r="L679" s="12" t="s">
        <v>3400</v>
      </c>
      <c r="M679" s="9" t="s">
        <v>39</v>
      </c>
      <c r="N679" s="12" t="s">
        <v>2671</v>
      </c>
      <c r="O679" s="12" t="s">
        <v>2671</v>
      </c>
      <c r="P679" s="23"/>
      <c r="Q679" s="17"/>
      <c r="R679" s="23"/>
      <c r="S679" s="23"/>
      <c r="T679" s="23"/>
      <c r="U679" s="23"/>
      <c r="V679" s="23"/>
      <c r="W679" s="23"/>
      <c r="X679" s="17"/>
      <c r="Y679" s="9" t="s">
        <v>2604</v>
      </c>
      <c r="Z679" s="11" t="s">
        <v>3401</v>
      </c>
      <c r="AA679" s="14" t="str">
        <f t="shared" si="1"/>
        <v>M4-MyM-3c-I-1</v>
      </c>
      <c r="AB679" s="7" t="s">
        <v>258</v>
      </c>
      <c r="AC679" s="17"/>
      <c r="AD679" s="17" t="s">
        <v>44</v>
      </c>
      <c r="AE679" s="17"/>
    </row>
    <row r="680" ht="75.0" customHeight="1">
      <c r="A680" s="9" t="s">
        <v>3396</v>
      </c>
      <c r="B680" s="12" t="s">
        <v>3397</v>
      </c>
      <c r="C680" s="9" t="s">
        <v>46</v>
      </c>
      <c r="D680" s="10" t="s">
        <v>33</v>
      </c>
      <c r="E680" s="9"/>
      <c r="F680" s="12" t="s">
        <v>3402</v>
      </c>
      <c r="G680" s="12"/>
      <c r="H680" s="24"/>
      <c r="I680" s="9" t="s">
        <v>82</v>
      </c>
      <c r="J680" s="9" t="s">
        <v>1783</v>
      </c>
      <c r="K680" s="8" t="s">
        <v>3403</v>
      </c>
      <c r="L680" s="12" t="s">
        <v>3404</v>
      </c>
      <c r="M680" s="9" t="s">
        <v>447</v>
      </c>
      <c r="N680" s="58"/>
      <c r="O680" s="58"/>
      <c r="P680" s="24"/>
      <c r="Q680" s="24"/>
      <c r="R680" s="24"/>
      <c r="S680" s="24" t="s">
        <v>3405</v>
      </c>
      <c r="T680" s="24" t="s">
        <v>3406</v>
      </c>
      <c r="U680" s="11" t="s">
        <v>3407</v>
      </c>
      <c r="V680" s="24" t="s">
        <v>3408</v>
      </c>
      <c r="W680" s="23"/>
      <c r="X680" s="17"/>
      <c r="Y680" s="9" t="s">
        <v>2604</v>
      </c>
      <c r="Z680" s="11" t="s">
        <v>3409</v>
      </c>
      <c r="AA680" s="14" t="str">
        <f t="shared" si="1"/>
        <v>M4-MyM-3c-E-1</v>
      </c>
      <c r="AB680" s="7" t="s">
        <v>258</v>
      </c>
      <c r="AC680" s="7" t="s">
        <v>421</v>
      </c>
      <c r="AD680" s="17" t="s">
        <v>44</v>
      </c>
      <c r="AE680" s="17"/>
    </row>
    <row r="681" ht="75.0" customHeight="1">
      <c r="A681" s="9" t="s">
        <v>3396</v>
      </c>
      <c r="B681" s="12" t="s">
        <v>3397</v>
      </c>
      <c r="C681" s="9" t="s">
        <v>65</v>
      </c>
      <c r="D681" s="7" t="s">
        <v>33</v>
      </c>
      <c r="E681" s="9"/>
      <c r="F681" s="11" t="s">
        <v>3410</v>
      </c>
      <c r="G681" s="8" t="s">
        <v>2170</v>
      </c>
      <c r="H681" s="24"/>
      <c r="I681" s="17" t="s">
        <v>82</v>
      </c>
      <c r="J681" s="17" t="s">
        <v>408</v>
      </c>
      <c r="K681" s="11" t="s">
        <v>3411</v>
      </c>
      <c r="L681" s="11" t="s">
        <v>3412</v>
      </c>
      <c r="M681" s="17" t="s">
        <v>447</v>
      </c>
      <c r="N681" s="52"/>
      <c r="O681" s="52"/>
      <c r="P681" s="24"/>
      <c r="Q681" s="12"/>
      <c r="R681" s="24"/>
      <c r="S681" s="11" t="s">
        <v>3405</v>
      </c>
      <c r="T681" s="24" t="s">
        <v>3406</v>
      </c>
      <c r="U681" s="11" t="s">
        <v>3413</v>
      </c>
      <c r="V681" s="11" t="s">
        <v>3414</v>
      </c>
      <c r="W681" s="23"/>
      <c r="X681" s="17"/>
      <c r="Y681" s="9" t="s">
        <v>2604</v>
      </c>
      <c r="Z681" s="11" t="s">
        <v>3415</v>
      </c>
      <c r="AA681" s="14" t="str">
        <f t="shared" si="1"/>
        <v>M4-MyM-3c-A-1</v>
      </c>
      <c r="AB681" s="7" t="s">
        <v>258</v>
      </c>
      <c r="AC681" s="7" t="s">
        <v>421</v>
      </c>
      <c r="AD681" s="17" t="s">
        <v>44</v>
      </c>
      <c r="AE681" s="17"/>
    </row>
    <row r="682" ht="75.0" customHeight="1">
      <c r="A682" s="9" t="s">
        <v>3396</v>
      </c>
      <c r="B682" s="12" t="s">
        <v>3397</v>
      </c>
      <c r="C682" s="9" t="s">
        <v>65</v>
      </c>
      <c r="D682" s="10" t="s">
        <v>33</v>
      </c>
      <c r="E682" s="9"/>
      <c r="F682" s="12" t="s">
        <v>3416</v>
      </c>
      <c r="G682" s="8" t="s">
        <v>2176</v>
      </c>
      <c r="H682" s="24"/>
      <c r="I682" s="17" t="s">
        <v>82</v>
      </c>
      <c r="J682" s="17" t="s">
        <v>408</v>
      </c>
      <c r="K682" s="24" t="s">
        <v>3417</v>
      </c>
      <c r="L682" s="24" t="s">
        <v>3418</v>
      </c>
      <c r="M682" s="17" t="s">
        <v>447</v>
      </c>
      <c r="N682" s="52"/>
      <c r="O682" s="52"/>
      <c r="P682" s="24"/>
      <c r="Q682" s="12"/>
      <c r="R682" s="24"/>
      <c r="S682" s="24" t="s">
        <v>3419</v>
      </c>
      <c r="T682" s="24" t="s">
        <v>3406</v>
      </c>
      <c r="U682" s="11" t="s">
        <v>3420</v>
      </c>
      <c r="V682" s="24" t="s">
        <v>3421</v>
      </c>
      <c r="W682" s="23"/>
      <c r="X682" s="17"/>
      <c r="Y682" s="9" t="s">
        <v>2604</v>
      </c>
      <c r="Z682" s="11" t="s">
        <v>3422</v>
      </c>
      <c r="AA682" s="14" t="str">
        <f t="shared" si="1"/>
        <v>M4-MyM-3c-A-2</v>
      </c>
      <c r="AB682" s="7" t="s">
        <v>258</v>
      </c>
      <c r="AC682" s="7" t="s">
        <v>421</v>
      </c>
      <c r="AD682" s="17" t="s">
        <v>44</v>
      </c>
      <c r="AE682" s="17"/>
    </row>
    <row r="683" ht="75.0" customHeight="1">
      <c r="A683" s="9" t="s">
        <v>3396</v>
      </c>
      <c r="B683" s="12" t="s">
        <v>3397</v>
      </c>
      <c r="C683" s="9" t="s">
        <v>65</v>
      </c>
      <c r="D683" s="10" t="s">
        <v>33</v>
      </c>
      <c r="E683" s="9"/>
      <c r="F683" s="12" t="s">
        <v>3423</v>
      </c>
      <c r="G683" s="12"/>
      <c r="H683" s="24"/>
      <c r="I683" s="17" t="s">
        <v>82</v>
      </c>
      <c r="J683" s="17" t="s">
        <v>1783</v>
      </c>
      <c r="K683" s="24" t="s">
        <v>3424</v>
      </c>
      <c r="L683" s="47" t="s">
        <v>3425</v>
      </c>
      <c r="M683" s="17" t="s">
        <v>447</v>
      </c>
      <c r="N683" s="52" t="s">
        <v>3426</v>
      </c>
      <c r="O683" s="52" t="s">
        <v>3426</v>
      </c>
      <c r="P683" s="24"/>
      <c r="Q683" s="12"/>
      <c r="R683" s="24"/>
      <c r="S683" s="24" t="s">
        <v>3427</v>
      </c>
      <c r="T683" s="24" t="s">
        <v>3406</v>
      </c>
      <c r="U683" s="24" t="s">
        <v>3428</v>
      </c>
      <c r="V683" s="11" t="s">
        <v>3429</v>
      </c>
      <c r="W683" s="23"/>
      <c r="X683" s="17"/>
      <c r="Y683" s="9" t="s">
        <v>2604</v>
      </c>
      <c r="Z683" s="11" t="s">
        <v>3430</v>
      </c>
      <c r="AA683" s="14" t="str">
        <f t="shared" si="1"/>
        <v>M4-MyM-3c-A-3</v>
      </c>
      <c r="AB683" s="7" t="s">
        <v>258</v>
      </c>
      <c r="AC683" s="7" t="s">
        <v>421</v>
      </c>
      <c r="AD683" s="17" t="s">
        <v>44</v>
      </c>
      <c r="AE683" s="17"/>
    </row>
    <row r="684" ht="75.0" customHeight="1">
      <c r="A684" s="7" t="s">
        <v>3431</v>
      </c>
      <c r="B684" s="11" t="s">
        <v>3432</v>
      </c>
      <c r="C684" s="9" t="s">
        <v>32</v>
      </c>
      <c r="D684" s="10" t="s">
        <v>33</v>
      </c>
      <c r="E684" s="9"/>
      <c r="F684" s="11" t="s">
        <v>3433</v>
      </c>
      <c r="G684" s="49"/>
      <c r="H684" s="50"/>
      <c r="I684" s="17" t="s">
        <v>82</v>
      </c>
      <c r="J684" s="7" t="s">
        <v>3278</v>
      </c>
      <c r="K684" s="24"/>
      <c r="L684" s="19" t="s">
        <v>3434</v>
      </c>
      <c r="M684" s="7" t="s">
        <v>39</v>
      </c>
      <c r="N684" s="11" t="s">
        <v>3435</v>
      </c>
      <c r="O684" s="11" t="s">
        <v>3435</v>
      </c>
      <c r="P684" s="24"/>
      <c r="Q684" s="12"/>
      <c r="R684" s="24"/>
      <c r="S684" s="24"/>
      <c r="T684" s="24"/>
      <c r="U684" s="24"/>
      <c r="V684" s="11"/>
      <c r="W684" s="23"/>
      <c r="X684" s="17"/>
      <c r="Y684" s="9" t="s">
        <v>2604</v>
      </c>
      <c r="Z684" s="11" t="s">
        <v>3436</v>
      </c>
      <c r="AA684" s="14" t="str">
        <f t="shared" si="1"/>
        <v>M4-MyM-25a-I-1</v>
      </c>
      <c r="AB684" s="7"/>
      <c r="AC684" s="7"/>
      <c r="AD684" s="17"/>
      <c r="AE684" s="7" t="s">
        <v>45</v>
      </c>
    </row>
    <row r="685" ht="75.0" customHeight="1">
      <c r="A685" s="7" t="s">
        <v>3431</v>
      </c>
      <c r="B685" s="11" t="s">
        <v>3432</v>
      </c>
      <c r="C685" s="9" t="s">
        <v>46</v>
      </c>
      <c r="D685" s="10" t="s">
        <v>33</v>
      </c>
      <c r="E685" s="9"/>
      <c r="F685" s="12" t="s">
        <v>3437</v>
      </c>
      <c r="G685" s="8" t="s">
        <v>3438</v>
      </c>
      <c r="H685" s="50"/>
      <c r="I685" s="17" t="s">
        <v>82</v>
      </c>
      <c r="J685" s="17" t="s">
        <v>408</v>
      </c>
      <c r="K685" s="24" t="s">
        <v>3439</v>
      </c>
      <c r="L685" s="24" t="s">
        <v>3440</v>
      </c>
      <c r="M685" s="17" t="s">
        <v>39</v>
      </c>
      <c r="N685" s="24" t="s">
        <v>3441</v>
      </c>
      <c r="O685" s="24" t="s">
        <v>3441</v>
      </c>
      <c r="P685" s="24"/>
      <c r="Q685" s="12"/>
      <c r="R685" s="24"/>
      <c r="S685" s="24"/>
      <c r="T685" s="24"/>
      <c r="U685" s="24"/>
      <c r="V685" s="11"/>
      <c r="W685" s="23"/>
      <c r="X685" s="17"/>
      <c r="Y685" s="9" t="s">
        <v>2604</v>
      </c>
      <c r="Z685" s="11" t="s">
        <v>3442</v>
      </c>
      <c r="AA685" s="14" t="str">
        <f t="shared" si="1"/>
        <v>M4-MyM-25a-E-1</v>
      </c>
      <c r="AB685" s="7"/>
      <c r="AC685" s="7"/>
      <c r="AD685" s="17"/>
      <c r="AE685" s="7" t="s">
        <v>45</v>
      </c>
    </row>
    <row r="686" ht="75.0" customHeight="1">
      <c r="A686" s="7" t="s">
        <v>3431</v>
      </c>
      <c r="B686" s="11" t="s">
        <v>3432</v>
      </c>
      <c r="C686" s="9" t="s">
        <v>46</v>
      </c>
      <c r="D686" s="10" t="s">
        <v>33</v>
      </c>
      <c r="E686" s="9"/>
      <c r="F686" s="12" t="s">
        <v>3437</v>
      </c>
      <c r="G686" s="8" t="s">
        <v>3438</v>
      </c>
      <c r="H686" s="50"/>
      <c r="I686" s="17" t="s">
        <v>82</v>
      </c>
      <c r="J686" s="17" t="s">
        <v>408</v>
      </c>
      <c r="K686" s="24" t="s">
        <v>3443</v>
      </c>
      <c r="L686" s="24" t="s">
        <v>3444</v>
      </c>
      <c r="M686" s="17" t="s">
        <v>39</v>
      </c>
      <c r="N686" s="24" t="s">
        <v>3441</v>
      </c>
      <c r="O686" s="24" t="s">
        <v>3441</v>
      </c>
      <c r="P686" s="24"/>
      <c r="Q686" s="12"/>
      <c r="R686" s="24"/>
      <c r="S686" s="24"/>
      <c r="T686" s="24"/>
      <c r="U686" s="24"/>
      <c r="V686" s="11"/>
      <c r="W686" s="23"/>
      <c r="X686" s="17"/>
      <c r="Y686" s="9" t="s">
        <v>2604</v>
      </c>
      <c r="Z686" s="11" t="s">
        <v>3445</v>
      </c>
      <c r="AA686" s="14" t="str">
        <f t="shared" si="1"/>
        <v>M4-MyM-25a-E-2</v>
      </c>
      <c r="AB686" s="7"/>
      <c r="AC686" s="7"/>
      <c r="AD686" s="17"/>
      <c r="AE686" s="7" t="s">
        <v>45</v>
      </c>
    </row>
    <row r="687" ht="75.0" customHeight="1">
      <c r="A687" s="7" t="s">
        <v>3446</v>
      </c>
      <c r="B687" s="11" t="s">
        <v>3447</v>
      </c>
      <c r="C687" s="9" t="s">
        <v>32</v>
      </c>
      <c r="D687" s="10" t="s">
        <v>33</v>
      </c>
      <c r="E687" s="9"/>
      <c r="F687" s="11" t="s">
        <v>3448</v>
      </c>
      <c r="G687" s="12"/>
      <c r="H687" s="50"/>
      <c r="I687" s="17" t="s">
        <v>82</v>
      </c>
      <c r="J687" s="7" t="s">
        <v>530</v>
      </c>
      <c r="K687" s="24" t="s">
        <v>3449</v>
      </c>
      <c r="L687" s="11" t="s">
        <v>3450</v>
      </c>
      <c r="M687" s="17" t="s">
        <v>39</v>
      </c>
      <c r="N687" s="11" t="s">
        <v>3451</v>
      </c>
      <c r="O687" s="11" t="s">
        <v>3452</v>
      </c>
      <c r="P687" s="24"/>
      <c r="Q687" s="12"/>
      <c r="R687" s="24"/>
      <c r="S687" s="24"/>
      <c r="T687" s="24"/>
      <c r="U687" s="24"/>
      <c r="V687" s="11"/>
      <c r="W687" s="23"/>
      <c r="X687" s="17"/>
      <c r="Y687" s="9" t="s">
        <v>2604</v>
      </c>
      <c r="Z687" s="11" t="s">
        <v>3453</v>
      </c>
      <c r="AA687" s="14" t="str">
        <f t="shared" si="1"/>
        <v>M4-MyM-25b-I-1</v>
      </c>
      <c r="AB687" s="7"/>
      <c r="AC687" s="7"/>
      <c r="AD687" s="17"/>
      <c r="AE687" s="7" t="s">
        <v>45</v>
      </c>
    </row>
    <row r="688" ht="75.0" customHeight="1">
      <c r="A688" s="7" t="s">
        <v>3446</v>
      </c>
      <c r="B688" s="11" t="s">
        <v>3447</v>
      </c>
      <c r="C688" s="9" t="s">
        <v>32</v>
      </c>
      <c r="D688" s="10" t="s">
        <v>33</v>
      </c>
      <c r="E688" s="9"/>
      <c r="F688" s="11" t="s">
        <v>3454</v>
      </c>
      <c r="G688" s="12"/>
      <c r="H688" s="50"/>
      <c r="I688" s="17" t="s">
        <v>82</v>
      </c>
      <c r="J688" s="7" t="s">
        <v>530</v>
      </c>
      <c r="K688" s="24" t="s">
        <v>3455</v>
      </c>
      <c r="L688" s="11" t="s">
        <v>3456</v>
      </c>
      <c r="M688" s="17" t="s">
        <v>39</v>
      </c>
      <c r="N688" s="11" t="s">
        <v>3451</v>
      </c>
      <c r="O688" s="11" t="s">
        <v>3457</v>
      </c>
      <c r="P688" s="24"/>
      <c r="Q688" s="12"/>
      <c r="R688" s="24"/>
      <c r="S688" s="24"/>
      <c r="T688" s="24"/>
      <c r="U688" s="24"/>
      <c r="V688" s="11"/>
      <c r="W688" s="23"/>
      <c r="X688" s="17"/>
      <c r="Y688" s="9" t="s">
        <v>2604</v>
      </c>
      <c r="Z688" s="11" t="s">
        <v>3458</v>
      </c>
      <c r="AA688" s="14" t="str">
        <f t="shared" si="1"/>
        <v>M4-MyM-25b-I-2</v>
      </c>
      <c r="AB688" s="7"/>
      <c r="AC688" s="7"/>
      <c r="AD688" s="17"/>
      <c r="AE688" s="7" t="s">
        <v>45</v>
      </c>
    </row>
    <row r="689" ht="75.0" customHeight="1">
      <c r="A689" s="7" t="s">
        <v>3446</v>
      </c>
      <c r="B689" s="11" t="s">
        <v>3447</v>
      </c>
      <c r="C689" s="9" t="s">
        <v>46</v>
      </c>
      <c r="D689" s="10" t="s">
        <v>33</v>
      </c>
      <c r="E689" s="9"/>
      <c r="F689" s="12" t="s">
        <v>3459</v>
      </c>
      <c r="G689" s="12" t="s">
        <v>3460</v>
      </c>
      <c r="H689" s="50"/>
      <c r="I689" s="17" t="s">
        <v>82</v>
      </c>
      <c r="J689" s="17" t="s">
        <v>90</v>
      </c>
      <c r="K689" s="24" t="s">
        <v>3449</v>
      </c>
      <c r="L689" s="24" t="s">
        <v>3461</v>
      </c>
      <c r="M689" s="17" t="s">
        <v>39</v>
      </c>
      <c r="N689" s="24" t="s">
        <v>3462</v>
      </c>
      <c r="O689" s="24" t="s">
        <v>3463</v>
      </c>
      <c r="P689" s="24"/>
      <c r="Q689" s="12"/>
      <c r="R689" s="24"/>
      <c r="S689" s="24"/>
      <c r="T689" s="24"/>
      <c r="U689" s="24"/>
      <c r="V689" s="11"/>
      <c r="W689" s="23"/>
      <c r="X689" s="17"/>
      <c r="Y689" s="9" t="s">
        <v>2604</v>
      </c>
      <c r="Z689" s="11" t="s">
        <v>3464</v>
      </c>
      <c r="AA689" s="14" t="str">
        <f t="shared" si="1"/>
        <v>M4-MyM-25b-E-1</v>
      </c>
      <c r="AB689" s="7"/>
      <c r="AC689" s="7"/>
      <c r="AD689" s="17"/>
      <c r="AE689" s="7" t="s">
        <v>45</v>
      </c>
    </row>
    <row r="690" ht="75.0" customHeight="1">
      <c r="A690" s="7" t="s">
        <v>3446</v>
      </c>
      <c r="B690" s="11" t="s">
        <v>3447</v>
      </c>
      <c r="C690" s="9" t="s">
        <v>46</v>
      </c>
      <c r="D690" s="10" t="s">
        <v>33</v>
      </c>
      <c r="E690" s="9"/>
      <c r="F690" s="12" t="s">
        <v>3459</v>
      </c>
      <c r="G690" s="12" t="s">
        <v>3465</v>
      </c>
      <c r="H690" s="50"/>
      <c r="I690" s="17" t="s">
        <v>82</v>
      </c>
      <c r="J690" s="17" t="s">
        <v>90</v>
      </c>
      <c r="K690" s="24" t="s">
        <v>3455</v>
      </c>
      <c r="L690" s="24" t="s">
        <v>3466</v>
      </c>
      <c r="M690" s="17" t="s">
        <v>39</v>
      </c>
      <c r="N690" s="24" t="s">
        <v>3462</v>
      </c>
      <c r="O690" s="24" t="s">
        <v>3467</v>
      </c>
      <c r="P690" s="24"/>
      <c r="Q690" s="12"/>
      <c r="R690" s="24"/>
      <c r="S690" s="24"/>
      <c r="T690" s="24"/>
      <c r="U690" s="24"/>
      <c r="V690" s="11"/>
      <c r="W690" s="23"/>
      <c r="X690" s="17"/>
      <c r="Y690" s="9" t="s">
        <v>2604</v>
      </c>
      <c r="Z690" s="11" t="s">
        <v>3468</v>
      </c>
      <c r="AA690" s="14" t="str">
        <f t="shared" si="1"/>
        <v>M4-MyM-25b-E-2</v>
      </c>
      <c r="AB690" s="7"/>
      <c r="AC690" s="7"/>
      <c r="AD690" s="17"/>
      <c r="AE690" s="7" t="s">
        <v>45</v>
      </c>
    </row>
    <row r="691" ht="75.0" customHeight="1">
      <c r="A691" s="7" t="s">
        <v>3446</v>
      </c>
      <c r="B691" s="11" t="s">
        <v>3447</v>
      </c>
      <c r="C691" s="9" t="s">
        <v>65</v>
      </c>
      <c r="D691" s="10" t="s">
        <v>33</v>
      </c>
      <c r="E691" s="9"/>
      <c r="F691" s="12" t="s">
        <v>3469</v>
      </c>
      <c r="G691" s="11" t="s">
        <v>3470</v>
      </c>
      <c r="H691" s="50"/>
      <c r="I691" s="17" t="s">
        <v>82</v>
      </c>
      <c r="J691" s="17" t="s">
        <v>90</v>
      </c>
      <c r="K691" s="24" t="s">
        <v>3471</v>
      </c>
      <c r="L691" s="11" t="s">
        <v>3472</v>
      </c>
      <c r="M691" s="17" t="s">
        <v>39</v>
      </c>
      <c r="N691" s="24" t="s">
        <v>3462</v>
      </c>
      <c r="O691" s="24" t="s">
        <v>3473</v>
      </c>
      <c r="P691" s="24"/>
      <c r="Q691" s="12"/>
      <c r="R691" s="24"/>
      <c r="S691" s="24"/>
      <c r="T691" s="24"/>
      <c r="U691" s="24"/>
      <c r="V691" s="11"/>
      <c r="W691" s="23"/>
      <c r="X691" s="17"/>
      <c r="Y691" s="9" t="s">
        <v>2604</v>
      </c>
      <c r="Z691" s="11" t="s">
        <v>3474</v>
      </c>
      <c r="AA691" s="14" t="str">
        <f t="shared" si="1"/>
        <v>M4-MyM-25b-A-1</v>
      </c>
      <c r="AB691" s="7"/>
      <c r="AC691" s="7"/>
      <c r="AD691" s="17"/>
      <c r="AE691" s="7" t="s">
        <v>45</v>
      </c>
    </row>
    <row r="692" ht="75.0" customHeight="1">
      <c r="A692" s="7" t="s">
        <v>3446</v>
      </c>
      <c r="B692" s="11" t="s">
        <v>3447</v>
      </c>
      <c r="C692" s="9" t="s">
        <v>65</v>
      </c>
      <c r="D692" s="10" t="s">
        <v>33</v>
      </c>
      <c r="E692" s="9"/>
      <c r="F692" s="12" t="s">
        <v>3475</v>
      </c>
      <c r="G692" s="11" t="s">
        <v>3470</v>
      </c>
      <c r="H692" s="50"/>
      <c r="I692" s="17" t="s">
        <v>82</v>
      </c>
      <c r="J692" s="17" t="s">
        <v>90</v>
      </c>
      <c r="K692" s="24" t="s">
        <v>3476</v>
      </c>
      <c r="L692" s="24" t="s">
        <v>3130</v>
      </c>
      <c r="M692" s="17" t="s">
        <v>39</v>
      </c>
      <c r="N692" s="24" t="s">
        <v>3462</v>
      </c>
      <c r="O692" s="24" t="s">
        <v>3467</v>
      </c>
      <c r="P692" s="24"/>
      <c r="Q692" s="12"/>
      <c r="R692" s="24"/>
      <c r="S692" s="24"/>
      <c r="T692" s="24"/>
      <c r="U692" s="24"/>
      <c r="V692" s="11"/>
      <c r="W692" s="23"/>
      <c r="X692" s="17"/>
      <c r="Y692" s="9" t="s">
        <v>2604</v>
      </c>
      <c r="Z692" s="11" t="s">
        <v>3477</v>
      </c>
      <c r="AA692" s="14" t="str">
        <f t="shared" si="1"/>
        <v>M4-MyM-25b-A-2</v>
      </c>
      <c r="AB692" s="7"/>
      <c r="AC692" s="7"/>
      <c r="AD692" s="17"/>
      <c r="AE692" s="7" t="s">
        <v>45</v>
      </c>
    </row>
    <row r="693" ht="75.0" customHeight="1">
      <c r="A693" s="7" t="s">
        <v>3446</v>
      </c>
      <c r="B693" s="11" t="s">
        <v>3447</v>
      </c>
      <c r="C693" s="9" t="s">
        <v>65</v>
      </c>
      <c r="D693" s="10" t="s">
        <v>33</v>
      </c>
      <c r="E693" s="9"/>
      <c r="F693" s="12" t="s">
        <v>3478</v>
      </c>
      <c r="G693" s="11" t="s">
        <v>3479</v>
      </c>
      <c r="H693" s="50"/>
      <c r="I693" s="17" t="s">
        <v>82</v>
      </c>
      <c r="J693" s="17" t="s">
        <v>90</v>
      </c>
      <c r="K693" s="24" t="s">
        <v>2759</v>
      </c>
      <c r="L693" s="24" t="s">
        <v>2746</v>
      </c>
      <c r="M693" s="17" t="s">
        <v>39</v>
      </c>
      <c r="N693" s="24" t="s">
        <v>3462</v>
      </c>
      <c r="O693" s="24" t="s">
        <v>3480</v>
      </c>
      <c r="P693" s="24"/>
      <c r="Q693" s="12"/>
      <c r="R693" s="24"/>
      <c r="S693" s="24"/>
      <c r="T693" s="24"/>
      <c r="U693" s="24"/>
      <c r="V693" s="11"/>
      <c r="W693" s="23"/>
      <c r="X693" s="17"/>
      <c r="Y693" s="9" t="s">
        <v>2604</v>
      </c>
      <c r="Z693" s="11" t="s">
        <v>3481</v>
      </c>
      <c r="AA693" s="14" t="str">
        <f t="shared" si="1"/>
        <v>M4-MyM-25b-A-3</v>
      </c>
      <c r="AB693" s="7"/>
      <c r="AC693" s="7"/>
      <c r="AD693" s="17"/>
      <c r="AE693" s="7" t="s">
        <v>45</v>
      </c>
    </row>
    <row r="694" ht="75.0" customHeight="1">
      <c r="A694" s="7" t="s">
        <v>3482</v>
      </c>
      <c r="B694" s="11" t="s">
        <v>3483</v>
      </c>
      <c r="C694" s="9" t="s">
        <v>32</v>
      </c>
      <c r="D694" s="10" t="s">
        <v>33</v>
      </c>
      <c r="E694" s="9"/>
      <c r="F694" s="11" t="s">
        <v>3484</v>
      </c>
      <c r="G694" s="11" t="s">
        <v>3485</v>
      </c>
      <c r="H694" s="24"/>
      <c r="I694" s="17" t="s">
        <v>82</v>
      </c>
      <c r="J694" s="17" t="s">
        <v>408</v>
      </c>
      <c r="K694" s="19" t="s">
        <v>3486</v>
      </c>
      <c r="L694" s="11" t="s">
        <v>3487</v>
      </c>
      <c r="M694" s="17" t="s">
        <v>39</v>
      </c>
      <c r="N694" s="24" t="s">
        <v>2671</v>
      </c>
      <c r="O694" s="24" t="s">
        <v>2671</v>
      </c>
      <c r="P694" s="24"/>
      <c r="Q694" s="12"/>
      <c r="R694" s="24"/>
      <c r="S694" s="24"/>
      <c r="T694" s="24"/>
      <c r="U694" s="24"/>
      <c r="V694" s="11"/>
      <c r="W694" s="23"/>
      <c r="X694" s="17"/>
      <c r="Y694" s="9" t="s">
        <v>2604</v>
      </c>
      <c r="Z694" s="11" t="s">
        <v>3488</v>
      </c>
      <c r="AA694" s="14" t="str">
        <f t="shared" si="1"/>
        <v>M4-MyM-25c-I-1</v>
      </c>
      <c r="AB694" s="7"/>
      <c r="AC694" s="7"/>
      <c r="AD694" s="17"/>
      <c r="AE694" s="7" t="s">
        <v>45</v>
      </c>
    </row>
    <row r="695" ht="75.0" customHeight="1">
      <c r="A695" s="7" t="s">
        <v>3482</v>
      </c>
      <c r="B695" s="11" t="s">
        <v>3483</v>
      </c>
      <c r="C695" s="9" t="s">
        <v>46</v>
      </c>
      <c r="D695" s="10" t="s">
        <v>33</v>
      </c>
      <c r="E695" s="9"/>
      <c r="F695" s="11" t="s">
        <v>3484</v>
      </c>
      <c r="G695" s="11" t="s">
        <v>3485</v>
      </c>
      <c r="H695" s="24"/>
      <c r="I695" s="17" t="s">
        <v>82</v>
      </c>
      <c r="J695" s="17" t="s">
        <v>408</v>
      </c>
      <c r="K695" s="19" t="s">
        <v>3489</v>
      </c>
      <c r="L695" s="11" t="s">
        <v>3490</v>
      </c>
      <c r="M695" s="17" t="s">
        <v>39</v>
      </c>
      <c r="N695" s="19" t="s">
        <v>3491</v>
      </c>
      <c r="O695" s="47" t="s">
        <v>3492</v>
      </c>
      <c r="P695" s="24"/>
      <c r="Q695" s="12"/>
      <c r="R695" s="24"/>
      <c r="S695" s="24"/>
      <c r="T695" s="24"/>
      <c r="U695" s="24"/>
      <c r="V695" s="11"/>
      <c r="W695" s="23"/>
      <c r="X695" s="17"/>
      <c r="Y695" s="9" t="s">
        <v>2604</v>
      </c>
      <c r="Z695" s="11" t="s">
        <v>3493</v>
      </c>
      <c r="AA695" s="14" t="str">
        <f t="shared" si="1"/>
        <v>M4-MyM-25c-E-1</v>
      </c>
      <c r="AB695" s="7"/>
      <c r="AC695" s="7"/>
      <c r="AD695" s="17"/>
      <c r="AE695" s="7" t="s">
        <v>45</v>
      </c>
    </row>
    <row r="696" ht="75.0" customHeight="1">
      <c r="A696" s="7" t="s">
        <v>3482</v>
      </c>
      <c r="B696" s="11" t="s">
        <v>3483</v>
      </c>
      <c r="C696" s="9" t="s">
        <v>65</v>
      </c>
      <c r="D696" s="10" t="s">
        <v>33</v>
      </c>
      <c r="E696" s="9"/>
      <c r="F696" s="11" t="s">
        <v>3494</v>
      </c>
      <c r="G696" s="11" t="s">
        <v>3485</v>
      </c>
      <c r="H696" s="24"/>
      <c r="I696" s="17" t="s">
        <v>82</v>
      </c>
      <c r="J696" s="17" t="s">
        <v>408</v>
      </c>
      <c r="K696" s="11" t="s">
        <v>3495</v>
      </c>
      <c r="L696" s="11" t="s">
        <v>3490</v>
      </c>
      <c r="M696" s="17" t="s">
        <v>39</v>
      </c>
      <c r="N696" s="47" t="s">
        <v>3491</v>
      </c>
      <c r="O696" s="47" t="s">
        <v>3492</v>
      </c>
      <c r="P696" s="24"/>
      <c r="Q696" s="12"/>
      <c r="R696" s="24"/>
      <c r="S696" s="24"/>
      <c r="T696" s="24"/>
      <c r="U696" s="24"/>
      <c r="V696" s="11"/>
      <c r="W696" s="23"/>
      <c r="X696" s="17"/>
      <c r="Y696" s="9" t="s">
        <v>2604</v>
      </c>
      <c r="Z696" s="11" t="s">
        <v>3496</v>
      </c>
      <c r="AA696" s="14" t="str">
        <f t="shared" si="1"/>
        <v>M4-MyM-25c-A-1</v>
      </c>
      <c r="AB696" s="7"/>
      <c r="AC696" s="7"/>
      <c r="AD696" s="17"/>
      <c r="AE696" s="7" t="s">
        <v>45</v>
      </c>
    </row>
    <row r="697" ht="75.0" customHeight="1">
      <c r="A697" s="7" t="s">
        <v>3482</v>
      </c>
      <c r="B697" s="11" t="s">
        <v>3483</v>
      </c>
      <c r="C697" s="9" t="s">
        <v>65</v>
      </c>
      <c r="D697" s="10" t="s">
        <v>33</v>
      </c>
      <c r="E697" s="9"/>
      <c r="F697" s="11" t="s">
        <v>3497</v>
      </c>
      <c r="G697" s="11" t="s">
        <v>3485</v>
      </c>
      <c r="H697" s="24"/>
      <c r="I697" s="17" t="s">
        <v>82</v>
      </c>
      <c r="J697" s="17" t="s">
        <v>408</v>
      </c>
      <c r="K697" s="11" t="s">
        <v>3498</v>
      </c>
      <c r="L697" s="11" t="s">
        <v>3490</v>
      </c>
      <c r="M697" s="17" t="s">
        <v>39</v>
      </c>
      <c r="N697" s="47" t="s">
        <v>3491</v>
      </c>
      <c r="O697" s="47" t="s">
        <v>3492</v>
      </c>
      <c r="P697" s="24"/>
      <c r="Q697" s="12"/>
      <c r="R697" s="24"/>
      <c r="S697" s="24"/>
      <c r="T697" s="24"/>
      <c r="U697" s="24"/>
      <c r="V697" s="11"/>
      <c r="W697" s="23"/>
      <c r="X697" s="17"/>
      <c r="Y697" s="9" t="s">
        <v>2604</v>
      </c>
      <c r="Z697" s="11" t="s">
        <v>3499</v>
      </c>
      <c r="AA697" s="14" t="str">
        <f t="shared" si="1"/>
        <v>M4-MyM-25c-A-2</v>
      </c>
      <c r="AB697" s="7"/>
      <c r="AC697" s="7"/>
      <c r="AD697" s="17"/>
      <c r="AE697" s="7" t="s">
        <v>45</v>
      </c>
    </row>
    <row r="698" ht="75.0" customHeight="1">
      <c r="A698" s="7" t="s">
        <v>3482</v>
      </c>
      <c r="B698" s="11" t="s">
        <v>3483</v>
      </c>
      <c r="C698" s="9" t="s">
        <v>65</v>
      </c>
      <c r="D698" s="10" t="s">
        <v>33</v>
      </c>
      <c r="E698" s="9"/>
      <c r="F698" s="11" t="s">
        <v>3500</v>
      </c>
      <c r="G698" s="11" t="s">
        <v>3485</v>
      </c>
      <c r="H698" s="24"/>
      <c r="I698" s="17" t="s">
        <v>82</v>
      </c>
      <c r="J698" s="17" t="s">
        <v>408</v>
      </c>
      <c r="K698" s="11" t="s">
        <v>3501</v>
      </c>
      <c r="L698" s="11" t="s">
        <v>3490</v>
      </c>
      <c r="M698" s="17" t="s">
        <v>39</v>
      </c>
      <c r="N698" s="47" t="s">
        <v>3491</v>
      </c>
      <c r="O698" s="47" t="s">
        <v>3492</v>
      </c>
      <c r="P698" s="24"/>
      <c r="Q698" s="12"/>
      <c r="R698" s="24"/>
      <c r="S698" s="24"/>
      <c r="T698" s="24"/>
      <c r="U698" s="24"/>
      <c r="V698" s="11"/>
      <c r="W698" s="23"/>
      <c r="X698" s="17"/>
      <c r="Y698" s="9" t="s">
        <v>2604</v>
      </c>
      <c r="Z698" s="11" t="s">
        <v>3502</v>
      </c>
      <c r="AA698" s="14" t="str">
        <f t="shared" si="1"/>
        <v>M4-MyM-25c-A-3</v>
      </c>
      <c r="AB698" s="7"/>
      <c r="AC698" s="7"/>
      <c r="AD698" s="17"/>
      <c r="AE698" s="7" t="s">
        <v>45</v>
      </c>
    </row>
    <row r="699" ht="75.0" customHeight="1">
      <c r="A699" s="9" t="s">
        <v>3503</v>
      </c>
      <c r="B699" s="12" t="s">
        <v>3504</v>
      </c>
      <c r="C699" s="31" t="s">
        <v>32</v>
      </c>
      <c r="D699" s="10" t="s">
        <v>33</v>
      </c>
      <c r="E699" s="9"/>
      <c r="F699" s="11" t="s">
        <v>3505</v>
      </c>
      <c r="G699" s="11" t="s">
        <v>3506</v>
      </c>
      <c r="H699" s="24"/>
      <c r="I699" s="17" t="s">
        <v>82</v>
      </c>
      <c r="J699" s="17" t="s">
        <v>408</v>
      </c>
      <c r="K699" s="24"/>
      <c r="L699" s="19" t="s">
        <v>3507</v>
      </c>
      <c r="M699" s="17" t="s">
        <v>39</v>
      </c>
      <c r="N699" s="11" t="s">
        <v>3508</v>
      </c>
      <c r="O699" s="11" t="s">
        <v>3508</v>
      </c>
      <c r="P699" s="24"/>
      <c r="Q699" s="12"/>
      <c r="R699" s="24"/>
      <c r="S699" s="24"/>
      <c r="T699" s="24"/>
      <c r="U699" s="24"/>
      <c r="V699" s="11"/>
      <c r="W699" s="23"/>
      <c r="X699" s="17"/>
      <c r="Y699" s="9" t="s">
        <v>2604</v>
      </c>
      <c r="Z699" s="16" t="s">
        <v>3509</v>
      </c>
      <c r="AA699" s="14" t="str">
        <f t="shared" si="1"/>
        <v>M4-MyM-20a-I-1</v>
      </c>
      <c r="AB699" s="17"/>
      <c r="AC699" s="7"/>
      <c r="AD699" s="17"/>
      <c r="AE699" s="7" t="s">
        <v>45</v>
      </c>
    </row>
    <row r="700" ht="75.0" customHeight="1">
      <c r="A700" s="9" t="s">
        <v>3503</v>
      </c>
      <c r="B700" s="12" t="s">
        <v>3504</v>
      </c>
      <c r="C700" s="31" t="s">
        <v>32</v>
      </c>
      <c r="D700" s="10" t="s">
        <v>33</v>
      </c>
      <c r="E700" s="9"/>
      <c r="F700" s="11" t="s">
        <v>3505</v>
      </c>
      <c r="G700" s="11" t="s">
        <v>3510</v>
      </c>
      <c r="H700" s="24"/>
      <c r="I700" s="17" t="s">
        <v>82</v>
      </c>
      <c r="J700" s="17" t="s">
        <v>408</v>
      </c>
      <c r="K700" s="24"/>
      <c r="L700" s="19" t="s">
        <v>3511</v>
      </c>
      <c r="M700" s="17" t="s">
        <v>39</v>
      </c>
      <c r="N700" s="11" t="s">
        <v>3508</v>
      </c>
      <c r="O700" s="11" t="s">
        <v>3508</v>
      </c>
      <c r="P700" s="24"/>
      <c r="Q700" s="12"/>
      <c r="R700" s="24"/>
      <c r="S700" s="24"/>
      <c r="T700" s="24"/>
      <c r="U700" s="24"/>
      <c r="V700" s="11"/>
      <c r="W700" s="23"/>
      <c r="X700" s="17"/>
      <c r="Y700" s="9" t="s">
        <v>2604</v>
      </c>
      <c r="Z700" s="16" t="s">
        <v>3512</v>
      </c>
      <c r="AA700" s="14" t="str">
        <f t="shared" si="1"/>
        <v>M4-MyM-20a-I-2</v>
      </c>
      <c r="AB700" s="17"/>
      <c r="AC700" s="7"/>
      <c r="AD700" s="17"/>
      <c r="AE700" s="7" t="s">
        <v>45</v>
      </c>
    </row>
    <row r="701" ht="75.0" customHeight="1">
      <c r="A701" s="9" t="s">
        <v>3503</v>
      </c>
      <c r="B701" s="12" t="s">
        <v>3504</v>
      </c>
      <c r="C701" s="18" t="s">
        <v>46</v>
      </c>
      <c r="D701" s="10" t="s">
        <v>33</v>
      </c>
      <c r="E701" s="9"/>
      <c r="F701" s="11" t="s">
        <v>3513</v>
      </c>
      <c r="G701" s="12"/>
      <c r="H701" s="24"/>
      <c r="I701" s="17" t="s">
        <v>82</v>
      </c>
      <c r="J701" s="7" t="s">
        <v>530</v>
      </c>
      <c r="K701" s="24"/>
      <c r="L701" s="11" t="s">
        <v>3514</v>
      </c>
      <c r="M701" s="17" t="s">
        <v>39</v>
      </c>
      <c r="N701" s="11" t="s">
        <v>3508</v>
      </c>
      <c r="O701" s="11" t="s">
        <v>3508</v>
      </c>
      <c r="P701" s="24"/>
      <c r="Q701" s="12"/>
      <c r="R701" s="24"/>
      <c r="S701" s="24"/>
      <c r="T701" s="24"/>
      <c r="U701" s="24"/>
      <c r="V701" s="11"/>
      <c r="W701" s="23"/>
      <c r="X701" s="17"/>
      <c r="Y701" s="9" t="s">
        <v>2604</v>
      </c>
      <c r="Z701" s="16" t="s">
        <v>3515</v>
      </c>
      <c r="AA701" s="14" t="str">
        <f t="shared" si="1"/>
        <v>M4-MyM-20a-E-1</v>
      </c>
      <c r="AB701" s="17"/>
      <c r="AC701" s="7"/>
      <c r="AD701" s="17"/>
      <c r="AE701" s="7" t="s">
        <v>45</v>
      </c>
    </row>
    <row r="702" ht="75.0" customHeight="1">
      <c r="A702" s="9" t="s">
        <v>3503</v>
      </c>
      <c r="B702" s="12" t="s">
        <v>3504</v>
      </c>
      <c r="C702" s="18" t="s">
        <v>46</v>
      </c>
      <c r="D702" s="10" t="s">
        <v>33</v>
      </c>
      <c r="E702" s="9"/>
      <c r="F702" s="11" t="s">
        <v>3516</v>
      </c>
      <c r="G702" s="12"/>
      <c r="H702" s="24"/>
      <c r="I702" s="17" t="s">
        <v>82</v>
      </c>
      <c r="J702" s="7" t="s">
        <v>530</v>
      </c>
      <c r="K702" s="24"/>
      <c r="L702" s="11" t="s">
        <v>3517</v>
      </c>
      <c r="M702" s="17" t="s">
        <v>39</v>
      </c>
      <c r="N702" s="11" t="s">
        <v>3508</v>
      </c>
      <c r="O702" s="11" t="s">
        <v>3508</v>
      </c>
      <c r="P702" s="24"/>
      <c r="Q702" s="12"/>
      <c r="R702" s="24"/>
      <c r="S702" s="24"/>
      <c r="T702" s="24"/>
      <c r="U702" s="24"/>
      <c r="V702" s="11"/>
      <c r="W702" s="23"/>
      <c r="X702" s="17"/>
      <c r="Y702" s="9" t="s">
        <v>2604</v>
      </c>
      <c r="Z702" s="16" t="s">
        <v>3518</v>
      </c>
      <c r="AA702" s="14" t="str">
        <f t="shared" si="1"/>
        <v>M4-MyM-20a-E-2</v>
      </c>
      <c r="AB702" s="17"/>
      <c r="AC702" s="7"/>
      <c r="AD702" s="17"/>
      <c r="AE702" s="7" t="s">
        <v>45</v>
      </c>
    </row>
    <row r="703" ht="75.0" customHeight="1">
      <c r="A703" s="9" t="s">
        <v>3503</v>
      </c>
      <c r="B703" s="12" t="s">
        <v>3504</v>
      </c>
      <c r="C703" s="18" t="s">
        <v>46</v>
      </c>
      <c r="D703" s="10" t="s">
        <v>33</v>
      </c>
      <c r="E703" s="9"/>
      <c r="F703" s="11" t="s">
        <v>3519</v>
      </c>
      <c r="G703" s="12"/>
      <c r="H703" s="24"/>
      <c r="I703" s="17" t="s">
        <v>82</v>
      </c>
      <c r="J703" s="7" t="s">
        <v>530</v>
      </c>
      <c r="K703" s="24"/>
      <c r="L703" s="11" t="s">
        <v>3520</v>
      </c>
      <c r="M703" s="17" t="s">
        <v>39</v>
      </c>
      <c r="N703" s="11" t="s">
        <v>3508</v>
      </c>
      <c r="O703" s="11" t="s">
        <v>3508</v>
      </c>
      <c r="P703" s="24"/>
      <c r="Q703" s="12"/>
      <c r="R703" s="24"/>
      <c r="S703" s="24"/>
      <c r="T703" s="24"/>
      <c r="U703" s="24"/>
      <c r="V703" s="11"/>
      <c r="W703" s="23"/>
      <c r="X703" s="17"/>
      <c r="Y703" s="9" t="s">
        <v>2604</v>
      </c>
      <c r="Z703" s="16" t="s">
        <v>3521</v>
      </c>
      <c r="AA703" s="14" t="str">
        <f t="shared" si="1"/>
        <v>M4-MyM-20a-E-3</v>
      </c>
      <c r="AB703" s="17"/>
      <c r="AC703" s="7"/>
      <c r="AD703" s="17"/>
      <c r="AE703" s="7" t="s">
        <v>45</v>
      </c>
    </row>
    <row r="704" ht="75.0" customHeight="1">
      <c r="A704" s="9" t="s">
        <v>3503</v>
      </c>
      <c r="B704" s="12" t="s">
        <v>3504</v>
      </c>
      <c r="C704" s="18" t="s">
        <v>46</v>
      </c>
      <c r="D704" s="10" t="s">
        <v>33</v>
      </c>
      <c r="E704" s="9"/>
      <c r="F704" s="11" t="s">
        <v>3522</v>
      </c>
      <c r="G704" s="12"/>
      <c r="H704" s="24"/>
      <c r="I704" s="17" t="s">
        <v>82</v>
      </c>
      <c r="J704" s="7" t="s">
        <v>530</v>
      </c>
      <c r="K704" s="24"/>
      <c r="L704" s="11" t="s">
        <v>3523</v>
      </c>
      <c r="M704" s="17" t="s">
        <v>39</v>
      </c>
      <c r="N704" s="11" t="s">
        <v>3508</v>
      </c>
      <c r="O704" s="11" t="s">
        <v>3508</v>
      </c>
      <c r="P704" s="24"/>
      <c r="Q704" s="12"/>
      <c r="R704" s="24"/>
      <c r="S704" s="24"/>
      <c r="T704" s="24"/>
      <c r="U704" s="24"/>
      <c r="V704" s="11"/>
      <c r="W704" s="23"/>
      <c r="X704" s="17"/>
      <c r="Y704" s="9" t="s">
        <v>2604</v>
      </c>
      <c r="Z704" s="16" t="s">
        <v>3524</v>
      </c>
      <c r="AA704" s="14" t="str">
        <f t="shared" si="1"/>
        <v>M4-MyM-20a-E-4</v>
      </c>
      <c r="AB704" s="17"/>
      <c r="AC704" s="7"/>
      <c r="AD704" s="17"/>
      <c r="AE704" s="7" t="s">
        <v>45</v>
      </c>
    </row>
    <row r="705" ht="75.0" customHeight="1">
      <c r="A705" s="9" t="s">
        <v>3525</v>
      </c>
      <c r="B705" s="12" t="s">
        <v>3526</v>
      </c>
      <c r="C705" s="31" t="s">
        <v>32</v>
      </c>
      <c r="D705" s="10" t="s">
        <v>33</v>
      </c>
      <c r="E705" s="9"/>
      <c r="F705" s="11" t="s">
        <v>3527</v>
      </c>
      <c r="G705" s="11" t="s">
        <v>3528</v>
      </c>
      <c r="H705" s="24"/>
      <c r="I705" s="17" t="s">
        <v>82</v>
      </c>
      <c r="J705" s="17" t="s">
        <v>408</v>
      </c>
      <c r="K705" s="24" t="s">
        <v>3529</v>
      </c>
      <c r="L705" s="19" t="s">
        <v>3530</v>
      </c>
      <c r="M705" s="17" t="s">
        <v>39</v>
      </c>
      <c r="N705" s="11" t="s">
        <v>3531</v>
      </c>
      <c r="O705" s="11" t="s">
        <v>3532</v>
      </c>
      <c r="P705" s="24"/>
      <c r="Q705" s="12"/>
      <c r="R705" s="24"/>
      <c r="S705" s="24"/>
      <c r="T705" s="24"/>
      <c r="U705" s="24"/>
      <c r="V705" s="11"/>
      <c r="W705" s="23"/>
      <c r="X705" s="17"/>
      <c r="Y705" s="9" t="s">
        <v>2604</v>
      </c>
      <c r="Z705" s="16" t="s">
        <v>3533</v>
      </c>
      <c r="AA705" s="14" t="str">
        <f t="shared" si="1"/>
        <v>M4-MyM-20b-I-1</v>
      </c>
      <c r="AB705" s="17"/>
      <c r="AC705" s="7"/>
      <c r="AD705" s="17"/>
      <c r="AE705" s="7" t="s">
        <v>45</v>
      </c>
    </row>
    <row r="706" ht="75.0" customHeight="1">
      <c r="A706" s="9" t="s">
        <v>3525</v>
      </c>
      <c r="B706" s="12" t="s">
        <v>3526</v>
      </c>
      <c r="C706" s="31" t="s">
        <v>32</v>
      </c>
      <c r="D706" s="10" t="s">
        <v>33</v>
      </c>
      <c r="E706" s="9"/>
      <c r="F706" s="11" t="s">
        <v>3527</v>
      </c>
      <c r="G706" s="11" t="s">
        <v>3534</v>
      </c>
      <c r="H706" s="24"/>
      <c r="I706" s="17" t="s">
        <v>82</v>
      </c>
      <c r="J706" s="17" t="s">
        <v>408</v>
      </c>
      <c r="K706" s="24" t="s">
        <v>3535</v>
      </c>
      <c r="L706" s="19" t="s">
        <v>3536</v>
      </c>
      <c r="M706" s="17" t="s">
        <v>39</v>
      </c>
      <c r="N706" s="11" t="s">
        <v>3531</v>
      </c>
      <c r="O706" s="11" t="s">
        <v>3537</v>
      </c>
      <c r="P706" s="24"/>
      <c r="Q706" s="12"/>
      <c r="R706" s="24"/>
      <c r="S706" s="24"/>
      <c r="T706" s="24"/>
      <c r="U706" s="24"/>
      <c r="V706" s="11"/>
      <c r="W706" s="23"/>
      <c r="X706" s="17"/>
      <c r="Y706" s="9" t="s">
        <v>2604</v>
      </c>
      <c r="Z706" s="16" t="s">
        <v>3538</v>
      </c>
      <c r="AA706" s="14" t="str">
        <f t="shared" si="1"/>
        <v>M4-MyM-20b-I-2</v>
      </c>
      <c r="AB706" s="17"/>
      <c r="AC706" s="7"/>
      <c r="AD706" s="17"/>
      <c r="AE706" s="7" t="s">
        <v>45</v>
      </c>
    </row>
    <row r="707" ht="75.0" customHeight="1">
      <c r="A707" s="9" t="s">
        <v>3525</v>
      </c>
      <c r="B707" s="12" t="s">
        <v>3526</v>
      </c>
      <c r="C707" s="31" t="s">
        <v>32</v>
      </c>
      <c r="D707" s="10" t="s">
        <v>33</v>
      </c>
      <c r="E707" s="9"/>
      <c r="F707" s="11" t="s">
        <v>3527</v>
      </c>
      <c r="G707" s="11" t="s">
        <v>3539</v>
      </c>
      <c r="H707" s="24"/>
      <c r="I707" s="17" t="s">
        <v>82</v>
      </c>
      <c r="J707" s="17" t="s">
        <v>408</v>
      </c>
      <c r="K707" s="24" t="s">
        <v>3540</v>
      </c>
      <c r="L707" s="19" t="s">
        <v>3541</v>
      </c>
      <c r="M707" s="17" t="s">
        <v>39</v>
      </c>
      <c r="N707" s="11" t="s">
        <v>3542</v>
      </c>
      <c r="O707" s="11" t="s">
        <v>3543</v>
      </c>
      <c r="P707" s="24"/>
      <c r="Q707" s="12"/>
      <c r="R707" s="24"/>
      <c r="S707" s="24"/>
      <c r="T707" s="24"/>
      <c r="U707" s="24"/>
      <c r="V707" s="11"/>
      <c r="W707" s="23"/>
      <c r="X707" s="17"/>
      <c r="Y707" s="9" t="s">
        <v>2604</v>
      </c>
      <c r="Z707" s="16" t="s">
        <v>3544</v>
      </c>
      <c r="AA707" s="14" t="str">
        <f t="shared" si="1"/>
        <v>M4-MyM-20b-I-3</v>
      </c>
      <c r="AB707" s="17"/>
      <c r="AC707" s="7"/>
      <c r="AD707" s="17"/>
      <c r="AE707" s="7" t="s">
        <v>45</v>
      </c>
    </row>
    <row r="708" ht="75.0" customHeight="1">
      <c r="A708" s="9" t="s">
        <v>3525</v>
      </c>
      <c r="B708" s="12" t="s">
        <v>3526</v>
      </c>
      <c r="C708" s="18" t="s">
        <v>46</v>
      </c>
      <c r="D708" s="10" t="s">
        <v>33</v>
      </c>
      <c r="E708" s="9"/>
      <c r="F708" s="11" t="s">
        <v>3545</v>
      </c>
      <c r="G708" s="11" t="s">
        <v>3546</v>
      </c>
      <c r="H708" s="24"/>
      <c r="I708" s="17" t="s">
        <v>82</v>
      </c>
      <c r="J708" s="17" t="s">
        <v>90</v>
      </c>
      <c r="K708" s="24" t="s">
        <v>3547</v>
      </c>
      <c r="L708" s="47" t="s">
        <v>3548</v>
      </c>
      <c r="M708" s="17" t="s">
        <v>39</v>
      </c>
      <c r="N708" s="11" t="s">
        <v>3531</v>
      </c>
      <c r="O708" s="11" t="s">
        <v>3549</v>
      </c>
      <c r="P708" s="24"/>
      <c r="Q708" s="12"/>
      <c r="R708" s="24"/>
      <c r="S708" s="24"/>
      <c r="T708" s="24"/>
      <c r="U708" s="24"/>
      <c r="V708" s="11"/>
      <c r="W708" s="23"/>
      <c r="X708" s="17"/>
      <c r="Y708" s="9" t="s">
        <v>2604</v>
      </c>
      <c r="Z708" s="16" t="s">
        <v>3550</v>
      </c>
      <c r="AA708" s="14" t="str">
        <f t="shared" si="1"/>
        <v>M4-MyM-20b-E-1</v>
      </c>
      <c r="AB708" s="17"/>
      <c r="AC708" s="7"/>
      <c r="AD708" s="17"/>
      <c r="AE708" s="7" t="s">
        <v>45</v>
      </c>
    </row>
    <row r="709" ht="75.0" customHeight="1">
      <c r="A709" s="9" t="s">
        <v>3525</v>
      </c>
      <c r="B709" s="12" t="s">
        <v>3526</v>
      </c>
      <c r="C709" s="18" t="s">
        <v>46</v>
      </c>
      <c r="D709" s="10" t="s">
        <v>33</v>
      </c>
      <c r="E709" s="9"/>
      <c r="F709" s="11" t="s">
        <v>3545</v>
      </c>
      <c r="G709" s="11" t="s">
        <v>3551</v>
      </c>
      <c r="H709" s="24"/>
      <c r="I709" s="17" t="s">
        <v>82</v>
      </c>
      <c r="J709" s="17" t="s">
        <v>90</v>
      </c>
      <c r="K709" s="11" t="s">
        <v>3547</v>
      </c>
      <c r="L709" s="47" t="s">
        <v>3552</v>
      </c>
      <c r="M709" s="17" t="s">
        <v>39</v>
      </c>
      <c r="N709" s="11" t="s">
        <v>3531</v>
      </c>
      <c r="O709" s="11" t="s">
        <v>3553</v>
      </c>
      <c r="P709" s="24"/>
      <c r="Q709" s="12"/>
      <c r="R709" s="24"/>
      <c r="S709" s="24"/>
      <c r="T709" s="24"/>
      <c r="U709" s="24"/>
      <c r="V709" s="11"/>
      <c r="W709" s="23"/>
      <c r="X709" s="17"/>
      <c r="Y709" s="9" t="s">
        <v>2604</v>
      </c>
      <c r="Z709" s="16" t="s">
        <v>3554</v>
      </c>
      <c r="AA709" s="14" t="str">
        <f t="shared" si="1"/>
        <v>M4-MyM-20b-E-2</v>
      </c>
      <c r="AB709" s="17"/>
      <c r="AC709" s="7"/>
      <c r="AD709" s="17"/>
      <c r="AE709" s="7" t="s">
        <v>45</v>
      </c>
    </row>
    <row r="710" ht="75.0" customHeight="1">
      <c r="A710" s="9" t="s">
        <v>3525</v>
      </c>
      <c r="B710" s="12" t="s">
        <v>3526</v>
      </c>
      <c r="C710" s="18" t="s">
        <v>46</v>
      </c>
      <c r="D710" s="10" t="s">
        <v>33</v>
      </c>
      <c r="E710" s="9"/>
      <c r="F710" s="11" t="s">
        <v>3545</v>
      </c>
      <c r="G710" s="11" t="s">
        <v>3555</v>
      </c>
      <c r="H710" s="24"/>
      <c r="I710" s="17" t="s">
        <v>82</v>
      </c>
      <c r="J710" s="17" t="s">
        <v>90</v>
      </c>
      <c r="K710" s="11" t="s">
        <v>3547</v>
      </c>
      <c r="L710" s="47" t="s">
        <v>3556</v>
      </c>
      <c r="M710" s="17" t="s">
        <v>39</v>
      </c>
      <c r="N710" s="11" t="s">
        <v>3531</v>
      </c>
      <c r="O710" s="11" t="s">
        <v>3557</v>
      </c>
      <c r="P710" s="24"/>
      <c r="Q710" s="12"/>
      <c r="R710" s="24"/>
      <c r="S710" s="24"/>
      <c r="T710" s="24"/>
      <c r="U710" s="24"/>
      <c r="V710" s="11"/>
      <c r="W710" s="23"/>
      <c r="X710" s="17"/>
      <c r="Y710" s="9" t="s">
        <v>2604</v>
      </c>
      <c r="Z710" s="16" t="s">
        <v>3558</v>
      </c>
      <c r="AA710" s="14" t="str">
        <f t="shared" si="1"/>
        <v>M4-MyM-20b-E-3</v>
      </c>
      <c r="AB710" s="17"/>
      <c r="AC710" s="7"/>
      <c r="AD710" s="17"/>
      <c r="AE710" s="7" t="s">
        <v>45</v>
      </c>
    </row>
    <row r="711" ht="75.0" customHeight="1">
      <c r="A711" s="9" t="s">
        <v>3525</v>
      </c>
      <c r="B711" s="12" t="s">
        <v>3526</v>
      </c>
      <c r="C711" s="40" t="s">
        <v>65</v>
      </c>
      <c r="D711" s="10" t="s">
        <v>33</v>
      </c>
      <c r="E711" s="9"/>
      <c r="F711" s="11" t="s">
        <v>3559</v>
      </c>
      <c r="G711" s="11" t="s">
        <v>3560</v>
      </c>
      <c r="H711" s="24"/>
      <c r="I711" s="17" t="s">
        <v>82</v>
      </c>
      <c r="J711" s="17" t="s">
        <v>90</v>
      </c>
      <c r="K711" s="24" t="s">
        <v>3218</v>
      </c>
      <c r="L711" s="47" t="s">
        <v>3561</v>
      </c>
      <c r="M711" s="17" t="s">
        <v>39</v>
      </c>
      <c r="N711" s="11" t="s">
        <v>3531</v>
      </c>
      <c r="O711" s="11" t="s">
        <v>3537</v>
      </c>
      <c r="P711" s="24"/>
      <c r="Q711" s="12"/>
      <c r="R711" s="24"/>
      <c r="S711" s="24"/>
      <c r="T711" s="24"/>
      <c r="U711" s="24"/>
      <c r="V711" s="11"/>
      <c r="W711" s="23"/>
      <c r="X711" s="17"/>
      <c r="Y711" s="9" t="s">
        <v>2604</v>
      </c>
      <c r="Z711" s="16" t="s">
        <v>3562</v>
      </c>
      <c r="AA711" s="14" t="str">
        <f t="shared" si="1"/>
        <v>M4-MyM-20b-A-1</v>
      </c>
      <c r="AB711" s="17"/>
      <c r="AC711" s="7"/>
      <c r="AD711" s="17"/>
      <c r="AE711" s="7" t="s">
        <v>45</v>
      </c>
    </row>
    <row r="712" ht="75.0" customHeight="1">
      <c r="A712" s="9" t="s">
        <v>3525</v>
      </c>
      <c r="B712" s="12" t="s">
        <v>3526</v>
      </c>
      <c r="C712" s="40" t="s">
        <v>65</v>
      </c>
      <c r="D712" s="10" t="s">
        <v>33</v>
      </c>
      <c r="E712" s="9"/>
      <c r="F712" s="11" t="s">
        <v>3563</v>
      </c>
      <c r="G712" s="11" t="s">
        <v>3564</v>
      </c>
      <c r="H712" s="24"/>
      <c r="I712" s="17" t="s">
        <v>82</v>
      </c>
      <c r="J712" s="17" t="s">
        <v>90</v>
      </c>
      <c r="K712" s="24" t="s">
        <v>3218</v>
      </c>
      <c r="L712" s="47" t="s">
        <v>3211</v>
      </c>
      <c r="M712" s="17" t="s">
        <v>39</v>
      </c>
      <c r="N712" s="11" t="s">
        <v>3531</v>
      </c>
      <c r="O712" s="11" t="s">
        <v>3565</v>
      </c>
      <c r="P712" s="24"/>
      <c r="Q712" s="12"/>
      <c r="R712" s="24"/>
      <c r="S712" s="24"/>
      <c r="T712" s="24"/>
      <c r="U712" s="24"/>
      <c r="V712" s="11"/>
      <c r="W712" s="23"/>
      <c r="X712" s="17"/>
      <c r="Y712" s="9" t="s">
        <v>2604</v>
      </c>
      <c r="Z712" s="16" t="s">
        <v>3566</v>
      </c>
      <c r="AA712" s="14" t="str">
        <f t="shared" si="1"/>
        <v>M4-MyM-20b-A-2</v>
      </c>
      <c r="AB712" s="17"/>
      <c r="AC712" s="7"/>
      <c r="AD712" s="17"/>
      <c r="AE712" s="7" t="s">
        <v>45</v>
      </c>
    </row>
    <row r="713" ht="75.0" customHeight="1">
      <c r="A713" s="9" t="s">
        <v>3525</v>
      </c>
      <c r="B713" s="12" t="s">
        <v>3526</v>
      </c>
      <c r="C713" s="40" t="s">
        <v>65</v>
      </c>
      <c r="D713" s="10" t="s">
        <v>33</v>
      </c>
      <c r="E713" s="9"/>
      <c r="F713" s="11" t="s">
        <v>3567</v>
      </c>
      <c r="G713" s="11" t="s">
        <v>3568</v>
      </c>
      <c r="H713" s="24"/>
      <c r="I713" s="17" t="s">
        <v>82</v>
      </c>
      <c r="J713" s="17" t="s">
        <v>90</v>
      </c>
      <c r="K713" s="24" t="s">
        <v>3569</v>
      </c>
      <c r="L713" s="47" t="s">
        <v>3548</v>
      </c>
      <c r="M713" s="17" t="s">
        <v>39</v>
      </c>
      <c r="N713" s="11" t="s">
        <v>3531</v>
      </c>
      <c r="O713" s="11" t="s">
        <v>3570</v>
      </c>
      <c r="P713" s="24"/>
      <c r="Q713" s="12"/>
      <c r="R713" s="24"/>
      <c r="S713" s="24"/>
      <c r="T713" s="24"/>
      <c r="U713" s="24"/>
      <c r="V713" s="11"/>
      <c r="W713" s="23"/>
      <c r="X713" s="17"/>
      <c r="Y713" s="9" t="s">
        <v>2604</v>
      </c>
      <c r="Z713" s="16" t="s">
        <v>3571</v>
      </c>
      <c r="AA713" s="14" t="str">
        <f t="shared" si="1"/>
        <v>M4-MyM-20b-A-3</v>
      </c>
      <c r="AB713" s="17"/>
      <c r="AC713" s="7"/>
      <c r="AD713" s="17"/>
      <c r="AE713" s="7" t="s">
        <v>45</v>
      </c>
    </row>
    <row r="714" ht="75.0" customHeight="1">
      <c r="A714" s="9" t="s">
        <v>3572</v>
      </c>
      <c r="B714" s="11" t="s">
        <v>3573</v>
      </c>
      <c r="C714" s="9" t="s">
        <v>32</v>
      </c>
      <c r="D714" s="10" t="s">
        <v>33</v>
      </c>
      <c r="E714" s="9"/>
      <c r="F714" s="11" t="s">
        <v>3574</v>
      </c>
      <c r="G714" s="49"/>
      <c r="H714" s="50"/>
      <c r="I714" s="9" t="s">
        <v>82</v>
      </c>
      <c r="J714" s="7" t="s">
        <v>3575</v>
      </c>
      <c r="K714" s="19" t="s">
        <v>3576</v>
      </c>
      <c r="L714" s="19" t="s">
        <v>3577</v>
      </c>
      <c r="M714" s="9" t="s">
        <v>39</v>
      </c>
      <c r="N714" s="11" t="s">
        <v>3578</v>
      </c>
      <c r="O714" s="11" t="s">
        <v>3579</v>
      </c>
      <c r="P714" s="24"/>
      <c r="Q714" s="17"/>
      <c r="R714" s="23"/>
      <c r="S714" s="23"/>
      <c r="T714" s="23"/>
      <c r="U714" s="23"/>
      <c r="V714" s="23"/>
      <c r="W714" s="23"/>
      <c r="X714" s="24"/>
      <c r="Y714" s="9" t="s">
        <v>2604</v>
      </c>
      <c r="Z714" s="12" t="s">
        <v>3580</v>
      </c>
      <c r="AA714" s="14" t="str">
        <f t="shared" si="1"/>
        <v>M4-MyM-17a-I-1</v>
      </c>
      <c r="AB714" s="7" t="s">
        <v>258</v>
      </c>
      <c r="AC714" s="7" t="s">
        <v>421</v>
      </c>
      <c r="AD714" s="17"/>
      <c r="AE714" s="17"/>
    </row>
    <row r="715" ht="75.0" customHeight="1">
      <c r="A715" s="9" t="s">
        <v>3572</v>
      </c>
      <c r="B715" s="11" t="s">
        <v>3573</v>
      </c>
      <c r="C715" s="9" t="s">
        <v>46</v>
      </c>
      <c r="D715" s="10" t="s">
        <v>33</v>
      </c>
      <c r="E715" s="9"/>
      <c r="F715" s="12" t="s">
        <v>3581</v>
      </c>
      <c r="G715" s="11" t="s">
        <v>3582</v>
      </c>
      <c r="H715" s="50"/>
      <c r="I715" s="9" t="s">
        <v>82</v>
      </c>
      <c r="J715" s="9" t="s">
        <v>90</v>
      </c>
      <c r="K715" s="19" t="s">
        <v>3583</v>
      </c>
      <c r="L715" s="8" t="s">
        <v>3584</v>
      </c>
      <c r="M715" s="9" t="s">
        <v>447</v>
      </c>
      <c r="N715" s="59"/>
      <c r="O715" s="49"/>
      <c r="P715" s="50"/>
      <c r="Q715" s="50"/>
      <c r="R715" s="24"/>
      <c r="S715" s="24" t="s">
        <v>3585</v>
      </c>
      <c r="T715" s="24" t="s">
        <v>3586</v>
      </c>
      <c r="U715" s="24" t="s">
        <v>3587</v>
      </c>
      <c r="V715" s="23"/>
      <c r="W715" s="23"/>
      <c r="X715" s="24"/>
      <c r="Y715" s="9" t="s">
        <v>2604</v>
      </c>
      <c r="Z715" s="11" t="s">
        <v>3588</v>
      </c>
      <c r="AA715" s="14" t="str">
        <f t="shared" si="1"/>
        <v>M4-MyM-17a-E-1</v>
      </c>
      <c r="AB715" s="7" t="s">
        <v>258</v>
      </c>
      <c r="AC715" s="7" t="s">
        <v>421</v>
      </c>
      <c r="AD715" s="17"/>
      <c r="AE715" s="17"/>
    </row>
    <row r="716" ht="75.0" customHeight="1">
      <c r="A716" s="9" t="s">
        <v>3572</v>
      </c>
      <c r="B716" s="11" t="s">
        <v>3573</v>
      </c>
      <c r="C716" s="9" t="s">
        <v>46</v>
      </c>
      <c r="D716" s="10" t="s">
        <v>33</v>
      </c>
      <c r="E716" s="9"/>
      <c r="F716" s="12" t="s">
        <v>3581</v>
      </c>
      <c r="G716" s="11" t="s">
        <v>3589</v>
      </c>
      <c r="H716" s="50"/>
      <c r="I716" s="9" t="s">
        <v>82</v>
      </c>
      <c r="J716" s="9" t="s">
        <v>90</v>
      </c>
      <c r="K716" s="8" t="s">
        <v>2932</v>
      </c>
      <c r="L716" s="8" t="s">
        <v>3590</v>
      </c>
      <c r="M716" s="9" t="s">
        <v>447</v>
      </c>
      <c r="N716" s="59"/>
      <c r="O716" s="49"/>
      <c r="P716" s="50"/>
      <c r="Q716" s="50"/>
      <c r="R716" s="24"/>
      <c r="S716" s="24" t="s">
        <v>3591</v>
      </c>
      <c r="T716" s="24" t="s">
        <v>3586</v>
      </c>
      <c r="U716" s="24" t="s">
        <v>3592</v>
      </c>
      <c r="V716" s="23"/>
      <c r="W716" s="23"/>
      <c r="X716" s="24"/>
      <c r="Y716" s="9" t="s">
        <v>2604</v>
      </c>
      <c r="Z716" s="11" t="s">
        <v>3593</v>
      </c>
      <c r="AA716" s="14" t="str">
        <f t="shared" si="1"/>
        <v>M4-MyM-17a-E-2</v>
      </c>
      <c r="AB716" s="7" t="s">
        <v>258</v>
      </c>
      <c r="AC716" s="7" t="s">
        <v>421</v>
      </c>
      <c r="AD716" s="17"/>
      <c r="AE716" s="17"/>
    </row>
    <row r="717" ht="75.0" customHeight="1">
      <c r="A717" s="9" t="s">
        <v>3572</v>
      </c>
      <c r="B717" s="11" t="s">
        <v>3573</v>
      </c>
      <c r="C717" s="9" t="s">
        <v>46</v>
      </c>
      <c r="D717" s="10" t="s">
        <v>33</v>
      </c>
      <c r="E717" s="9"/>
      <c r="F717" s="12" t="s">
        <v>3581</v>
      </c>
      <c r="G717" s="11" t="s">
        <v>3594</v>
      </c>
      <c r="H717" s="50"/>
      <c r="I717" s="9" t="s">
        <v>82</v>
      </c>
      <c r="J717" s="9" t="s">
        <v>90</v>
      </c>
      <c r="K717" s="19" t="s">
        <v>3595</v>
      </c>
      <c r="L717" s="8" t="s">
        <v>3596</v>
      </c>
      <c r="M717" s="9" t="s">
        <v>447</v>
      </c>
      <c r="N717" s="59"/>
      <c r="O717" s="49"/>
      <c r="P717" s="50"/>
      <c r="Q717" s="50"/>
      <c r="R717" s="24"/>
      <c r="S717" s="24" t="s">
        <v>3597</v>
      </c>
      <c r="T717" s="24" t="s">
        <v>3586</v>
      </c>
      <c r="U717" s="24" t="s">
        <v>3598</v>
      </c>
      <c r="V717" s="23"/>
      <c r="W717" s="23"/>
      <c r="X717" s="24"/>
      <c r="Y717" s="9" t="s">
        <v>2604</v>
      </c>
      <c r="Z717" s="11" t="s">
        <v>3599</v>
      </c>
      <c r="AA717" s="14" t="str">
        <f t="shared" si="1"/>
        <v>M4-MyM-17a-E-3</v>
      </c>
      <c r="AB717" s="7" t="s">
        <v>258</v>
      </c>
      <c r="AC717" s="7" t="s">
        <v>421</v>
      </c>
      <c r="AD717" s="17"/>
      <c r="AE717" s="17"/>
    </row>
    <row r="718" ht="75.0" customHeight="1">
      <c r="A718" s="9" t="s">
        <v>3572</v>
      </c>
      <c r="B718" s="11" t="s">
        <v>3573</v>
      </c>
      <c r="C718" s="9" t="s">
        <v>65</v>
      </c>
      <c r="D718" s="10" t="s">
        <v>33</v>
      </c>
      <c r="E718" s="9"/>
      <c r="F718" s="12" t="s">
        <v>3600</v>
      </c>
      <c r="G718" s="12" t="s">
        <v>3601</v>
      </c>
      <c r="H718" s="50"/>
      <c r="I718" s="9" t="s">
        <v>82</v>
      </c>
      <c r="J718" s="9" t="s">
        <v>90</v>
      </c>
      <c r="K718" s="19" t="s">
        <v>3602</v>
      </c>
      <c r="L718" s="8" t="s">
        <v>3584</v>
      </c>
      <c r="M718" s="9" t="s">
        <v>447</v>
      </c>
      <c r="N718" s="60"/>
      <c r="O718" s="58"/>
      <c r="P718" s="50"/>
      <c r="Q718" s="50"/>
      <c r="R718" s="24"/>
      <c r="S718" s="24" t="s">
        <v>3585</v>
      </c>
      <c r="T718" s="24" t="s">
        <v>3586</v>
      </c>
      <c r="U718" s="24" t="s">
        <v>3587</v>
      </c>
      <c r="V718" s="23"/>
      <c r="W718" s="23"/>
      <c r="X718" s="24"/>
      <c r="Y718" s="9" t="s">
        <v>2604</v>
      </c>
      <c r="Z718" s="11" t="s">
        <v>3603</v>
      </c>
      <c r="AA718" s="14" t="str">
        <f t="shared" si="1"/>
        <v>M4-MyM-17a-A-1</v>
      </c>
      <c r="AB718" s="7" t="s">
        <v>258</v>
      </c>
      <c r="AC718" s="7" t="s">
        <v>421</v>
      </c>
      <c r="AD718" s="17"/>
      <c r="AE718" s="17"/>
    </row>
    <row r="719" ht="75.0" customHeight="1">
      <c r="A719" s="9" t="s">
        <v>3572</v>
      </c>
      <c r="B719" s="11" t="s">
        <v>3573</v>
      </c>
      <c r="C719" s="9" t="s">
        <v>65</v>
      </c>
      <c r="D719" s="10" t="s">
        <v>33</v>
      </c>
      <c r="E719" s="9"/>
      <c r="F719" s="12" t="s">
        <v>3604</v>
      </c>
      <c r="G719" s="12" t="s">
        <v>3605</v>
      </c>
      <c r="H719" s="50"/>
      <c r="I719" s="9" t="s">
        <v>82</v>
      </c>
      <c r="J719" s="9" t="s">
        <v>90</v>
      </c>
      <c r="K719" s="19" t="s">
        <v>3606</v>
      </c>
      <c r="L719" s="8" t="s">
        <v>3267</v>
      </c>
      <c r="M719" s="9" t="s">
        <v>447</v>
      </c>
      <c r="N719" s="58"/>
      <c r="O719" s="58"/>
      <c r="P719" s="50"/>
      <c r="Q719" s="50"/>
      <c r="R719" s="24"/>
      <c r="S719" s="24" t="s">
        <v>3607</v>
      </c>
      <c r="T719" s="24" t="s">
        <v>3586</v>
      </c>
      <c r="U719" s="24" t="s">
        <v>3608</v>
      </c>
      <c r="V719" s="23"/>
      <c r="W719" s="23"/>
      <c r="X719" s="17"/>
      <c r="Y719" s="9" t="s">
        <v>2604</v>
      </c>
      <c r="Z719" s="11" t="s">
        <v>3609</v>
      </c>
      <c r="AA719" s="14" t="str">
        <f t="shared" si="1"/>
        <v>M4-MyM-17a-A-2</v>
      </c>
      <c r="AB719" s="7" t="s">
        <v>258</v>
      </c>
      <c r="AC719" s="7" t="s">
        <v>421</v>
      </c>
      <c r="AD719" s="17"/>
      <c r="AE719" s="17"/>
    </row>
    <row r="720" ht="75.0" customHeight="1">
      <c r="A720" s="9" t="s">
        <v>3572</v>
      </c>
      <c r="B720" s="11" t="s">
        <v>3573</v>
      </c>
      <c r="C720" s="9" t="s">
        <v>65</v>
      </c>
      <c r="D720" s="10" t="s">
        <v>33</v>
      </c>
      <c r="E720" s="9"/>
      <c r="F720" s="12" t="s">
        <v>3610</v>
      </c>
      <c r="G720" s="12" t="s">
        <v>3611</v>
      </c>
      <c r="H720" s="50"/>
      <c r="I720" s="9" t="s">
        <v>82</v>
      </c>
      <c r="J720" s="9" t="s">
        <v>90</v>
      </c>
      <c r="K720" s="19" t="s">
        <v>3612</v>
      </c>
      <c r="L720" s="8" t="s">
        <v>3613</v>
      </c>
      <c r="M720" s="9" t="s">
        <v>447</v>
      </c>
      <c r="N720" s="60"/>
      <c r="O720" s="58"/>
      <c r="P720" s="50"/>
      <c r="Q720" s="50"/>
      <c r="R720" s="24"/>
      <c r="S720" s="24" t="s">
        <v>3614</v>
      </c>
      <c r="T720" s="24" t="s">
        <v>3586</v>
      </c>
      <c r="U720" s="24" t="s">
        <v>3615</v>
      </c>
      <c r="V720" s="23"/>
      <c r="W720" s="23"/>
      <c r="X720" s="17"/>
      <c r="Y720" s="9" t="s">
        <v>2604</v>
      </c>
      <c r="Z720" s="11" t="s">
        <v>3616</v>
      </c>
      <c r="AA720" s="14" t="str">
        <f t="shared" si="1"/>
        <v>M4-MyM-17a-A-3</v>
      </c>
      <c r="AB720" s="7" t="s">
        <v>258</v>
      </c>
      <c r="AC720" s="7" t="s">
        <v>421</v>
      </c>
      <c r="AD720" s="27"/>
      <c r="AE720" s="27"/>
    </row>
    <row r="721" ht="75.0" customHeight="1">
      <c r="A721" s="9" t="s">
        <v>3617</v>
      </c>
      <c r="B721" s="12" t="s">
        <v>3618</v>
      </c>
      <c r="C721" s="9" t="s">
        <v>32</v>
      </c>
      <c r="D721" s="10" t="s">
        <v>33</v>
      </c>
      <c r="E721" s="9"/>
      <c r="F721" s="11" t="s">
        <v>3619</v>
      </c>
      <c r="G721" s="12"/>
      <c r="H721" s="24"/>
      <c r="I721" s="9" t="s">
        <v>82</v>
      </c>
      <c r="J721" s="7" t="s">
        <v>530</v>
      </c>
      <c r="K721" s="11" t="s">
        <v>3620</v>
      </c>
      <c r="L721" s="11" t="s">
        <v>3621</v>
      </c>
      <c r="M721" s="9" t="s">
        <v>39</v>
      </c>
      <c r="N721" s="30" t="s">
        <v>3238</v>
      </c>
      <c r="O721" s="19" t="s">
        <v>3622</v>
      </c>
      <c r="P721" s="11"/>
      <c r="Q721" s="7"/>
      <c r="R721" s="23"/>
      <c r="S721" s="23"/>
      <c r="T721" s="23"/>
      <c r="U721" s="23"/>
      <c r="V721" s="23"/>
      <c r="W721" s="23"/>
      <c r="X721" s="24"/>
      <c r="Y721" s="9" t="s">
        <v>2604</v>
      </c>
      <c r="Z721" s="12" t="s">
        <v>3623</v>
      </c>
      <c r="AA721" s="14" t="str">
        <f t="shared" si="1"/>
        <v>M4-MyM-17b-I-1</v>
      </c>
      <c r="AB721" s="7" t="s">
        <v>258</v>
      </c>
      <c r="AC721" s="17"/>
      <c r="AD721" s="27"/>
      <c r="AE721" s="27"/>
    </row>
    <row r="722" ht="75.0" customHeight="1">
      <c r="A722" s="9" t="s">
        <v>3617</v>
      </c>
      <c r="B722" s="12" t="s">
        <v>3618</v>
      </c>
      <c r="C722" s="9" t="s">
        <v>46</v>
      </c>
      <c r="D722" s="10" t="s">
        <v>33</v>
      </c>
      <c r="E722" s="9"/>
      <c r="F722" s="11" t="s">
        <v>3624</v>
      </c>
      <c r="G722" s="19" t="s">
        <v>3625</v>
      </c>
      <c r="H722" s="50"/>
      <c r="I722" s="9" t="s">
        <v>82</v>
      </c>
      <c r="J722" s="7" t="s">
        <v>90</v>
      </c>
      <c r="K722" s="11" t="s">
        <v>3626</v>
      </c>
      <c r="L722" s="8" t="s">
        <v>3627</v>
      </c>
      <c r="M722" s="9" t="s">
        <v>39</v>
      </c>
      <c r="N722" s="30" t="s">
        <v>3238</v>
      </c>
      <c r="O722" s="11" t="s">
        <v>3628</v>
      </c>
      <c r="P722" s="49"/>
      <c r="Q722" s="7"/>
      <c r="R722" s="23"/>
      <c r="S722" s="23"/>
      <c r="T722" s="23"/>
      <c r="U722" s="23"/>
      <c r="V722" s="23"/>
      <c r="W722" s="23"/>
      <c r="X722" s="24"/>
      <c r="Y722" s="9" t="s">
        <v>2604</v>
      </c>
      <c r="Z722" s="11" t="s">
        <v>3629</v>
      </c>
      <c r="AA722" s="14" t="str">
        <f t="shared" si="1"/>
        <v>M4-MyM-17b-E-1</v>
      </c>
      <c r="AB722" s="7" t="s">
        <v>258</v>
      </c>
      <c r="AC722" s="7" t="s">
        <v>421</v>
      </c>
      <c r="AD722" s="27"/>
      <c r="AE722" s="27"/>
    </row>
    <row r="723" ht="75.0" customHeight="1">
      <c r="A723" s="9" t="s">
        <v>3617</v>
      </c>
      <c r="B723" s="12" t="s">
        <v>3618</v>
      </c>
      <c r="C723" s="9" t="s">
        <v>46</v>
      </c>
      <c r="D723" s="10" t="s">
        <v>33</v>
      </c>
      <c r="E723" s="9"/>
      <c r="F723" s="11" t="s">
        <v>3624</v>
      </c>
      <c r="G723" s="19" t="s">
        <v>3630</v>
      </c>
      <c r="H723" s="50"/>
      <c r="I723" s="9" t="s">
        <v>82</v>
      </c>
      <c r="J723" s="7" t="s">
        <v>90</v>
      </c>
      <c r="K723" s="11" t="s">
        <v>3631</v>
      </c>
      <c r="L723" s="19" t="s">
        <v>3632</v>
      </c>
      <c r="M723" s="9" t="s">
        <v>39</v>
      </c>
      <c r="N723" s="30" t="s">
        <v>3238</v>
      </c>
      <c r="O723" s="11" t="s">
        <v>3633</v>
      </c>
      <c r="P723" s="24"/>
      <c r="Q723" s="17"/>
      <c r="R723" s="23"/>
      <c r="S723" s="23"/>
      <c r="T723" s="23"/>
      <c r="U723" s="23"/>
      <c r="V723" s="23"/>
      <c r="W723" s="23"/>
      <c r="X723" s="24"/>
      <c r="Y723" s="9" t="s">
        <v>2604</v>
      </c>
      <c r="Z723" s="51" t="s">
        <v>3634</v>
      </c>
      <c r="AA723" s="14" t="str">
        <f t="shared" si="1"/>
        <v>M4-MyM-17b-E-2</v>
      </c>
      <c r="AB723" s="7" t="s">
        <v>258</v>
      </c>
      <c r="AC723" s="7" t="s">
        <v>421</v>
      </c>
      <c r="AD723" s="27"/>
      <c r="AE723" s="27"/>
    </row>
    <row r="724" ht="75.0" customHeight="1">
      <c r="A724" s="9" t="s">
        <v>3617</v>
      </c>
      <c r="B724" s="12" t="s">
        <v>3618</v>
      </c>
      <c r="C724" s="9" t="s">
        <v>46</v>
      </c>
      <c r="D724" s="10" t="s">
        <v>33</v>
      </c>
      <c r="E724" s="9"/>
      <c r="F724" s="11" t="s">
        <v>3624</v>
      </c>
      <c r="G724" s="19" t="s">
        <v>3635</v>
      </c>
      <c r="H724" s="50"/>
      <c r="I724" s="9" t="s">
        <v>82</v>
      </c>
      <c r="J724" s="9" t="s">
        <v>90</v>
      </c>
      <c r="K724" s="8" t="s">
        <v>2932</v>
      </c>
      <c r="L724" s="19" t="s">
        <v>3636</v>
      </c>
      <c r="M724" s="9" t="s">
        <v>39</v>
      </c>
      <c r="N724" s="30" t="s">
        <v>3238</v>
      </c>
      <c r="O724" s="11" t="s">
        <v>3637</v>
      </c>
      <c r="P724" s="11"/>
      <c r="Q724" s="17"/>
      <c r="R724" s="23"/>
      <c r="S724" s="23"/>
      <c r="T724" s="23"/>
      <c r="U724" s="23"/>
      <c r="V724" s="23"/>
      <c r="W724" s="23"/>
      <c r="X724" s="24"/>
      <c r="Y724" s="9" t="s">
        <v>2604</v>
      </c>
      <c r="Z724" s="11" t="s">
        <v>3638</v>
      </c>
      <c r="AA724" s="14" t="str">
        <f t="shared" si="1"/>
        <v>M4-MyM-17b-E-3</v>
      </c>
      <c r="AB724" s="7" t="s">
        <v>258</v>
      </c>
      <c r="AC724" s="7"/>
      <c r="AD724" s="27"/>
      <c r="AE724" s="27"/>
    </row>
    <row r="725" ht="75.0" customHeight="1">
      <c r="A725" s="9" t="s">
        <v>3617</v>
      </c>
      <c r="B725" s="12" t="s">
        <v>3618</v>
      </c>
      <c r="C725" s="9" t="s">
        <v>65</v>
      </c>
      <c r="D725" s="10" t="s">
        <v>33</v>
      </c>
      <c r="E725" s="9"/>
      <c r="F725" s="11" t="s">
        <v>3639</v>
      </c>
      <c r="G725" s="12" t="s">
        <v>3640</v>
      </c>
      <c r="H725" s="50"/>
      <c r="I725" s="9" t="s">
        <v>82</v>
      </c>
      <c r="J725" s="7" t="s">
        <v>90</v>
      </c>
      <c r="K725" s="19" t="s">
        <v>3641</v>
      </c>
      <c r="L725" s="11" t="s">
        <v>3642</v>
      </c>
      <c r="M725" s="9" t="s">
        <v>39</v>
      </c>
      <c r="N725" s="30" t="s">
        <v>3238</v>
      </c>
      <c r="O725" s="11" t="s">
        <v>3643</v>
      </c>
      <c r="P725" s="24"/>
      <c r="Q725" s="17"/>
      <c r="R725" s="23"/>
      <c r="S725" s="23"/>
      <c r="T725" s="23"/>
      <c r="U725" s="23"/>
      <c r="V725" s="23"/>
      <c r="W725" s="23"/>
      <c r="X725" s="24"/>
      <c r="Y725" s="9" t="s">
        <v>2604</v>
      </c>
      <c r="Z725" s="11" t="s">
        <v>3644</v>
      </c>
      <c r="AA725" s="14" t="str">
        <f t="shared" si="1"/>
        <v>M4-MyM-17b-A-1</v>
      </c>
      <c r="AB725" s="7" t="s">
        <v>258</v>
      </c>
      <c r="AC725" s="7" t="s">
        <v>421</v>
      </c>
      <c r="AD725" s="17"/>
      <c r="AE725" s="17"/>
    </row>
    <row r="726" ht="75.0" customHeight="1">
      <c r="A726" s="9" t="s">
        <v>3617</v>
      </c>
      <c r="B726" s="12" t="s">
        <v>3618</v>
      </c>
      <c r="C726" s="9" t="s">
        <v>65</v>
      </c>
      <c r="D726" s="10" t="s">
        <v>33</v>
      </c>
      <c r="E726" s="9"/>
      <c r="F726" s="11" t="s">
        <v>3645</v>
      </c>
      <c r="G726" s="12" t="s">
        <v>3646</v>
      </c>
      <c r="H726" s="50"/>
      <c r="I726" s="9" t="s">
        <v>82</v>
      </c>
      <c r="J726" s="9" t="s">
        <v>90</v>
      </c>
      <c r="K726" s="19" t="s">
        <v>3647</v>
      </c>
      <c r="L726" s="11" t="s">
        <v>3648</v>
      </c>
      <c r="M726" s="9" t="s">
        <v>39</v>
      </c>
      <c r="N726" s="30" t="s">
        <v>3238</v>
      </c>
      <c r="O726" s="11" t="s">
        <v>3649</v>
      </c>
      <c r="P726" s="24"/>
      <c r="Q726" s="17"/>
      <c r="R726" s="23"/>
      <c r="S726" s="23"/>
      <c r="T726" s="23"/>
      <c r="U726" s="23"/>
      <c r="V726" s="23"/>
      <c r="W726" s="23"/>
      <c r="X726" s="17"/>
      <c r="Y726" s="9" t="s">
        <v>2604</v>
      </c>
      <c r="Z726" s="11" t="s">
        <v>3650</v>
      </c>
      <c r="AA726" s="14" t="str">
        <f t="shared" si="1"/>
        <v>M4-MyM-17b-A-2</v>
      </c>
      <c r="AB726" s="7" t="s">
        <v>258</v>
      </c>
      <c r="AC726" s="7" t="s">
        <v>421</v>
      </c>
      <c r="AD726" s="17"/>
      <c r="AE726" s="17"/>
    </row>
    <row r="727" ht="75.0" customHeight="1">
      <c r="A727" s="9" t="s">
        <v>3617</v>
      </c>
      <c r="B727" s="12" t="s">
        <v>3618</v>
      </c>
      <c r="C727" s="9" t="s">
        <v>65</v>
      </c>
      <c r="D727" s="10" t="s">
        <v>33</v>
      </c>
      <c r="E727" s="9"/>
      <c r="F727" s="12" t="s">
        <v>3651</v>
      </c>
      <c r="G727" s="12" t="s">
        <v>3652</v>
      </c>
      <c r="H727" s="50"/>
      <c r="I727" s="9" t="s">
        <v>82</v>
      </c>
      <c r="J727" s="9" t="s">
        <v>90</v>
      </c>
      <c r="K727" s="19" t="s">
        <v>3653</v>
      </c>
      <c r="L727" s="11" t="s">
        <v>3654</v>
      </c>
      <c r="M727" s="9" t="s">
        <v>39</v>
      </c>
      <c r="N727" s="30" t="s">
        <v>3238</v>
      </c>
      <c r="O727" s="11" t="s">
        <v>3655</v>
      </c>
      <c r="P727" s="24"/>
      <c r="Q727" s="17"/>
      <c r="R727" s="23"/>
      <c r="S727" s="23"/>
      <c r="T727" s="23"/>
      <c r="U727" s="23"/>
      <c r="V727" s="23"/>
      <c r="W727" s="23"/>
      <c r="X727" s="17"/>
      <c r="Y727" s="9" t="s">
        <v>2604</v>
      </c>
      <c r="Z727" s="11" t="s">
        <v>3656</v>
      </c>
      <c r="AA727" s="14" t="str">
        <f t="shared" si="1"/>
        <v>M4-MyM-17b-A-3</v>
      </c>
      <c r="AB727" s="7" t="s">
        <v>258</v>
      </c>
      <c r="AC727" s="7" t="s">
        <v>421</v>
      </c>
      <c r="AD727" s="17"/>
      <c r="AE727" s="17"/>
    </row>
    <row r="728" ht="75.0" customHeight="1">
      <c r="A728" s="7" t="s">
        <v>3657</v>
      </c>
      <c r="B728" s="12" t="s">
        <v>3658</v>
      </c>
      <c r="C728" s="9" t="s">
        <v>32</v>
      </c>
      <c r="D728" s="10" t="s">
        <v>33</v>
      </c>
      <c r="E728" s="9"/>
      <c r="F728" s="12" t="s">
        <v>3314</v>
      </c>
      <c r="G728" s="49"/>
      <c r="H728" s="50"/>
      <c r="I728" s="9" t="s">
        <v>82</v>
      </c>
      <c r="J728" s="9" t="s">
        <v>471</v>
      </c>
      <c r="K728" s="19" t="s">
        <v>2962</v>
      </c>
      <c r="L728" s="11" t="s">
        <v>3659</v>
      </c>
      <c r="M728" s="9" t="s">
        <v>39</v>
      </c>
      <c r="N728" s="30" t="s">
        <v>2964</v>
      </c>
      <c r="O728" s="11" t="s">
        <v>2965</v>
      </c>
      <c r="P728" s="23"/>
      <c r="Q728" s="17"/>
      <c r="R728" s="23"/>
      <c r="S728" s="23"/>
      <c r="T728" s="23"/>
      <c r="U728" s="23"/>
      <c r="V728" s="23"/>
      <c r="W728" s="23"/>
      <c r="X728" s="17"/>
      <c r="Y728" s="9" t="s">
        <v>2604</v>
      </c>
      <c r="Z728" s="12" t="s">
        <v>3660</v>
      </c>
      <c r="AA728" s="14" t="str">
        <f t="shared" si="1"/>
        <v>M4-MyM-17c-I-1</v>
      </c>
      <c r="AB728" s="7" t="s">
        <v>258</v>
      </c>
      <c r="AC728" s="17"/>
      <c r="AD728" s="17"/>
      <c r="AE728" s="17"/>
    </row>
    <row r="729" ht="75.0" customHeight="1">
      <c r="A729" s="7" t="s">
        <v>3657</v>
      </c>
      <c r="B729" s="12" t="s">
        <v>3658</v>
      </c>
      <c r="C729" s="9" t="s">
        <v>46</v>
      </c>
      <c r="D729" s="10" t="s">
        <v>33</v>
      </c>
      <c r="E729" s="9"/>
      <c r="F729" s="11" t="s">
        <v>2967</v>
      </c>
      <c r="G729" s="11" t="s">
        <v>2968</v>
      </c>
      <c r="H729" s="12"/>
      <c r="I729" s="17" t="s">
        <v>82</v>
      </c>
      <c r="J729" s="7" t="s">
        <v>366</v>
      </c>
      <c r="K729" s="21" t="s">
        <v>3661</v>
      </c>
      <c r="L729" s="21" t="s">
        <v>2970</v>
      </c>
      <c r="M729" s="17" t="s">
        <v>39</v>
      </c>
      <c r="N729" s="21" t="s">
        <v>2964</v>
      </c>
      <c r="O729" s="21" t="s">
        <v>2965</v>
      </c>
      <c r="P729" s="23"/>
      <c r="Q729" s="17"/>
      <c r="R729" s="23"/>
      <c r="S729" s="23"/>
      <c r="T729" s="23"/>
      <c r="U729" s="23"/>
      <c r="V729" s="23"/>
      <c r="W729" s="23"/>
      <c r="X729" s="17"/>
      <c r="Y729" s="9" t="s">
        <v>2604</v>
      </c>
      <c r="Z729" s="11" t="s">
        <v>3662</v>
      </c>
      <c r="AA729" s="14" t="str">
        <f t="shared" si="1"/>
        <v>M4-MyM-17c-E-1</v>
      </c>
      <c r="AB729" s="7" t="s">
        <v>258</v>
      </c>
      <c r="AC729" s="17"/>
      <c r="AD729" s="17"/>
      <c r="AE729" s="17"/>
    </row>
    <row r="730" ht="75.0" customHeight="1">
      <c r="A730" s="7" t="s">
        <v>3657</v>
      </c>
      <c r="B730" s="12" t="s">
        <v>3658</v>
      </c>
      <c r="C730" s="9" t="s">
        <v>46</v>
      </c>
      <c r="D730" s="10" t="s">
        <v>33</v>
      </c>
      <c r="E730" s="9"/>
      <c r="F730" s="11" t="s">
        <v>2967</v>
      </c>
      <c r="G730" s="11" t="s">
        <v>2968</v>
      </c>
      <c r="H730" s="12"/>
      <c r="I730" s="17" t="s">
        <v>82</v>
      </c>
      <c r="J730" s="7" t="s">
        <v>366</v>
      </c>
      <c r="K730" s="21" t="s">
        <v>3663</v>
      </c>
      <c r="L730" s="21" t="s">
        <v>2974</v>
      </c>
      <c r="M730" s="17" t="s">
        <v>39</v>
      </c>
      <c r="N730" s="21" t="s">
        <v>2964</v>
      </c>
      <c r="O730" s="21" t="s">
        <v>3664</v>
      </c>
      <c r="P730" s="23"/>
      <c r="Q730" s="17"/>
      <c r="R730" s="23"/>
      <c r="S730" s="23"/>
      <c r="T730" s="23"/>
      <c r="U730" s="23"/>
      <c r="V730" s="23"/>
      <c r="W730" s="23"/>
      <c r="X730" s="17"/>
      <c r="Y730" s="9" t="s">
        <v>2604</v>
      </c>
      <c r="Z730" s="11" t="s">
        <v>3665</v>
      </c>
      <c r="AA730" s="14" t="str">
        <f t="shared" si="1"/>
        <v>M4-MyM-17c-E-2</v>
      </c>
      <c r="AB730" s="7" t="s">
        <v>258</v>
      </c>
      <c r="AC730" s="17"/>
      <c r="AD730" s="17"/>
      <c r="AE730" s="17"/>
    </row>
    <row r="731" ht="75.0" customHeight="1">
      <c r="A731" s="7" t="s">
        <v>3657</v>
      </c>
      <c r="B731" s="12" t="s">
        <v>3658</v>
      </c>
      <c r="C731" s="9" t="s">
        <v>65</v>
      </c>
      <c r="D731" s="10" t="s">
        <v>33</v>
      </c>
      <c r="E731" s="9"/>
      <c r="F731" s="11" t="s">
        <v>3666</v>
      </c>
      <c r="G731" s="11" t="s">
        <v>2968</v>
      </c>
      <c r="H731" s="12"/>
      <c r="I731" s="17" t="s">
        <v>82</v>
      </c>
      <c r="J731" s="7" t="s">
        <v>366</v>
      </c>
      <c r="K731" s="21" t="s">
        <v>3661</v>
      </c>
      <c r="L731" s="21" t="s">
        <v>2970</v>
      </c>
      <c r="M731" s="17" t="s">
        <v>39</v>
      </c>
      <c r="N731" s="21" t="s">
        <v>2964</v>
      </c>
      <c r="O731" s="21" t="s">
        <v>3664</v>
      </c>
      <c r="P731" s="50"/>
      <c r="Q731" s="50"/>
      <c r="R731" s="24"/>
      <c r="S731" s="24"/>
      <c r="T731" s="24"/>
      <c r="U731" s="24"/>
      <c r="V731" s="24"/>
      <c r="W731" s="24"/>
      <c r="X731" s="17"/>
      <c r="Y731" s="9" t="s">
        <v>2604</v>
      </c>
      <c r="Z731" s="11" t="s">
        <v>3667</v>
      </c>
      <c r="AA731" s="14" t="str">
        <f t="shared" si="1"/>
        <v>M4-MyM-17c-A-1</v>
      </c>
      <c r="AB731" s="7" t="s">
        <v>258</v>
      </c>
      <c r="AC731" s="7" t="s">
        <v>421</v>
      </c>
      <c r="AD731" s="17"/>
      <c r="AE731" s="17"/>
    </row>
    <row r="732" ht="75.0" customHeight="1">
      <c r="A732" s="7" t="s">
        <v>3657</v>
      </c>
      <c r="B732" s="12" t="s">
        <v>3658</v>
      </c>
      <c r="C732" s="9" t="s">
        <v>65</v>
      </c>
      <c r="D732" s="10" t="s">
        <v>33</v>
      </c>
      <c r="E732" s="9"/>
      <c r="F732" s="11" t="s">
        <v>3668</v>
      </c>
      <c r="G732" s="12" t="s">
        <v>2968</v>
      </c>
      <c r="H732" s="50"/>
      <c r="I732" s="9" t="s">
        <v>82</v>
      </c>
      <c r="J732" s="9" t="s">
        <v>366</v>
      </c>
      <c r="K732" s="11" t="s">
        <v>3663</v>
      </c>
      <c r="L732" s="12" t="s">
        <v>2974</v>
      </c>
      <c r="M732" s="9" t="s">
        <v>39</v>
      </c>
      <c r="N732" s="24" t="s">
        <v>2964</v>
      </c>
      <c r="O732" s="11" t="s">
        <v>3664</v>
      </c>
      <c r="P732" s="23"/>
      <c r="Q732" s="17"/>
      <c r="R732" s="21"/>
      <c r="S732" s="21"/>
      <c r="T732" s="21"/>
      <c r="U732" s="21"/>
      <c r="V732" s="21"/>
      <c r="W732" s="23"/>
      <c r="X732" s="17"/>
      <c r="Y732" s="9" t="s">
        <v>2604</v>
      </c>
      <c r="Z732" s="11" t="s">
        <v>3669</v>
      </c>
      <c r="AA732" s="14" t="str">
        <f t="shared" si="1"/>
        <v>M4-MyM-17c-A-2</v>
      </c>
      <c r="AB732" s="7" t="s">
        <v>258</v>
      </c>
      <c r="AC732" s="17"/>
      <c r="AD732" s="17"/>
      <c r="AE732" s="17"/>
    </row>
    <row r="733" ht="75.0" customHeight="1">
      <c r="A733" s="7" t="s">
        <v>3657</v>
      </c>
      <c r="B733" s="12" t="s">
        <v>3658</v>
      </c>
      <c r="C733" s="9" t="s">
        <v>65</v>
      </c>
      <c r="D733" s="10" t="s">
        <v>33</v>
      </c>
      <c r="E733" s="9"/>
      <c r="F733" s="11" t="s">
        <v>3670</v>
      </c>
      <c r="G733" s="12" t="s">
        <v>2968</v>
      </c>
      <c r="H733" s="50"/>
      <c r="I733" s="9" t="s">
        <v>82</v>
      </c>
      <c r="J733" s="9" t="s">
        <v>366</v>
      </c>
      <c r="K733" s="11" t="s">
        <v>3663</v>
      </c>
      <c r="L733" s="12" t="s">
        <v>2974</v>
      </c>
      <c r="M733" s="9" t="s">
        <v>39</v>
      </c>
      <c r="N733" s="24" t="s">
        <v>2964</v>
      </c>
      <c r="O733" s="11" t="s">
        <v>3664</v>
      </c>
      <c r="P733" s="23"/>
      <c r="Q733" s="17"/>
      <c r="R733" s="21"/>
      <c r="S733" s="21"/>
      <c r="T733" s="21"/>
      <c r="U733" s="21"/>
      <c r="V733" s="21"/>
      <c r="W733" s="23"/>
      <c r="X733" s="17"/>
      <c r="Y733" s="9" t="s">
        <v>2604</v>
      </c>
      <c r="Z733" s="11" t="s">
        <v>3671</v>
      </c>
      <c r="AA733" s="14" t="str">
        <f t="shared" si="1"/>
        <v>M4-MyM-17c-A-3</v>
      </c>
      <c r="AB733" s="7" t="s">
        <v>258</v>
      </c>
      <c r="AC733" s="17"/>
      <c r="AD733" s="17"/>
      <c r="AE733" s="17"/>
    </row>
    <row r="734" ht="75.0" customHeight="1">
      <c r="A734" s="9" t="s">
        <v>3672</v>
      </c>
      <c r="B734" s="12" t="s">
        <v>3673</v>
      </c>
      <c r="C734" s="9" t="s">
        <v>32</v>
      </c>
      <c r="D734" s="10" t="s">
        <v>33</v>
      </c>
      <c r="E734" s="9"/>
      <c r="F734" s="11" t="s">
        <v>3674</v>
      </c>
      <c r="G734" s="12"/>
      <c r="H734" s="24"/>
      <c r="I734" s="9" t="s">
        <v>82</v>
      </c>
      <c r="J734" s="9" t="s">
        <v>471</v>
      </c>
      <c r="K734" s="12" t="s">
        <v>3675</v>
      </c>
      <c r="L734" s="12" t="s">
        <v>3676</v>
      </c>
      <c r="M734" s="9" t="s">
        <v>39</v>
      </c>
      <c r="N734" s="11" t="s">
        <v>3677</v>
      </c>
      <c r="O734" s="11" t="s">
        <v>3678</v>
      </c>
      <c r="P734" s="23"/>
      <c r="Q734" s="17"/>
      <c r="R734" s="21"/>
      <c r="S734" s="21"/>
      <c r="T734" s="21"/>
      <c r="U734" s="21"/>
      <c r="V734" s="21"/>
      <c r="W734" s="23"/>
      <c r="X734" s="17"/>
      <c r="Y734" s="9" t="s">
        <v>2604</v>
      </c>
      <c r="Z734" s="11" t="s">
        <v>3679</v>
      </c>
      <c r="AA734" s="14" t="str">
        <f t="shared" si="1"/>
        <v>M4-MyM-4a-I-1</v>
      </c>
      <c r="AB734" s="7" t="s">
        <v>258</v>
      </c>
      <c r="AC734" s="17"/>
      <c r="AD734" s="17" t="s">
        <v>44</v>
      </c>
      <c r="AE734" s="7"/>
    </row>
    <row r="735" ht="75.0" customHeight="1">
      <c r="A735" s="9" t="s">
        <v>3672</v>
      </c>
      <c r="B735" s="12" t="s">
        <v>3673</v>
      </c>
      <c r="C735" s="9" t="s">
        <v>32</v>
      </c>
      <c r="D735" s="10" t="s">
        <v>33</v>
      </c>
      <c r="E735" s="9"/>
      <c r="F735" s="11" t="s">
        <v>3680</v>
      </c>
      <c r="G735" s="12"/>
      <c r="H735" s="24"/>
      <c r="I735" s="9" t="s">
        <v>82</v>
      </c>
      <c r="J735" s="9" t="s">
        <v>471</v>
      </c>
      <c r="K735" s="12" t="s">
        <v>3681</v>
      </c>
      <c r="L735" s="12" t="s">
        <v>3682</v>
      </c>
      <c r="M735" s="9" t="s">
        <v>39</v>
      </c>
      <c r="N735" s="11" t="s">
        <v>3683</v>
      </c>
      <c r="O735" s="11" t="s">
        <v>3684</v>
      </c>
      <c r="P735" s="23"/>
      <c r="Q735" s="17"/>
      <c r="R735" s="21"/>
      <c r="S735" s="21"/>
      <c r="T735" s="21"/>
      <c r="U735" s="21"/>
      <c r="V735" s="21"/>
      <c r="W735" s="23"/>
      <c r="X735" s="17"/>
      <c r="Y735" s="9" t="s">
        <v>2604</v>
      </c>
      <c r="Z735" s="11" t="s">
        <v>3685</v>
      </c>
      <c r="AA735" s="14" t="str">
        <f t="shared" si="1"/>
        <v>M4-MyM-4a-I-2</v>
      </c>
      <c r="AB735" s="7" t="s">
        <v>258</v>
      </c>
      <c r="AC735" s="17"/>
      <c r="AD735" s="17" t="s">
        <v>44</v>
      </c>
      <c r="AE735" s="7"/>
    </row>
    <row r="736" ht="75.0" customHeight="1">
      <c r="A736" s="9" t="s">
        <v>3672</v>
      </c>
      <c r="B736" s="12" t="s">
        <v>3673</v>
      </c>
      <c r="C736" s="9" t="s">
        <v>46</v>
      </c>
      <c r="D736" s="10" t="s">
        <v>33</v>
      </c>
      <c r="E736" s="9"/>
      <c r="F736" s="12" t="s">
        <v>619</v>
      </c>
      <c r="G736" s="8" t="s">
        <v>3686</v>
      </c>
      <c r="H736" s="24"/>
      <c r="I736" s="9" t="s">
        <v>82</v>
      </c>
      <c r="J736" s="9" t="s">
        <v>90</v>
      </c>
      <c r="K736" s="8" t="s">
        <v>3687</v>
      </c>
      <c r="L736" s="12" t="s">
        <v>3688</v>
      </c>
      <c r="M736" s="9" t="s">
        <v>39</v>
      </c>
      <c r="N736" s="11" t="s">
        <v>3677</v>
      </c>
      <c r="O736" s="11" t="s">
        <v>3689</v>
      </c>
      <c r="P736" s="23"/>
      <c r="Q736" s="17"/>
      <c r="R736" s="21"/>
      <c r="S736" s="21"/>
      <c r="T736" s="21"/>
      <c r="U736" s="21"/>
      <c r="V736" s="21"/>
      <c r="W736" s="23"/>
      <c r="X736" s="17"/>
      <c r="Y736" s="9" t="s">
        <v>2604</v>
      </c>
      <c r="Z736" s="11" t="s">
        <v>3690</v>
      </c>
      <c r="AA736" s="14" t="str">
        <f t="shared" si="1"/>
        <v>M4-MyM-4a-E-1</v>
      </c>
      <c r="AB736" s="7" t="s">
        <v>258</v>
      </c>
      <c r="AC736" s="17"/>
      <c r="AD736" s="17" t="s">
        <v>44</v>
      </c>
      <c r="AE736" s="7"/>
    </row>
    <row r="737" ht="75.0" customHeight="1">
      <c r="A737" s="9" t="s">
        <v>3672</v>
      </c>
      <c r="B737" s="12" t="s">
        <v>3673</v>
      </c>
      <c r="C737" s="9" t="s">
        <v>46</v>
      </c>
      <c r="D737" s="10" t="s">
        <v>33</v>
      </c>
      <c r="E737" s="9"/>
      <c r="F737" s="12" t="s">
        <v>563</v>
      </c>
      <c r="G737" s="8" t="s">
        <v>3691</v>
      </c>
      <c r="H737" s="24"/>
      <c r="I737" s="9" t="s">
        <v>82</v>
      </c>
      <c r="J737" s="9" t="s">
        <v>90</v>
      </c>
      <c r="K737" s="8" t="s">
        <v>3692</v>
      </c>
      <c r="L737" s="12" t="s">
        <v>683</v>
      </c>
      <c r="M737" s="9" t="s">
        <v>39</v>
      </c>
      <c r="N737" s="11" t="s">
        <v>3683</v>
      </c>
      <c r="O737" s="11" t="s">
        <v>3684</v>
      </c>
      <c r="P737" s="23"/>
      <c r="Q737" s="17"/>
      <c r="R737" s="23"/>
      <c r="S737" s="23"/>
      <c r="T737" s="23"/>
      <c r="U737" s="23"/>
      <c r="V737" s="23"/>
      <c r="W737" s="23"/>
      <c r="X737" s="24"/>
      <c r="Y737" s="9" t="s">
        <v>2604</v>
      </c>
      <c r="Z737" s="11" t="s">
        <v>3693</v>
      </c>
      <c r="AA737" s="14" t="str">
        <f t="shared" si="1"/>
        <v>M4-MyM-4a-E-2</v>
      </c>
      <c r="AB737" s="7" t="s">
        <v>258</v>
      </c>
      <c r="AC737" s="17"/>
      <c r="AD737" s="17" t="s">
        <v>44</v>
      </c>
      <c r="AE737" s="7"/>
    </row>
    <row r="738" ht="75.0" customHeight="1">
      <c r="A738" s="9" t="s">
        <v>3672</v>
      </c>
      <c r="B738" s="12" t="s">
        <v>3673</v>
      </c>
      <c r="C738" s="9" t="s">
        <v>65</v>
      </c>
      <c r="D738" s="10" t="s">
        <v>33</v>
      </c>
      <c r="E738" s="9"/>
      <c r="F738" s="11" t="s">
        <v>3694</v>
      </c>
      <c r="G738" s="12" t="s">
        <v>3695</v>
      </c>
      <c r="H738" s="24"/>
      <c r="I738" s="17" t="s">
        <v>82</v>
      </c>
      <c r="J738" s="9" t="s">
        <v>90</v>
      </c>
      <c r="K738" s="12" t="s">
        <v>3696</v>
      </c>
      <c r="L738" s="12" t="s">
        <v>1517</v>
      </c>
      <c r="M738" s="9" t="s">
        <v>39</v>
      </c>
      <c r="N738" s="24" t="s">
        <v>3697</v>
      </c>
      <c r="O738" s="24" t="s">
        <v>3698</v>
      </c>
      <c r="P738" s="23"/>
      <c r="Q738" s="17"/>
      <c r="R738" s="21"/>
      <c r="S738" s="21"/>
      <c r="T738" s="21"/>
      <c r="U738" s="21"/>
      <c r="V738" s="21"/>
      <c r="W738" s="21"/>
      <c r="X738" s="23"/>
      <c r="Y738" s="9" t="s">
        <v>2604</v>
      </c>
      <c r="Z738" s="11" t="s">
        <v>3699</v>
      </c>
      <c r="AA738" s="14" t="str">
        <f t="shared" si="1"/>
        <v>M4-MyM-4a-A-1</v>
      </c>
      <c r="AB738" s="7" t="s">
        <v>258</v>
      </c>
      <c r="AC738" s="17"/>
      <c r="AD738" s="17" t="s">
        <v>44</v>
      </c>
      <c r="AE738" s="7"/>
    </row>
    <row r="739" ht="75.0" customHeight="1">
      <c r="A739" s="9" t="s">
        <v>3672</v>
      </c>
      <c r="B739" s="12" t="s">
        <v>3673</v>
      </c>
      <c r="C739" s="9" t="s">
        <v>65</v>
      </c>
      <c r="D739" s="10" t="s">
        <v>33</v>
      </c>
      <c r="E739" s="9"/>
      <c r="F739" s="11" t="s">
        <v>3700</v>
      </c>
      <c r="G739" s="12" t="s">
        <v>3701</v>
      </c>
      <c r="H739" s="24"/>
      <c r="I739" s="17" t="s">
        <v>82</v>
      </c>
      <c r="J739" s="9" t="s">
        <v>90</v>
      </c>
      <c r="K739" s="12" t="s">
        <v>3702</v>
      </c>
      <c r="L739" s="12" t="s">
        <v>1517</v>
      </c>
      <c r="M739" s="9" t="s">
        <v>39</v>
      </c>
      <c r="N739" s="24" t="s">
        <v>3697</v>
      </c>
      <c r="O739" s="24" t="s">
        <v>3698</v>
      </c>
      <c r="P739" s="23"/>
      <c r="Q739" s="17"/>
      <c r="R739" s="21"/>
      <c r="S739" s="21"/>
      <c r="T739" s="21"/>
      <c r="U739" s="21"/>
      <c r="V739" s="21"/>
      <c r="W739" s="21"/>
      <c r="X739" s="23"/>
      <c r="Y739" s="9" t="s">
        <v>2604</v>
      </c>
      <c r="Z739" s="11" t="s">
        <v>3703</v>
      </c>
      <c r="AA739" s="14" t="str">
        <f t="shared" si="1"/>
        <v>M4-MyM-4a-A-2</v>
      </c>
      <c r="AB739" s="7" t="s">
        <v>258</v>
      </c>
      <c r="AC739" s="17"/>
      <c r="AD739" s="17" t="s">
        <v>44</v>
      </c>
      <c r="AE739" s="7"/>
    </row>
    <row r="740" ht="75.0" customHeight="1">
      <c r="A740" s="9" t="s">
        <v>3672</v>
      </c>
      <c r="B740" s="12" t="s">
        <v>3673</v>
      </c>
      <c r="C740" s="9" t="s">
        <v>65</v>
      </c>
      <c r="D740" s="10" t="s">
        <v>33</v>
      </c>
      <c r="E740" s="9"/>
      <c r="F740" s="12" t="s">
        <v>3704</v>
      </c>
      <c r="G740" s="12" t="s">
        <v>3705</v>
      </c>
      <c r="H740" s="24"/>
      <c r="I740" s="17" t="s">
        <v>82</v>
      </c>
      <c r="J740" s="9" t="s">
        <v>90</v>
      </c>
      <c r="K740" s="12" t="s">
        <v>3706</v>
      </c>
      <c r="L740" s="12" t="s">
        <v>3707</v>
      </c>
      <c r="M740" s="9" t="s">
        <v>39</v>
      </c>
      <c r="N740" s="24" t="s">
        <v>3708</v>
      </c>
      <c r="O740" s="11" t="s">
        <v>3709</v>
      </c>
      <c r="P740" s="23"/>
      <c r="Q740" s="17"/>
      <c r="R740" s="21"/>
      <c r="S740" s="21"/>
      <c r="T740" s="21"/>
      <c r="U740" s="21"/>
      <c r="V740" s="21"/>
      <c r="W740" s="21"/>
      <c r="X740" s="11"/>
      <c r="Y740" s="9" t="s">
        <v>2604</v>
      </c>
      <c r="Z740" s="11" t="s">
        <v>3710</v>
      </c>
      <c r="AA740" s="14" t="str">
        <f t="shared" si="1"/>
        <v>M4-MyM-4a-A-3</v>
      </c>
      <c r="AB740" s="7" t="s">
        <v>258</v>
      </c>
      <c r="AC740" s="17"/>
      <c r="AD740" s="17" t="s">
        <v>44</v>
      </c>
      <c r="AE740" s="7"/>
    </row>
    <row r="741" ht="75.0" customHeight="1">
      <c r="A741" s="9" t="s">
        <v>3711</v>
      </c>
      <c r="B741" s="12" t="s">
        <v>3712</v>
      </c>
      <c r="C741" s="9" t="s">
        <v>32</v>
      </c>
      <c r="D741" s="10" t="s">
        <v>33</v>
      </c>
      <c r="E741" s="9"/>
      <c r="F741" s="12" t="s">
        <v>3713</v>
      </c>
      <c r="G741" s="12" t="s">
        <v>3714</v>
      </c>
      <c r="H741" s="24"/>
      <c r="I741" s="17" t="s">
        <v>82</v>
      </c>
      <c r="J741" s="9" t="s">
        <v>408</v>
      </c>
      <c r="K741" s="12" t="s">
        <v>3715</v>
      </c>
      <c r="L741" s="12" t="s">
        <v>3716</v>
      </c>
      <c r="M741" s="9" t="s">
        <v>39</v>
      </c>
      <c r="N741" s="11" t="s">
        <v>3717</v>
      </c>
      <c r="O741" s="11" t="s">
        <v>3717</v>
      </c>
      <c r="P741" s="23"/>
      <c r="Q741" s="17"/>
      <c r="R741" s="21"/>
      <c r="S741" s="21"/>
      <c r="T741" s="21"/>
      <c r="U741" s="21"/>
      <c r="V741" s="21"/>
      <c r="W741" s="21"/>
      <c r="X741" s="11"/>
      <c r="Y741" s="9" t="s">
        <v>2604</v>
      </c>
      <c r="Z741" s="11" t="s">
        <v>3718</v>
      </c>
      <c r="AA741" s="14" t="str">
        <f t="shared" si="1"/>
        <v>M4-MyM-4b-I-1</v>
      </c>
      <c r="AB741" s="7" t="s">
        <v>258</v>
      </c>
      <c r="AC741" s="17"/>
      <c r="AD741" s="17" t="s">
        <v>44</v>
      </c>
      <c r="AE741" s="7"/>
    </row>
    <row r="742" ht="75.0" customHeight="1">
      <c r="A742" s="9" t="s">
        <v>3711</v>
      </c>
      <c r="B742" s="12" t="s">
        <v>3712</v>
      </c>
      <c r="C742" s="9" t="s">
        <v>32</v>
      </c>
      <c r="D742" s="10" t="s">
        <v>33</v>
      </c>
      <c r="E742" s="9"/>
      <c r="F742" s="12" t="s">
        <v>2402</v>
      </c>
      <c r="G742" s="12" t="s">
        <v>3719</v>
      </c>
      <c r="H742" s="24"/>
      <c r="I742" s="17" t="s">
        <v>82</v>
      </c>
      <c r="J742" s="9" t="s">
        <v>408</v>
      </c>
      <c r="K742" s="12" t="s">
        <v>3720</v>
      </c>
      <c r="L742" s="12" t="s">
        <v>3721</v>
      </c>
      <c r="M742" s="9" t="s">
        <v>39</v>
      </c>
      <c r="N742" s="11" t="s">
        <v>3722</v>
      </c>
      <c r="O742" s="11" t="s">
        <v>3722</v>
      </c>
      <c r="P742" s="23"/>
      <c r="Q742" s="17"/>
      <c r="R742" s="21"/>
      <c r="S742" s="21"/>
      <c r="T742" s="21"/>
      <c r="U742" s="21"/>
      <c r="V742" s="21"/>
      <c r="W742" s="21"/>
      <c r="X742" s="11"/>
      <c r="Y742" s="9" t="s">
        <v>2604</v>
      </c>
      <c r="Z742" s="11" t="s">
        <v>3723</v>
      </c>
      <c r="AA742" s="14" t="str">
        <f t="shared" si="1"/>
        <v>M4-MyM-4b-I-2</v>
      </c>
      <c r="AB742" s="7" t="s">
        <v>258</v>
      </c>
      <c r="AC742" s="17"/>
      <c r="AD742" s="17" t="s">
        <v>44</v>
      </c>
      <c r="AE742" s="7"/>
    </row>
    <row r="743" ht="75.0" customHeight="1">
      <c r="A743" s="9" t="s">
        <v>3711</v>
      </c>
      <c r="B743" s="12" t="s">
        <v>3712</v>
      </c>
      <c r="C743" s="9" t="s">
        <v>46</v>
      </c>
      <c r="D743" s="10" t="s">
        <v>33</v>
      </c>
      <c r="E743" s="9"/>
      <c r="F743" s="12" t="s">
        <v>3724</v>
      </c>
      <c r="G743" s="12" t="s">
        <v>3725</v>
      </c>
      <c r="H743" s="24"/>
      <c r="I743" s="17" t="s">
        <v>82</v>
      </c>
      <c r="J743" s="9" t="s">
        <v>90</v>
      </c>
      <c r="K743" s="12" t="s">
        <v>3726</v>
      </c>
      <c r="L743" s="12" t="s">
        <v>795</v>
      </c>
      <c r="M743" s="9" t="s">
        <v>39</v>
      </c>
      <c r="N743" s="11" t="s">
        <v>3717</v>
      </c>
      <c r="O743" s="11" t="s">
        <v>3717</v>
      </c>
      <c r="P743" s="23"/>
      <c r="Q743" s="17"/>
      <c r="R743" s="21"/>
      <c r="S743" s="21"/>
      <c r="T743" s="21"/>
      <c r="U743" s="21"/>
      <c r="V743" s="21"/>
      <c r="W743" s="21"/>
      <c r="X743" s="11"/>
      <c r="Y743" s="9" t="s">
        <v>2604</v>
      </c>
      <c r="Z743" s="11" t="s">
        <v>3727</v>
      </c>
      <c r="AA743" s="14" t="str">
        <f t="shared" si="1"/>
        <v>M4-MyM-4b-E-1</v>
      </c>
      <c r="AB743" s="7" t="s">
        <v>258</v>
      </c>
      <c r="AC743" s="17"/>
      <c r="AD743" s="17" t="s">
        <v>44</v>
      </c>
      <c r="AE743" s="7"/>
    </row>
    <row r="744" ht="75.0" customHeight="1">
      <c r="A744" s="9" t="s">
        <v>3711</v>
      </c>
      <c r="B744" s="12" t="s">
        <v>3712</v>
      </c>
      <c r="C744" s="9" t="s">
        <v>46</v>
      </c>
      <c r="D744" s="10" t="s">
        <v>33</v>
      </c>
      <c r="E744" s="9"/>
      <c r="F744" s="12" t="s">
        <v>3728</v>
      </c>
      <c r="G744" s="12" t="s">
        <v>3729</v>
      </c>
      <c r="H744" s="24"/>
      <c r="I744" s="17" t="s">
        <v>82</v>
      </c>
      <c r="J744" s="9" t="s">
        <v>90</v>
      </c>
      <c r="K744" s="12" t="s">
        <v>3730</v>
      </c>
      <c r="L744" s="12" t="s">
        <v>881</v>
      </c>
      <c r="M744" s="9" t="s">
        <v>39</v>
      </c>
      <c r="N744" s="11" t="s">
        <v>3722</v>
      </c>
      <c r="O744" s="11" t="s">
        <v>3722</v>
      </c>
      <c r="P744" s="23"/>
      <c r="Q744" s="17"/>
      <c r="R744" s="21"/>
      <c r="S744" s="21"/>
      <c r="T744" s="21"/>
      <c r="U744" s="21"/>
      <c r="V744" s="21"/>
      <c r="W744" s="23"/>
      <c r="X744" s="23"/>
      <c r="Y744" s="9" t="s">
        <v>2604</v>
      </c>
      <c r="Z744" s="11" t="s">
        <v>3731</v>
      </c>
      <c r="AA744" s="14" t="str">
        <f t="shared" si="1"/>
        <v>M4-MyM-4b-E-2</v>
      </c>
      <c r="AB744" s="7" t="s">
        <v>258</v>
      </c>
      <c r="AC744" s="17"/>
      <c r="AD744" s="17" t="s">
        <v>44</v>
      </c>
      <c r="AE744" s="7"/>
    </row>
    <row r="745" ht="75.0" customHeight="1">
      <c r="A745" s="9" t="s">
        <v>3711</v>
      </c>
      <c r="B745" s="12" t="s">
        <v>3712</v>
      </c>
      <c r="C745" s="9" t="s">
        <v>65</v>
      </c>
      <c r="D745" s="10" t="s">
        <v>33</v>
      </c>
      <c r="E745" s="9"/>
      <c r="F745" s="12" t="s">
        <v>3732</v>
      </c>
      <c r="G745" s="12" t="s">
        <v>3733</v>
      </c>
      <c r="H745" s="24"/>
      <c r="I745" s="17" t="s">
        <v>82</v>
      </c>
      <c r="J745" s="9" t="s">
        <v>90</v>
      </c>
      <c r="K745" s="12" t="s">
        <v>3734</v>
      </c>
      <c r="L745" s="12" t="s">
        <v>795</v>
      </c>
      <c r="M745" s="9" t="s">
        <v>39</v>
      </c>
      <c r="N745" s="12" t="s">
        <v>3735</v>
      </c>
      <c r="O745" s="12" t="s">
        <v>3736</v>
      </c>
      <c r="P745" s="23"/>
      <c r="Q745" s="17"/>
      <c r="R745" s="23"/>
      <c r="S745" s="23"/>
      <c r="T745" s="23"/>
      <c r="U745" s="23"/>
      <c r="V745" s="23"/>
      <c r="W745" s="23"/>
      <c r="X745" s="17"/>
      <c r="Y745" s="9" t="s">
        <v>2604</v>
      </c>
      <c r="Z745" s="11" t="s">
        <v>3737</v>
      </c>
      <c r="AA745" s="14" t="str">
        <f t="shared" si="1"/>
        <v>M4-MyM-4b-A-1</v>
      </c>
      <c r="AB745" s="7" t="s">
        <v>258</v>
      </c>
      <c r="AC745" s="7" t="s">
        <v>421</v>
      </c>
      <c r="AD745" s="17" t="s">
        <v>44</v>
      </c>
      <c r="AE745" s="7"/>
    </row>
    <row r="746" ht="75.0" customHeight="1">
      <c r="A746" s="9" t="s">
        <v>3711</v>
      </c>
      <c r="B746" s="12" t="s">
        <v>3712</v>
      </c>
      <c r="C746" s="9" t="s">
        <v>65</v>
      </c>
      <c r="D746" s="10" t="s">
        <v>33</v>
      </c>
      <c r="E746" s="9"/>
      <c r="F746" s="12" t="s">
        <v>3738</v>
      </c>
      <c r="G746" s="12" t="s">
        <v>3739</v>
      </c>
      <c r="H746" s="24"/>
      <c r="I746" s="17" t="s">
        <v>82</v>
      </c>
      <c r="J746" s="9" t="s">
        <v>90</v>
      </c>
      <c r="K746" s="12" t="s">
        <v>3740</v>
      </c>
      <c r="L746" s="12" t="s">
        <v>795</v>
      </c>
      <c r="M746" s="9" t="s">
        <v>39</v>
      </c>
      <c r="N746" s="24" t="s">
        <v>3735</v>
      </c>
      <c r="O746" s="24" t="s">
        <v>3741</v>
      </c>
      <c r="P746" s="23"/>
      <c r="Q746" s="17"/>
      <c r="R746" s="23"/>
      <c r="S746" s="23"/>
      <c r="T746" s="23"/>
      <c r="U746" s="23"/>
      <c r="V746" s="23"/>
      <c r="W746" s="23"/>
      <c r="X746" s="17"/>
      <c r="Y746" s="9" t="s">
        <v>2604</v>
      </c>
      <c r="Z746" s="11" t="s">
        <v>3742</v>
      </c>
      <c r="AA746" s="14" t="str">
        <f t="shared" si="1"/>
        <v>M4-MyM-4b-A-2</v>
      </c>
      <c r="AB746" s="7" t="s">
        <v>258</v>
      </c>
      <c r="AC746" s="7" t="s">
        <v>421</v>
      </c>
      <c r="AD746" s="17" t="s">
        <v>44</v>
      </c>
      <c r="AE746" s="7"/>
    </row>
    <row r="747" ht="75.0" customHeight="1">
      <c r="A747" s="9" t="s">
        <v>3711</v>
      </c>
      <c r="B747" s="12" t="s">
        <v>3712</v>
      </c>
      <c r="C747" s="9" t="s">
        <v>65</v>
      </c>
      <c r="D747" s="10" t="s">
        <v>33</v>
      </c>
      <c r="E747" s="9"/>
      <c r="F747" s="12" t="s">
        <v>3743</v>
      </c>
      <c r="G747" s="12" t="s">
        <v>3744</v>
      </c>
      <c r="H747" s="12"/>
      <c r="I747" s="17" t="s">
        <v>82</v>
      </c>
      <c r="J747" s="9" t="s">
        <v>90</v>
      </c>
      <c r="K747" s="12" t="s">
        <v>3740</v>
      </c>
      <c r="L747" s="12" t="s">
        <v>881</v>
      </c>
      <c r="M747" s="9" t="s">
        <v>39</v>
      </c>
      <c r="N747" s="24" t="s">
        <v>3735</v>
      </c>
      <c r="O747" s="24" t="s">
        <v>3745</v>
      </c>
      <c r="P747" s="23"/>
      <c r="Q747" s="17"/>
      <c r="R747" s="23"/>
      <c r="S747" s="23"/>
      <c r="T747" s="23"/>
      <c r="U747" s="23"/>
      <c r="V747" s="23"/>
      <c r="W747" s="23"/>
      <c r="X747" s="17"/>
      <c r="Y747" s="9" t="s">
        <v>2604</v>
      </c>
      <c r="Z747" s="11" t="s">
        <v>3746</v>
      </c>
      <c r="AA747" s="14" t="str">
        <f t="shared" si="1"/>
        <v>M4-MyM-4b-A-3</v>
      </c>
      <c r="AB747" s="7" t="s">
        <v>258</v>
      </c>
      <c r="AC747" s="7" t="s">
        <v>421</v>
      </c>
      <c r="AD747" s="17" t="s">
        <v>44</v>
      </c>
      <c r="AE747" s="7"/>
    </row>
    <row r="748" ht="75.0" customHeight="1">
      <c r="A748" s="9" t="s">
        <v>3747</v>
      </c>
      <c r="B748" s="12" t="s">
        <v>3748</v>
      </c>
      <c r="C748" s="31" t="s">
        <v>32</v>
      </c>
      <c r="D748" s="10" t="s">
        <v>33</v>
      </c>
      <c r="E748" s="9"/>
      <c r="F748" s="11" t="s">
        <v>3749</v>
      </c>
      <c r="G748" s="12"/>
      <c r="H748" s="12"/>
      <c r="I748" s="17" t="s">
        <v>82</v>
      </c>
      <c r="J748" s="7" t="s">
        <v>400</v>
      </c>
      <c r="K748" s="11" t="s">
        <v>3750</v>
      </c>
      <c r="L748" s="11" t="s">
        <v>3751</v>
      </c>
      <c r="M748" s="9" t="s">
        <v>39</v>
      </c>
      <c r="N748" s="24" t="s">
        <v>3752</v>
      </c>
      <c r="O748" s="11" t="s">
        <v>3753</v>
      </c>
      <c r="P748" s="23"/>
      <c r="Q748" s="17"/>
      <c r="R748" s="23"/>
      <c r="S748" s="23"/>
      <c r="T748" s="23"/>
      <c r="U748" s="23"/>
      <c r="V748" s="23"/>
      <c r="W748" s="23"/>
      <c r="X748" s="17"/>
      <c r="Y748" s="9" t="s">
        <v>2604</v>
      </c>
      <c r="Z748" s="11" t="s">
        <v>3754</v>
      </c>
      <c r="AA748" s="14" t="str">
        <f t="shared" si="1"/>
        <v>M4-MyM-26a-I-1</v>
      </c>
      <c r="AB748" s="7"/>
      <c r="AC748" s="7"/>
      <c r="AD748" s="17"/>
      <c r="AE748" s="7" t="s">
        <v>45</v>
      </c>
    </row>
    <row r="749" ht="75.0" customHeight="1">
      <c r="A749" s="9" t="s">
        <v>3747</v>
      </c>
      <c r="B749" s="12" t="s">
        <v>3748</v>
      </c>
      <c r="C749" s="31" t="s">
        <v>32</v>
      </c>
      <c r="D749" s="10" t="s">
        <v>33</v>
      </c>
      <c r="E749" s="9"/>
      <c r="F749" s="11" t="s">
        <v>3755</v>
      </c>
      <c r="G749" s="12"/>
      <c r="H749" s="12"/>
      <c r="I749" s="17" t="s">
        <v>82</v>
      </c>
      <c r="J749" s="7" t="s">
        <v>400</v>
      </c>
      <c r="K749" s="11" t="s">
        <v>3750</v>
      </c>
      <c r="L749" s="11" t="s">
        <v>3756</v>
      </c>
      <c r="M749" s="9" t="s">
        <v>39</v>
      </c>
      <c r="N749" s="24" t="s">
        <v>3757</v>
      </c>
      <c r="O749" s="11" t="s">
        <v>3758</v>
      </c>
      <c r="P749" s="23"/>
      <c r="Q749" s="17"/>
      <c r="R749" s="23"/>
      <c r="S749" s="23"/>
      <c r="T749" s="23"/>
      <c r="U749" s="23"/>
      <c r="V749" s="23"/>
      <c r="W749" s="23"/>
      <c r="X749" s="17"/>
      <c r="Y749" s="9" t="s">
        <v>2604</v>
      </c>
      <c r="Z749" s="11" t="s">
        <v>3759</v>
      </c>
      <c r="AA749" s="14" t="str">
        <f t="shared" si="1"/>
        <v>M4-MyM-26a-I-2</v>
      </c>
      <c r="AB749" s="7"/>
      <c r="AC749" s="7"/>
      <c r="AD749" s="17"/>
      <c r="AE749" s="7" t="s">
        <v>45</v>
      </c>
    </row>
    <row r="750" ht="75.0" customHeight="1">
      <c r="A750" s="9" t="s">
        <v>3747</v>
      </c>
      <c r="B750" s="12" t="s">
        <v>3748</v>
      </c>
      <c r="C750" s="18" t="s">
        <v>46</v>
      </c>
      <c r="D750" s="10" t="s">
        <v>33</v>
      </c>
      <c r="E750" s="9"/>
      <c r="F750" s="11" t="s">
        <v>3760</v>
      </c>
      <c r="G750" s="19" t="s">
        <v>3761</v>
      </c>
      <c r="H750" s="12"/>
      <c r="I750" s="17" t="s">
        <v>82</v>
      </c>
      <c r="J750" s="9" t="s">
        <v>90</v>
      </c>
      <c r="K750" s="19" t="s">
        <v>3762</v>
      </c>
      <c r="L750" s="12" t="s">
        <v>3763</v>
      </c>
      <c r="M750" s="9" t="s">
        <v>39</v>
      </c>
      <c r="N750" s="24" t="s">
        <v>3752</v>
      </c>
      <c r="O750" s="11" t="s">
        <v>3753</v>
      </c>
      <c r="P750" s="23"/>
      <c r="Q750" s="17"/>
      <c r="R750" s="23"/>
      <c r="S750" s="23"/>
      <c r="T750" s="23"/>
      <c r="U750" s="23"/>
      <c r="V750" s="23"/>
      <c r="W750" s="23"/>
      <c r="X750" s="17"/>
      <c r="Y750" s="9" t="s">
        <v>2604</v>
      </c>
      <c r="Z750" s="11" t="s">
        <v>3764</v>
      </c>
      <c r="AA750" s="14" t="str">
        <f t="shared" si="1"/>
        <v>M4-MyM-26a-E-1</v>
      </c>
      <c r="AB750" s="7"/>
      <c r="AC750" s="7"/>
      <c r="AD750" s="17"/>
      <c r="AE750" s="7" t="s">
        <v>45</v>
      </c>
    </row>
    <row r="751" ht="75.0" customHeight="1">
      <c r="A751" s="9" t="s">
        <v>3747</v>
      </c>
      <c r="B751" s="12" t="s">
        <v>3748</v>
      </c>
      <c r="C751" s="18" t="s">
        <v>46</v>
      </c>
      <c r="D751" s="10" t="s">
        <v>33</v>
      </c>
      <c r="E751" s="9"/>
      <c r="F751" s="11" t="s">
        <v>3765</v>
      </c>
      <c r="G751" s="19" t="s">
        <v>3766</v>
      </c>
      <c r="H751" s="12"/>
      <c r="I751" s="17" t="s">
        <v>82</v>
      </c>
      <c r="J751" s="9" t="s">
        <v>90</v>
      </c>
      <c r="K751" s="19" t="s">
        <v>3762</v>
      </c>
      <c r="L751" s="12" t="s">
        <v>1517</v>
      </c>
      <c r="M751" s="9" t="s">
        <v>39</v>
      </c>
      <c r="N751" s="24" t="s">
        <v>3757</v>
      </c>
      <c r="O751" s="11" t="s">
        <v>3758</v>
      </c>
      <c r="P751" s="23"/>
      <c r="Q751" s="17"/>
      <c r="R751" s="23"/>
      <c r="S751" s="23"/>
      <c r="T751" s="23"/>
      <c r="U751" s="23"/>
      <c r="V751" s="23"/>
      <c r="W751" s="23"/>
      <c r="X751" s="17"/>
      <c r="Y751" s="9" t="s">
        <v>2604</v>
      </c>
      <c r="Z751" s="11" t="s">
        <v>3767</v>
      </c>
      <c r="AA751" s="14" t="str">
        <f t="shared" si="1"/>
        <v>M4-MyM-26a-E-2</v>
      </c>
      <c r="AB751" s="7"/>
      <c r="AC751" s="7"/>
      <c r="AD751" s="17"/>
      <c r="AE751" s="7" t="s">
        <v>45</v>
      </c>
    </row>
    <row r="752" ht="75.0" customHeight="1">
      <c r="A752" s="9" t="s">
        <v>3747</v>
      </c>
      <c r="B752" s="12" t="s">
        <v>3748</v>
      </c>
      <c r="C752" s="40" t="s">
        <v>65</v>
      </c>
      <c r="D752" s="10" t="s">
        <v>33</v>
      </c>
      <c r="E752" s="9"/>
      <c r="F752" s="11" t="s">
        <v>3768</v>
      </c>
      <c r="G752" s="11" t="s">
        <v>3769</v>
      </c>
      <c r="H752" s="12"/>
      <c r="I752" s="17" t="s">
        <v>82</v>
      </c>
      <c r="J752" s="9" t="s">
        <v>90</v>
      </c>
      <c r="K752" s="12" t="s">
        <v>3770</v>
      </c>
      <c r="L752" s="12" t="s">
        <v>1517</v>
      </c>
      <c r="M752" s="9" t="s">
        <v>39</v>
      </c>
      <c r="N752" s="24" t="s">
        <v>3757</v>
      </c>
      <c r="O752" s="11" t="s">
        <v>3758</v>
      </c>
      <c r="P752" s="23"/>
      <c r="Q752" s="17"/>
      <c r="R752" s="23"/>
      <c r="S752" s="23"/>
      <c r="T752" s="23"/>
      <c r="U752" s="23"/>
      <c r="V752" s="23"/>
      <c r="W752" s="23"/>
      <c r="X752" s="17"/>
      <c r="Y752" s="9" t="s">
        <v>2604</v>
      </c>
      <c r="Z752" s="11" t="s">
        <v>3771</v>
      </c>
      <c r="AA752" s="14" t="str">
        <f t="shared" si="1"/>
        <v>M4-MyM-26a-A-1</v>
      </c>
      <c r="AB752" s="7"/>
      <c r="AC752" s="7"/>
      <c r="AD752" s="17"/>
      <c r="AE752" s="7" t="s">
        <v>45</v>
      </c>
    </row>
    <row r="753" ht="75.0" customHeight="1">
      <c r="A753" s="9" t="s">
        <v>3747</v>
      </c>
      <c r="B753" s="12" t="s">
        <v>3748</v>
      </c>
      <c r="C753" s="40" t="s">
        <v>65</v>
      </c>
      <c r="D753" s="10" t="s">
        <v>33</v>
      </c>
      <c r="E753" s="9"/>
      <c r="F753" s="12" t="s">
        <v>3772</v>
      </c>
      <c r="G753" s="11" t="s">
        <v>3773</v>
      </c>
      <c r="H753" s="12"/>
      <c r="I753" s="17" t="s">
        <v>82</v>
      </c>
      <c r="J753" s="9" t="s">
        <v>90</v>
      </c>
      <c r="K753" s="12" t="s">
        <v>3774</v>
      </c>
      <c r="L753" s="12" t="s">
        <v>1517</v>
      </c>
      <c r="M753" s="9" t="s">
        <v>39</v>
      </c>
      <c r="N753" s="24" t="s">
        <v>3757</v>
      </c>
      <c r="O753" s="11" t="s">
        <v>3758</v>
      </c>
      <c r="P753" s="23"/>
      <c r="Q753" s="17"/>
      <c r="R753" s="23"/>
      <c r="S753" s="23"/>
      <c r="T753" s="23"/>
      <c r="U753" s="23"/>
      <c r="V753" s="23"/>
      <c r="W753" s="23"/>
      <c r="X753" s="17"/>
      <c r="Y753" s="9" t="s">
        <v>2604</v>
      </c>
      <c r="Z753" s="11" t="s">
        <v>3775</v>
      </c>
      <c r="AA753" s="14" t="str">
        <f t="shared" si="1"/>
        <v>M4-MyM-26a-A-2</v>
      </c>
      <c r="AB753" s="7"/>
      <c r="AC753" s="7"/>
      <c r="AD753" s="17"/>
      <c r="AE753" s="7" t="s">
        <v>45</v>
      </c>
    </row>
    <row r="754" ht="75.0" customHeight="1">
      <c r="A754" s="9" t="s">
        <v>3747</v>
      </c>
      <c r="B754" s="12" t="s">
        <v>3748</v>
      </c>
      <c r="C754" s="40" t="s">
        <v>65</v>
      </c>
      <c r="D754" s="10" t="s">
        <v>33</v>
      </c>
      <c r="E754" s="9"/>
      <c r="F754" s="11" t="s">
        <v>3776</v>
      </c>
      <c r="G754" s="11" t="s">
        <v>3777</v>
      </c>
      <c r="H754" s="12"/>
      <c r="I754" s="17" t="s">
        <v>82</v>
      </c>
      <c r="J754" s="9" t="s">
        <v>90</v>
      </c>
      <c r="K754" s="12" t="s">
        <v>3778</v>
      </c>
      <c r="L754" s="12" t="s">
        <v>3707</v>
      </c>
      <c r="M754" s="9" t="s">
        <v>39</v>
      </c>
      <c r="N754" s="24" t="s">
        <v>3752</v>
      </c>
      <c r="O754" s="11" t="s">
        <v>3753</v>
      </c>
      <c r="P754" s="23"/>
      <c r="Q754" s="17"/>
      <c r="R754" s="23"/>
      <c r="S754" s="23"/>
      <c r="T754" s="23"/>
      <c r="U754" s="23"/>
      <c r="V754" s="23"/>
      <c r="W754" s="23"/>
      <c r="X754" s="17"/>
      <c r="Y754" s="9" t="s">
        <v>2604</v>
      </c>
      <c r="Z754" s="11" t="s">
        <v>3779</v>
      </c>
      <c r="AA754" s="14" t="str">
        <f t="shared" si="1"/>
        <v>M4-MyM-26a-A-3</v>
      </c>
      <c r="AB754" s="7"/>
      <c r="AC754" s="7"/>
      <c r="AD754" s="17"/>
      <c r="AE754" s="7" t="s">
        <v>45</v>
      </c>
    </row>
    <row r="755" ht="75.0" customHeight="1">
      <c r="A755" s="9" t="s">
        <v>3780</v>
      </c>
      <c r="B755" s="12" t="s">
        <v>3781</v>
      </c>
      <c r="C755" s="31" t="s">
        <v>32</v>
      </c>
      <c r="D755" s="10" t="s">
        <v>33</v>
      </c>
      <c r="E755" s="9"/>
      <c r="F755" s="11" t="s">
        <v>3782</v>
      </c>
      <c r="G755" s="11" t="s">
        <v>3783</v>
      </c>
      <c r="H755" s="12"/>
      <c r="I755" s="17" t="s">
        <v>82</v>
      </c>
      <c r="J755" s="9" t="s">
        <v>366</v>
      </c>
      <c r="K755" s="11" t="s">
        <v>3784</v>
      </c>
      <c r="L755" s="11" t="s">
        <v>3785</v>
      </c>
      <c r="M755" s="9" t="s">
        <v>39</v>
      </c>
      <c r="N755" s="24" t="s">
        <v>3717</v>
      </c>
      <c r="O755" s="24" t="s">
        <v>3717</v>
      </c>
      <c r="P755" s="23"/>
      <c r="Q755" s="17"/>
      <c r="R755" s="23"/>
      <c r="S755" s="23"/>
      <c r="T755" s="23"/>
      <c r="U755" s="23"/>
      <c r="V755" s="23"/>
      <c r="W755" s="23"/>
      <c r="X755" s="17"/>
      <c r="Y755" s="9" t="s">
        <v>2604</v>
      </c>
      <c r="Z755" s="11" t="s">
        <v>3786</v>
      </c>
      <c r="AA755" s="14" t="str">
        <f t="shared" si="1"/>
        <v>M4-MyM-26b-I-1</v>
      </c>
      <c r="AB755" s="7"/>
      <c r="AC755" s="7"/>
      <c r="AD755" s="17"/>
      <c r="AE755" s="7" t="s">
        <v>45</v>
      </c>
    </row>
    <row r="756" ht="75.0" customHeight="1">
      <c r="A756" s="9" t="s">
        <v>3780</v>
      </c>
      <c r="B756" s="12" t="s">
        <v>3781</v>
      </c>
      <c r="C756" s="31" t="s">
        <v>32</v>
      </c>
      <c r="D756" s="10" t="s">
        <v>33</v>
      </c>
      <c r="E756" s="9"/>
      <c r="F756" s="11" t="s">
        <v>3787</v>
      </c>
      <c r="G756" s="11" t="s">
        <v>3788</v>
      </c>
      <c r="H756" s="12"/>
      <c r="I756" s="17" t="s">
        <v>82</v>
      </c>
      <c r="J756" s="9" t="s">
        <v>366</v>
      </c>
      <c r="K756" s="11" t="s">
        <v>3789</v>
      </c>
      <c r="L756" s="11" t="s">
        <v>3790</v>
      </c>
      <c r="M756" s="9" t="s">
        <v>39</v>
      </c>
      <c r="N756" s="24" t="s">
        <v>3722</v>
      </c>
      <c r="O756" s="24" t="s">
        <v>3722</v>
      </c>
      <c r="P756" s="23"/>
      <c r="Q756" s="17"/>
      <c r="R756" s="23"/>
      <c r="S756" s="23"/>
      <c r="T756" s="23"/>
      <c r="U756" s="23"/>
      <c r="V756" s="23"/>
      <c r="W756" s="23"/>
      <c r="X756" s="17"/>
      <c r="Y756" s="9" t="s">
        <v>2604</v>
      </c>
      <c r="Z756" s="11" t="s">
        <v>3791</v>
      </c>
      <c r="AA756" s="14" t="str">
        <f t="shared" si="1"/>
        <v>M4-MyM-26b-I-2</v>
      </c>
      <c r="AB756" s="7"/>
      <c r="AC756" s="7"/>
      <c r="AD756" s="17"/>
      <c r="AE756" s="7" t="s">
        <v>45</v>
      </c>
    </row>
    <row r="757" ht="75.0" customHeight="1">
      <c r="A757" s="9" t="s">
        <v>3780</v>
      </c>
      <c r="B757" s="12" t="s">
        <v>3781</v>
      </c>
      <c r="C757" s="18" t="s">
        <v>46</v>
      </c>
      <c r="D757" s="10" t="s">
        <v>33</v>
      </c>
      <c r="E757" s="9"/>
      <c r="F757" s="11" t="s">
        <v>1971</v>
      </c>
      <c r="G757" s="11" t="s">
        <v>3792</v>
      </c>
      <c r="H757" s="12"/>
      <c r="I757" s="17" t="s">
        <v>82</v>
      </c>
      <c r="J757" s="9" t="s">
        <v>90</v>
      </c>
      <c r="K757" s="11" t="s">
        <v>3793</v>
      </c>
      <c r="L757" s="12" t="s">
        <v>795</v>
      </c>
      <c r="M757" s="9" t="s">
        <v>39</v>
      </c>
      <c r="N757" s="24" t="s">
        <v>3717</v>
      </c>
      <c r="O757" s="24" t="s">
        <v>3717</v>
      </c>
      <c r="P757" s="23"/>
      <c r="Q757" s="17"/>
      <c r="R757" s="23"/>
      <c r="S757" s="23"/>
      <c r="T757" s="23"/>
      <c r="U757" s="23"/>
      <c r="V757" s="23"/>
      <c r="W757" s="23"/>
      <c r="X757" s="17"/>
      <c r="Y757" s="9" t="s">
        <v>2604</v>
      </c>
      <c r="Z757" s="11" t="s">
        <v>3794</v>
      </c>
      <c r="AA757" s="14" t="str">
        <f t="shared" si="1"/>
        <v>M4-MyM-26b-E-1</v>
      </c>
      <c r="AB757" s="7"/>
      <c r="AC757" s="7"/>
      <c r="AD757" s="17"/>
      <c r="AE757" s="7" t="s">
        <v>45</v>
      </c>
    </row>
    <row r="758" ht="75.0" customHeight="1">
      <c r="A758" s="9" t="s">
        <v>3780</v>
      </c>
      <c r="B758" s="12" t="s">
        <v>3781</v>
      </c>
      <c r="C758" s="18" t="s">
        <v>46</v>
      </c>
      <c r="D758" s="10" t="s">
        <v>33</v>
      </c>
      <c r="E758" s="9"/>
      <c r="F758" s="11" t="s">
        <v>3795</v>
      </c>
      <c r="G758" s="11" t="s">
        <v>3796</v>
      </c>
      <c r="H758" s="12"/>
      <c r="I758" s="17" t="s">
        <v>82</v>
      </c>
      <c r="J758" s="9" t="s">
        <v>90</v>
      </c>
      <c r="K758" s="11" t="s">
        <v>3797</v>
      </c>
      <c r="L758" s="12" t="s">
        <v>881</v>
      </c>
      <c r="M758" s="9" t="s">
        <v>39</v>
      </c>
      <c r="N758" s="24" t="s">
        <v>3722</v>
      </c>
      <c r="O758" s="24" t="s">
        <v>3722</v>
      </c>
      <c r="P758" s="23"/>
      <c r="Q758" s="17"/>
      <c r="R758" s="23"/>
      <c r="S758" s="23"/>
      <c r="T758" s="23"/>
      <c r="U758" s="23"/>
      <c r="V758" s="23"/>
      <c r="W758" s="23"/>
      <c r="X758" s="17"/>
      <c r="Y758" s="9" t="s">
        <v>2604</v>
      </c>
      <c r="Z758" s="11" t="s">
        <v>3798</v>
      </c>
      <c r="AA758" s="14" t="str">
        <f t="shared" si="1"/>
        <v>M4-MyM-26b-E-2</v>
      </c>
      <c r="AB758" s="7"/>
      <c r="AC758" s="7"/>
      <c r="AD758" s="17"/>
      <c r="AE758" s="7" t="s">
        <v>45</v>
      </c>
    </row>
    <row r="759" ht="75.0" customHeight="1">
      <c r="A759" s="9" t="s">
        <v>3780</v>
      </c>
      <c r="B759" s="12" t="s">
        <v>3781</v>
      </c>
      <c r="C759" s="40" t="s">
        <v>65</v>
      </c>
      <c r="D759" s="10" t="s">
        <v>33</v>
      </c>
      <c r="E759" s="9"/>
      <c r="F759" s="11" t="s">
        <v>3799</v>
      </c>
      <c r="G759" s="11" t="s">
        <v>3800</v>
      </c>
      <c r="H759" s="12"/>
      <c r="I759" s="17" t="s">
        <v>82</v>
      </c>
      <c r="J759" s="9" t="s">
        <v>90</v>
      </c>
      <c r="K759" s="12" t="s">
        <v>3801</v>
      </c>
      <c r="L759" s="12" t="s">
        <v>795</v>
      </c>
      <c r="M759" s="9" t="s">
        <v>39</v>
      </c>
      <c r="N759" s="24" t="s">
        <v>3802</v>
      </c>
      <c r="O759" s="24" t="s">
        <v>3803</v>
      </c>
      <c r="P759" s="23"/>
      <c r="Q759" s="17"/>
      <c r="R759" s="23"/>
      <c r="S759" s="23"/>
      <c r="T759" s="23"/>
      <c r="U759" s="23"/>
      <c r="V759" s="23"/>
      <c r="W759" s="23"/>
      <c r="X759" s="17"/>
      <c r="Y759" s="9" t="s">
        <v>2604</v>
      </c>
      <c r="Z759" s="11" t="s">
        <v>3804</v>
      </c>
      <c r="AA759" s="14" t="str">
        <f t="shared" si="1"/>
        <v>M4-MyM-26b-A-1</v>
      </c>
      <c r="AB759" s="7"/>
      <c r="AC759" s="7"/>
      <c r="AD759" s="17"/>
      <c r="AE759" s="7" t="s">
        <v>45</v>
      </c>
    </row>
    <row r="760" ht="75.0" customHeight="1">
      <c r="A760" s="9" t="s">
        <v>3780</v>
      </c>
      <c r="B760" s="12" t="s">
        <v>3781</v>
      </c>
      <c r="C760" s="40" t="s">
        <v>65</v>
      </c>
      <c r="D760" s="10" t="s">
        <v>33</v>
      </c>
      <c r="E760" s="9"/>
      <c r="F760" s="11" t="s">
        <v>3805</v>
      </c>
      <c r="G760" s="11" t="s">
        <v>3806</v>
      </c>
      <c r="H760" s="12"/>
      <c r="I760" s="17" t="s">
        <v>82</v>
      </c>
      <c r="J760" s="9" t="s">
        <v>90</v>
      </c>
      <c r="K760" s="12" t="s">
        <v>3807</v>
      </c>
      <c r="L760" s="12" t="s">
        <v>795</v>
      </c>
      <c r="M760" s="9" t="s">
        <v>39</v>
      </c>
      <c r="N760" s="24" t="s">
        <v>3802</v>
      </c>
      <c r="O760" s="24" t="s">
        <v>3808</v>
      </c>
      <c r="P760" s="23"/>
      <c r="Q760" s="17"/>
      <c r="R760" s="23"/>
      <c r="S760" s="23"/>
      <c r="T760" s="23"/>
      <c r="U760" s="23"/>
      <c r="V760" s="23"/>
      <c r="W760" s="23"/>
      <c r="X760" s="17"/>
      <c r="Y760" s="9" t="s">
        <v>2604</v>
      </c>
      <c r="Z760" s="11" t="s">
        <v>3809</v>
      </c>
      <c r="AA760" s="14" t="str">
        <f t="shared" si="1"/>
        <v>M4-MyM-26b-A-2</v>
      </c>
      <c r="AB760" s="7"/>
      <c r="AC760" s="7"/>
      <c r="AD760" s="17"/>
      <c r="AE760" s="7" t="s">
        <v>45</v>
      </c>
    </row>
    <row r="761" ht="75.0" customHeight="1">
      <c r="A761" s="9" t="s">
        <v>3780</v>
      </c>
      <c r="B761" s="12" t="s">
        <v>3781</v>
      </c>
      <c r="C761" s="40" t="s">
        <v>65</v>
      </c>
      <c r="D761" s="10" t="s">
        <v>33</v>
      </c>
      <c r="E761" s="9"/>
      <c r="F761" s="11" t="s">
        <v>3810</v>
      </c>
      <c r="G761" s="11" t="s">
        <v>3811</v>
      </c>
      <c r="H761" s="12"/>
      <c r="I761" s="17" t="s">
        <v>82</v>
      </c>
      <c r="J761" s="9" t="s">
        <v>90</v>
      </c>
      <c r="K761" s="12" t="s">
        <v>3812</v>
      </c>
      <c r="L761" s="12" t="s">
        <v>881</v>
      </c>
      <c r="M761" s="9" t="s">
        <v>39</v>
      </c>
      <c r="N761" s="24" t="s">
        <v>3813</v>
      </c>
      <c r="O761" s="24" t="s">
        <v>3814</v>
      </c>
      <c r="P761" s="23"/>
      <c r="Q761" s="17"/>
      <c r="R761" s="23"/>
      <c r="S761" s="23"/>
      <c r="T761" s="23"/>
      <c r="U761" s="23"/>
      <c r="V761" s="23"/>
      <c r="W761" s="23"/>
      <c r="X761" s="17"/>
      <c r="Y761" s="9" t="s">
        <v>2604</v>
      </c>
      <c r="Z761" s="11" t="s">
        <v>3815</v>
      </c>
      <c r="AA761" s="14" t="str">
        <f t="shared" si="1"/>
        <v>M4-MyM-26b-A-3</v>
      </c>
      <c r="AB761" s="7"/>
      <c r="AC761" s="7"/>
      <c r="AD761" s="17"/>
      <c r="AE761" s="7" t="s">
        <v>45</v>
      </c>
    </row>
    <row r="762" ht="75.0" customHeight="1">
      <c r="A762" s="9" t="s">
        <v>3816</v>
      </c>
      <c r="B762" s="12" t="s">
        <v>3817</v>
      </c>
      <c r="C762" s="31" t="s">
        <v>32</v>
      </c>
      <c r="D762" s="10" t="s">
        <v>33</v>
      </c>
      <c r="E762" s="9"/>
      <c r="F762" s="11" t="s">
        <v>3818</v>
      </c>
      <c r="G762" s="49"/>
      <c r="H762" s="12"/>
      <c r="I762" s="17" t="s">
        <v>82</v>
      </c>
      <c r="J762" s="7" t="s">
        <v>530</v>
      </c>
      <c r="K762" s="11" t="s">
        <v>3819</v>
      </c>
      <c r="L762" s="11" t="s">
        <v>3820</v>
      </c>
      <c r="M762" s="9" t="s">
        <v>39</v>
      </c>
      <c r="N762" s="24" t="s">
        <v>3821</v>
      </c>
      <c r="O762" s="11" t="s">
        <v>3822</v>
      </c>
      <c r="P762" s="23"/>
      <c r="Q762" s="17"/>
      <c r="R762" s="23"/>
      <c r="S762" s="23"/>
      <c r="T762" s="23"/>
      <c r="U762" s="23"/>
      <c r="V762" s="23"/>
      <c r="W762" s="23"/>
      <c r="X762" s="17"/>
      <c r="Y762" s="9" t="s">
        <v>2604</v>
      </c>
      <c r="Z762" s="16" t="s">
        <v>3823</v>
      </c>
      <c r="AA762" s="14" t="str">
        <f t="shared" si="1"/>
        <v>M4-MyM-21a-I-1</v>
      </c>
      <c r="AB762" s="17"/>
      <c r="AC762" s="7"/>
      <c r="AD762" s="17"/>
      <c r="AE762" s="7" t="s">
        <v>45</v>
      </c>
    </row>
    <row r="763" ht="75.0" customHeight="1">
      <c r="A763" s="9" t="s">
        <v>3816</v>
      </c>
      <c r="B763" s="12" t="s">
        <v>3817</v>
      </c>
      <c r="C763" s="31" t="s">
        <v>32</v>
      </c>
      <c r="D763" s="10" t="s">
        <v>33</v>
      </c>
      <c r="E763" s="9"/>
      <c r="F763" s="11" t="s">
        <v>3824</v>
      </c>
      <c r="G763" s="49"/>
      <c r="H763" s="12"/>
      <c r="I763" s="17" t="s">
        <v>82</v>
      </c>
      <c r="J763" s="7" t="s">
        <v>530</v>
      </c>
      <c r="K763" s="11" t="s">
        <v>3825</v>
      </c>
      <c r="L763" s="11" t="s">
        <v>3826</v>
      </c>
      <c r="M763" s="9" t="s">
        <v>39</v>
      </c>
      <c r="N763" s="24" t="s">
        <v>3827</v>
      </c>
      <c r="O763" s="11" t="s">
        <v>3828</v>
      </c>
      <c r="P763" s="23"/>
      <c r="Q763" s="17"/>
      <c r="R763" s="23"/>
      <c r="S763" s="23"/>
      <c r="T763" s="23"/>
      <c r="U763" s="23"/>
      <c r="V763" s="23"/>
      <c r="W763" s="23"/>
      <c r="X763" s="17"/>
      <c r="Y763" s="9" t="s">
        <v>2604</v>
      </c>
      <c r="Z763" s="16" t="s">
        <v>3829</v>
      </c>
      <c r="AA763" s="14" t="str">
        <f t="shared" si="1"/>
        <v>M4-MyM-21a-I-2</v>
      </c>
      <c r="AB763" s="17"/>
      <c r="AC763" s="7"/>
      <c r="AD763" s="17"/>
      <c r="AE763" s="7" t="s">
        <v>45</v>
      </c>
    </row>
    <row r="764" ht="75.0" customHeight="1">
      <c r="A764" s="9" t="s">
        <v>3816</v>
      </c>
      <c r="B764" s="12" t="s">
        <v>3817</v>
      </c>
      <c r="C764" s="18" t="s">
        <v>46</v>
      </c>
      <c r="D764" s="10" t="s">
        <v>33</v>
      </c>
      <c r="E764" s="9"/>
      <c r="F764" s="61" t="s">
        <v>3760</v>
      </c>
      <c r="G764" s="19" t="s">
        <v>3830</v>
      </c>
      <c r="H764" s="12"/>
      <c r="I764" s="17" t="s">
        <v>82</v>
      </c>
      <c r="J764" s="9" t="s">
        <v>90</v>
      </c>
      <c r="K764" s="19" t="s">
        <v>3831</v>
      </c>
      <c r="L764" s="11" t="s">
        <v>3832</v>
      </c>
      <c r="M764" s="9" t="s">
        <v>39</v>
      </c>
      <c r="N764" s="24" t="s">
        <v>3833</v>
      </c>
      <c r="O764" s="11" t="s">
        <v>3822</v>
      </c>
      <c r="P764" s="23"/>
      <c r="Q764" s="17"/>
      <c r="R764" s="23"/>
      <c r="S764" s="23"/>
      <c r="T764" s="23"/>
      <c r="U764" s="23"/>
      <c r="V764" s="23"/>
      <c r="W764" s="23"/>
      <c r="X764" s="17"/>
      <c r="Y764" s="9" t="s">
        <v>2604</v>
      </c>
      <c r="Z764" s="16" t="s">
        <v>3834</v>
      </c>
      <c r="AA764" s="14" t="str">
        <f t="shared" si="1"/>
        <v>M4-MyM-21a-E-1</v>
      </c>
      <c r="AB764" s="17"/>
      <c r="AC764" s="7"/>
      <c r="AD764" s="17"/>
      <c r="AE764" s="7" t="s">
        <v>45</v>
      </c>
    </row>
    <row r="765" ht="75.0" customHeight="1">
      <c r="A765" s="9" t="s">
        <v>3816</v>
      </c>
      <c r="B765" s="12" t="s">
        <v>3817</v>
      </c>
      <c r="C765" s="18" t="s">
        <v>46</v>
      </c>
      <c r="D765" s="10" t="s">
        <v>33</v>
      </c>
      <c r="E765" s="9"/>
      <c r="F765" s="61" t="s">
        <v>3765</v>
      </c>
      <c r="G765" s="19" t="s">
        <v>3835</v>
      </c>
      <c r="H765" s="12"/>
      <c r="I765" s="17" t="s">
        <v>82</v>
      </c>
      <c r="J765" s="9" t="s">
        <v>90</v>
      </c>
      <c r="K765" s="19" t="s">
        <v>3836</v>
      </c>
      <c r="L765" s="12" t="s">
        <v>683</v>
      </c>
      <c r="M765" s="9" t="s">
        <v>39</v>
      </c>
      <c r="N765" s="24" t="s">
        <v>3827</v>
      </c>
      <c r="O765" s="11" t="s">
        <v>3837</v>
      </c>
      <c r="P765" s="23"/>
      <c r="Q765" s="17"/>
      <c r="R765" s="23"/>
      <c r="S765" s="23"/>
      <c r="T765" s="23"/>
      <c r="U765" s="23"/>
      <c r="V765" s="23"/>
      <c r="W765" s="23"/>
      <c r="X765" s="17"/>
      <c r="Y765" s="9" t="s">
        <v>2604</v>
      </c>
      <c r="Z765" s="16" t="s">
        <v>3838</v>
      </c>
      <c r="AA765" s="14" t="str">
        <f t="shared" si="1"/>
        <v>M4-MyM-21a-E-2</v>
      </c>
      <c r="AB765" s="17"/>
      <c r="AC765" s="7"/>
      <c r="AD765" s="17"/>
      <c r="AE765" s="7" t="s">
        <v>45</v>
      </c>
    </row>
    <row r="766" ht="75.0" customHeight="1">
      <c r="A766" s="9" t="s">
        <v>3816</v>
      </c>
      <c r="B766" s="12" t="s">
        <v>3817</v>
      </c>
      <c r="C766" s="40" t="s">
        <v>65</v>
      </c>
      <c r="D766" s="10" t="s">
        <v>33</v>
      </c>
      <c r="E766" s="9"/>
      <c r="F766" s="11" t="s">
        <v>3839</v>
      </c>
      <c r="G766" s="11" t="s">
        <v>3840</v>
      </c>
      <c r="H766" s="12"/>
      <c r="I766" s="17" t="s">
        <v>82</v>
      </c>
      <c r="J766" s="9" t="s">
        <v>90</v>
      </c>
      <c r="K766" s="8" t="s">
        <v>3774</v>
      </c>
      <c r="L766" s="12" t="s">
        <v>683</v>
      </c>
      <c r="M766" s="9" t="s">
        <v>39</v>
      </c>
      <c r="N766" s="24" t="s">
        <v>3827</v>
      </c>
      <c r="O766" s="11" t="s">
        <v>3828</v>
      </c>
      <c r="P766" s="23"/>
      <c r="Q766" s="17"/>
      <c r="R766" s="23"/>
      <c r="S766" s="23"/>
      <c r="T766" s="23"/>
      <c r="U766" s="23"/>
      <c r="V766" s="23"/>
      <c r="W766" s="23"/>
      <c r="X766" s="17"/>
      <c r="Y766" s="9" t="s">
        <v>2604</v>
      </c>
      <c r="Z766" s="16" t="s">
        <v>3841</v>
      </c>
      <c r="AA766" s="14" t="str">
        <f t="shared" si="1"/>
        <v>M4-MyM-21a-A-1</v>
      </c>
      <c r="AB766" s="17"/>
      <c r="AC766" s="7"/>
      <c r="AD766" s="17"/>
      <c r="AE766" s="7" t="s">
        <v>45</v>
      </c>
    </row>
    <row r="767" ht="75.0" customHeight="1">
      <c r="A767" s="9" t="s">
        <v>3816</v>
      </c>
      <c r="B767" s="12" t="s">
        <v>3817</v>
      </c>
      <c r="C767" s="40" t="s">
        <v>65</v>
      </c>
      <c r="D767" s="10" t="s">
        <v>33</v>
      </c>
      <c r="E767" s="9"/>
      <c r="F767" s="11" t="s">
        <v>3842</v>
      </c>
      <c r="G767" s="11" t="s">
        <v>3843</v>
      </c>
      <c r="H767" s="12"/>
      <c r="I767" s="17" t="s">
        <v>82</v>
      </c>
      <c r="J767" s="9" t="s">
        <v>90</v>
      </c>
      <c r="K767" s="8" t="s">
        <v>3844</v>
      </c>
      <c r="L767" s="12" t="s">
        <v>3832</v>
      </c>
      <c r="M767" s="9" t="s">
        <v>39</v>
      </c>
      <c r="N767" s="24" t="s">
        <v>3833</v>
      </c>
      <c r="O767" s="11" t="s">
        <v>3845</v>
      </c>
      <c r="P767" s="23"/>
      <c r="Q767" s="17"/>
      <c r="R767" s="23"/>
      <c r="S767" s="23"/>
      <c r="T767" s="23"/>
      <c r="U767" s="23"/>
      <c r="V767" s="23"/>
      <c r="W767" s="23"/>
      <c r="X767" s="17"/>
      <c r="Y767" s="9" t="s">
        <v>2604</v>
      </c>
      <c r="Z767" s="16" t="s">
        <v>3846</v>
      </c>
      <c r="AA767" s="14" t="str">
        <f t="shared" si="1"/>
        <v>M4-MyM-21a-A-2</v>
      </c>
      <c r="AB767" s="17"/>
      <c r="AC767" s="7"/>
      <c r="AD767" s="17"/>
      <c r="AE767" s="7" t="s">
        <v>45</v>
      </c>
    </row>
    <row r="768" ht="75.0" customHeight="1">
      <c r="A768" s="9" t="s">
        <v>3816</v>
      </c>
      <c r="B768" s="12" t="s">
        <v>3817</v>
      </c>
      <c r="C768" s="40" t="s">
        <v>65</v>
      </c>
      <c r="D768" s="10" t="s">
        <v>33</v>
      </c>
      <c r="E768" s="9"/>
      <c r="F768" s="11" t="s">
        <v>3847</v>
      </c>
      <c r="G768" s="11" t="s">
        <v>3848</v>
      </c>
      <c r="H768" s="12"/>
      <c r="I768" s="17" t="s">
        <v>82</v>
      </c>
      <c r="J768" s="9" t="s">
        <v>90</v>
      </c>
      <c r="K768" s="8" t="s">
        <v>3849</v>
      </c>
      <c r="L768" s="12" t="s">
        <v>683</v>
      </c>
      <c r="M768" s="9" t="s">
        <v>39</v>
      </c>
      <c r="N768" s="24" t="s">
        <v>3827</v>
      </c>
      <c r="O768" s="11" t="s">
        <v>3837</v>
      </c>
      <c r="P768" s="23"/>
      <c r="Q768" s="17"/>
      <c r="R768" s="23"/>
      <c r="S768" s="23"/>
      <c r="T768" s="23"/>
      <c r="U768" s="23"/>
      <c r="V768" s="23"/>
      <c r="W768" s="23"/>
      <c r="X768" s="17"/>
      <c r="Y768" s="9" t="s">
        <v>2604</v>
      </c>
      <c r="Z768" s="16" t="s">
        <v>3850</v>
      </c>
      <c r="AA768" s="14" t="str">
        <f t="shared" si="1"/>
        <v>M4-MyM-21a-A-3</v>
      </c>
      <c r="AB768" s="17"/>
      <c r="AC768" s="7"/>
      <c r="AD768" s="17"/>
      <c r="AE768" s="7" t="s">
        <v>45</v>
      </c>
    </row>
    <row r="769" ht="75.0" customHeight="1">
      <c r="A769" s="9" t="s">
        <v>3851</v>
      </c>
      <c r="B769" s="12" t="s">
        <v>3852</v>
      </c>
      <c r="C769" s="31" t="s">
        <v>32</v>
      </c>
      <c r="D769" s="10" t="s">
        <v>33</v>
      </c>
      <c r="E769" s="9"/>
      <c r="F769" s="11" t="s">
        <v>3853</v>
      </c>
      <c r="G769" s="11" t="s">
        <v>3854</v>
      </c>
      <c r="H769" s="12"/>
      <c r="I769" s="17" t="s">
        <v>82</v>
      </c>
      <c r="J769" s="9" t="s">
        <v>408</v>
      </c>
      <c r="K769" s="11" t="s">
        <v>3855</v>
      </c>
      <c r="L769" s="11" t="s">
        <v>3856</v>
      </c>
      <c r="M769" s="9" t="s">
        <v>39</v>
      </c>
      <c r="N769" s="24" t="s">
        <v>3717</v>
      </c>
      <c r="O769" s="24" t="s">
        <v>3717</v>
      </c>
      <c r="P769" s="23"/>
      <c r="Q769" s="17"/>
      <c r="R769" s="23"/>
      <c r="S769" s="23"/>
      <c r="T769" s="23"/>
      <c r="U769" s="23"/>
      <c r="V769" s="23"/>
      <c r="W769" s="23"/>
      <c r="X769" s="17"/>
      <c r="Y769" s="9" t="s">
        <v>2604</v>
      </c>
      <c r="Z769" s="16" t="s">
        <v>3857</v>
      </c>
      <c r="AA769" s="14" t="str">
        <f t="shared" si="1"/>
        <v>M4-MyM-21b-I-1</v>
      </c>
      <c r="AB769" s="17"/>
      <c r="AC769" s="7"/>
      <c r="AD769" s="17"/>
      <c r="AE769" s="7" t="s">
        <v>45</v>
      </c>
    </row>
    <row r="770" ht="75.0" customHeight="1">
      <c r="A770" s="9" t="s">
        <v>3851</v>
      </c>
      <c r="B770" s="12" t="s">
        <v>3852</v>
      </c>
      <c r="C770" s="31" t="s">
        <v>32</v>
      </c>
      <c r="D770" s="10" t="s">
        <v>33</v>
      </c>
      <c r="E770" s="9"/>
      <c r="F770" s="11" t="s">
        <v>3858</v>
      </c>
      <c r="G770" s="11" t="s">
        <v>3859</v>
      </c>
      <c r="H770" s="12"/>
      <c r="I770" s="17" t="s">
        <v>82</v>
      </c>
      <c r="J770" s="9" t="s">
        <v>408</v>
      </c>
      <c r="K770" s="11" t="s">
        <v>3860</v>
      </c>
      <c r="L770" s="11" t="s">
        <v>3861</v>
      </c>
      <c r="M770" s="9" t="s">
        <v>39</v>
      </c>
      <c r="N770" s="24" t="s">
        <v>3722</v>
      </c>
      <c r="O770" s="24" t="s">
        <v>3722</v>
      </c>
      <c r="P770" s="23"/>
      <c r="Q770" s="17"/>
      <c r="R770" s="23"/>
      <c r="S770" s="23"/>
      <c r="T770" s="23"/>
      <c r="U770" s="23"/>
      <c r="V770" s="23"/>
      <c r="W770" s="23"/>
      <c r="X770" s="17"/>
      <c r="Y770" s="9" t="s">
        <v>2604</v>
      </c>
      <c r="Z770" s="16" t="s">
        <v>3862</v>
      </c>
      <c r="AA770" s="14" t="str">
        <f t="shared" si="1"/>
        <v>M4-MyM-21b-I-2</v>
      </c>
      <c r="AB770" s="17"/>
      <c r="AC770" s="7"/>
      <c r="AD770" s="17"/>
      <c r="AE770" s="7" t="s">
        <v>45</v>
      </c>
    </row>
    <row r="771" ht="75.0" customHeight="1">
      <c r="A771" s="9" t="s">
        <v>3851</v>
      </c>
      <c r="B771" s="12" t="s">
        <v>3852</v>
      </c>
      <c r="C771" s="18" t="s">
        <v>46</v>
      </c>
      <c r="D771" s="10" t="s">
        <v>33</v>
      </c>
      <c r="E771" s="9"/>
      <c r="F771" s="11" t="s">
        <v>1971</v>
      </c>
      <c r="G771" s="11" t="s">
        <v>3863</v>
      </c>
      <c r="H771" s="12"/>
      <c r="I771" s="17" t="s">
        <v>82</v>
      </c>
      <c r="J771" s="9" t="s">
        <v>90</v>
      </c>
      <c r="K771" s="11" t="s">
        <v>3864</v>
      </c>
      <c r="L771" s="12" t="s">
        <v>795</v>
      </c>
      <c r="M771" s="9" t="s">
        <v>39</v>
      </c>
      <c r="N771" s="24" t="s">
        <v>3717</v>
      </c>
      <c r="O771" s="24" t="s">
        <v>3717</v>
      </c>
      <c r="P771" s="23"/>
      <c r="Q771" s="17"/>
      <c r="R771" s="23"/>
      <c r="S771" s="23"/>
      <c r="T771" s="23"/>
      <c r="U771" s="23"/>
      <c r="V771" s="23"/>
      <c r="W771" s="23"/>
      <c r="X771" s="17"/>
      <c r="Y771" s="9" t="s">
        <v>2604</v>
      </c>
      <c r="Z771" s="16" t="s">
        <v>3865</v>
      </c>
      <c r="AA771" s="14" t="str">
        <f t="shared" si="1"/>
        <v>M4-MyM-21b-E-1</v>
      </c>
      <c r="AB771" s="17"/>
      <c r="AC771" s="7"/>
      <c r="AD771" s="17"/>
      <c r="AE771" s="7" t="s">
        <v>45</v>
      </c>
    </row>
    <row r="772" ht="75.0" customHeight="1">
      <c r="A772" s="9" t="s">
        <v>3851</v>
      </c>
      <c r="B772" s="12" t="s">
        <v>3852</v>
      </c>
      <c r="C772" s="18" t="s">
        <v>46</v>
      </c>
      <c r="D772" s="10" t="s">
        <v>33</v>
      </c>
      <c r="E772" s="9"/>
      <c r="F772" s="11" t="s">
        <v>3795</v>
      </c>
      <c r="G772" s="11" t="s">
        <v>3866</v>
      </c>
      <c r="H772" s="12"/>
      <c r="I772" s="17" t="s">
        <v>82</v>
      </c>
      <c r="J772" s="9" t="s">
        <v>90</v>
      </c>
      <c r="K772" s="11" t="s">
        <v>3867</v>
      </c>
      <c r="L772" s="12" t="s">
        <v>881</v>
      </c>
      <c r="M772" s="9" t="s">
        <v>39</v>
      </c>
      <c r="N772" s="24" t="s">
        <v>3722</v>
      </c>
      <c r="O772" s="24" t="s">
        <v>3722</v>
      </c>
      <c r="P772" s="23"/>
      <c r="Q772" s="17"/>
      <c r="R772" s="23"/>
      <c r="S772" s="23"/>
      <c r="T772" s="23"/>
      <c r="U772" s="23"/>
      <c r="V772" s="23"/>
      <c r="W772" s="23"/>
      <c r="X772" s="17"/>
      <c r="Y772" s="9" t="s">
        <v>2604</v>
      </c>
      <c r="Z772" s="16" t="s">
        <v>3868</v>
      </c>
      <c r="AA772" s="14" t="str">
        <f t="shared" si="1"/>
        <v>M4-MyM-21b-E-2</v>
      </c>
      <c r="AB772" s="17"/>
      <c r="AC772" s="7"/>
      <c r="AD772" s="17"/>
      <c r="AE772" s="7" t="s">
        <v>45</v>
      </c>
    </row>
    <row r="773" ht="75.0" customHeight="1">
      <c r="A773" s="9" t="s">
        <v>3851</v>
      </c>
      <c r="B773" s="12" t="s">
        <v>3852</v>
      </c>
      <c r="C773" s="40" t="s">
        <v>65</v>
      </c>
      <c r="D773" s="10" t="s">
        <v>33</v>
      </c>
      <c r="E773" s="9"/>
      <c r="F773" s="11" t="s">
        <v>3869</v>
      </c>
      <c r="G773" s="11" t="s">
        <v>3870</v>
      </c>
      <c r="H773" s="12"/>
      <c r="I773" s="17" t="s">
        <v>82</v>
      </c>
      <c r="J773" s="9" t="s">
        <v>90</v>
      </c>
      <c r="K773" s="12" t="s">
        <v>3871</v>
      </c>
      <c r="L773" s="12" t="s">
        <v>795</v>
      </c>
      <c r="M773" s="9" t="s">
        <v>39</v>
      </c>
      <c r="N773" s="24" t="s">
        <v>3717</v>
      </c>
      <c r="O773" s="24" t="s">
        <v>3717</v>
      </c>
      <c r="P773" s="23"/>
      <c r="Q773" s="17"/>
      <c r="R773" s="23"/>
      <c r="S773" s="23"/>
      <c r="T773" s="23"/>
      <c r="U773" s="23"/>
      <c r="V773" s="23"/>
      <c r="W773" s="23"/>
      <c r="X773" s="17"/>
      <c r="Y773" s="9" t="s">
        <v>2604</v>
      </c>
      <c r="Z773" s="16" t="s">
        <v>3872</v>
      </c>
      <c r="AA773" s="14" t="str">
        <f t="shared" si="1"/>
        <v>M4-MyM-21b-A-1</v>
      </c>
      <c r="AB773" s="17"/>
      <c r="AC773" s="7"/>
      <c r="AD773" s="17"/>
      <c r="AE773" s="7" t="s">
        <v>45</v>
      </c>
    </row>
    <row r="774" ht="75.0" customHeight="1">
      <c r="A774" s="9" t="s">
        <v>3851</v>
      </c>
      <c r="B774" s="12" t="s">
        <v>3852</v>
      </c>
      <c r="C774" s="40" t="s">
        <v>65</v>
      </c>
      <c r="D774" s="10" t="s">
        <v>33</v>
      </c>
      <c r="E774" s="9"/>
      <c r="F774" s="11" t="s">
        <v>3873</v>
      </c>
      <c r="G774" s="11" t="s">
        <v>3874</v>
      </c>
      <c r="H774" s="12"/>
      <c r="I774" s="17" t="s">
        <v>82</v>
      </c>
      <c r="J774" s="9" t="s">
        <v>90</v>
      </c>
      <c r="K774" s="12" t="s">
        <v>3875</v>
      </c>
      <c r="L774" s="12" t="s">
        <v>881</v>
      </c>
      <c r="M774" s="9" t="s">
        <v>39</v>
      </c>
      <c r="N774" s="24" t="s">
        <v>3722</v>
      </c>
      <c r="O774" s="24" t="s">
        <v>3722</v>
      </c>
      <c r="P774" s="23"/>
      <c r="Q774" s="17"/>
      <c r="R774" s="23"/>
      <c r="S774" s="23"/>
      <c r="T774" s="23"/>
      <c r="U774" s="23"/>
      <c r="V774" s="23"/>
      <c r="W774" s="23"/>
      <c r="X774" s="17"/>
      <c r="Y774" s="9" t="s">
        <v>2604</v>
      </c>
      <c r="Z774" s="16" t="s">
        <v>3876</v>
      </c>
      <c r="AA774" s="14" t="str">
        <f t="shared" si="1"/>
        <v>M4-MyM-21b-A-2</v>
      </c>
      <c r="AB774" s="17"/>
      <c r="AC774" s="7"/>
      <c r="AD774" s="17"/>
      <c r="AE774" s="7" t="s">
        <v>45</v>
      </c>
    </row>
    <row r="775" ht="75.0" customHeight="1">
      <c r="A775" s="9" t="s">
        <v>3851</v>
      </c>
      <c r="B775" s="12" t="s">
        <v>3852</v>
      </c>
      <c r="C775" s="40" t="s">
        <v>65</v>
      </c>
      <c r="D775" s="10" t="s">
        <v>33</v>
      </c>
      <c r="E775" s="9"/>
      <c r="F775" s="11" t="s">
        <v>3877</v>
      </c>
      <c r="G775" s="11" t="s">
        <v>3878</v>
      </c>
      <c r="H775" s="12"/>
      <c r="I775" s="17" t="s">
        <v>82</v>
      </c>
      <c r="J775" s="9" t="s">
        <v>90</v>
      </c>
      <c r="K775" s="11" t="s">
        <v>3879</v>
      </c>
      <c r="L775" s="12" t="s">
        <v>795</v>
      </c>
      <c r="M775" s="9" t="s">
        <v>39</v>
      </c>
      <c r="N775" s="24" t="s">
        <v>3717</v>
      </c>
      <c r="O775" s="24" t="s">
        <v>3717</v>
      </c>
      <c r="P775" s="23"/>
      <c r="Q775" s="17"/>
      <c r="R775" s="23"/>
      <c r="S775" s="23"/>
      <c r="T775" s="23"/>
      <c r="U775" s="23"/>
      <c r="V775" s="23"/>
      <c r="W775" s="23"/>
      <c r="X775" s="17"/>
      <c r="Y775" s="9" t="s">
        <v>2604</v>
      </c>
      <c r="Z775" s="16" t="s">
        <v>3880</v>
      </c>
      <c r="AA775" s="14" t="str">
        <f t="shared" si="1"/>
        <v>M4-MyM-21b-A-3</v>
      </c>
      <c r="AB775" s="17"/>
      <c r="AC775" s="7"/>
      <c r="AD775" s="17"/>
      <c r="AE775" s="7" t="s">
        <v>45</v>
      </c>
    </row>
    <row r="776" ht="75.0" customHeight="1">
      <c r="A776" s="7" t="s">
        <v>3881</v>
      </c>
      <c r="B776" s="12" t="s">
        <v>3882</v>
      </c>
      <c r="C776" s="9" t="s">
        <v>32</v>
      </c>
      <c r="D776" s="10" t="s">
        <v>33</v>
      </c>
      <c r="E776" s="9"/>
      <c r="F776" s="11" t="s">
        <v>3883</v>
      </c>
      <c r="G776" s="12" t="s">
        <v>3884</v>
      </c>
      <c r="H776" s="50"/>
      <c r="I776" s="17" t="s">
        <v>82</v>
      </c>
      <c r="J776" s="9" t="s">
        <v>366</v>
      </c>
      <c r="K776" s="8" t="s">
        <v>3885</v>
      </c>
      <c r="L776" s="8" t="s">
        <v>3886</v>
      </c>
      <c r="M776" s="9" t="s">
        <v>39</v>
      </c>
      <c r="N776" s="47" t="s">
        <v>3887</v>
      </c>
      <c r="O776" s="47" t="s">
        <v>3888</v>
      </c>
      <c r="P776" s="50" t="s">
        <v>3889</v>
      </c>
      <c r="Q776" s="17"/>
      <c r="R776" s="23"/>
      <c r="S776" s="23"/>
      <c r="T776" s="23"/>
      <c r="U776" s="23"/>
      <c r="V776" s="23"/>
      <c r="W776" s="23"/>
      <c r="X776" s="17"/>
      <c r="Y776" s="9" t="s">
        <v>2604</v>
      </c>
      <c r="Z776" s="11" t="s">
        <v>3890</v>
      </c>
      <c r="AA776" s="14" t="str">
        <f t="shared" si="1"/>
        <v>M4-MyM-11a-I-1</v>
      </c>
      <c r="AB776" s="7" t="s">
        <v>258</v>
      </c>
      <c r="AC776" s="7" t="s">
        <v>421</v>
      </c>
      <c r="AD776" s="17"/>
      <c r="AE776" s="17"/>
    </row>
    <row r="777" ht="75.0" customHeight="1">
      <c r="A777" s="7" t="s">
        <v>3881</v>
      </c>
      <c r="B777" s="12" t="s">
        <v>3882</v>
      </c>
      <c r="C777" s="9" t="s">
        <v>32</v>
      </c>
      <c r="D777" s="10" t="s">
        <v>33</v>
      </c>
      <c r="E777" s="9"/>
      <c r="F777" s="12" t="s">
        <v>3891</v>
      </c>
      <c r="G777" s="12" t="s">
        <v>3892</v>
      </c>
      <c r="H777" s="50"/>
      <c r="I777" s="17" t="s">
        <v>82</v>
      </c>
      <c r="J777" s="9" t="s">
        <v>366</v>
      </c>
      <c r="K777" s="19" t="s">
        <v>3893</v>
      </c>
      <c r="L777" s="8" t="s">
        <v>3894</v>
      </c>
      <c r="M777" s="9" t="s">
        <v>39</v>
      </c>
      <c r="N777" s="47" t="s">
        <v>3895</v>
      </c>
      <c r="O777" s="47" t="s">
        <v>3896</v>
      </c>
      <c r="P777" s="50" t="s">
        <v>3897</v>
      </c>
      <c r="Q777" s="17"/>
      <c r="R777" s="23"/>
      <c r="S777" s="23"/>
      <c r="T777" s="23"/>
      <c r="U777" s="23"/>
      <c r="V777" s="23"/>
      <c r="W777" s="23"/>
      <c r="X777" s="17"/>
      <c r="Y777" s="9" t="s">
        <v>2604</v>
      </c>
      <c r="Z777" s="11" t="s">
        <v>3898</v>
      </c>
      <c r="AA777" s="14" t="str">
        <f t="shared" si="1"/>
        <v>M4-MyM-11a-I-2</v>
      </c>
      <c r="AB777" s="7" t="s">
        <v>258</v>
      </c>
      <c r="AC777" s="7" t="s">
        <v>421</v>
      </c>
      <c r="AD777" s="17"/>
      <c r="AE777" s="17"/>
    </row>
    <row r="778" ht="75.0" customHeight="1">
      <c r="A778" s="7" t="s">
        <v>3881</v>
      </c>
      <c r="B778" s="12" t="s">
        <v>3882</v>
      </c>
      <c r="C778" s="9" t="s">
        <v>46</v>
      </c>
      <c r="D778" s="10" t="s">
        <v>33</v>
      </c>
      <c r="E778" s="9"/>
      <c r="F778" s="12" t="s">
        <v>3765</v>
      </c>
      <c r="G778" s="12" t="s">
        <v>3899</v>
      </c>
      <c r="H778" s="50"/>
      <c r="I778" s="17" t="s">
        <v>82</v>
      </c>
      <c r="J778" s="9" t="s">
        <v>90</v>
      </c>
      <c r="K778" s="8" t="s">
        <v>3900</v>
      </c>
      <c r="L778" s="8" t="s">
        <v>3901</v>
      </c>
      <c r="M778" s="9" t="s">
        <v>39</v>
      </c>
      <c r="N778" s="47" t="s">
        <v>3887</v>
      </c>
      <c r="O778" s="47" t="s">
        <v>3902</v>
      </c>
      <c r="P778" s="23"/>
      <c r="Q778" s="17"/>
      <c r="R778" s="23"/>
      <c r="S778" s="23"/>
      <c r="T778" s="23"/>
      <c r="U778" s="23"/>
      <c r="V778" s="23"/>
      <c r="W778" s="23"/>
      <c r="X778" s="17"/>
      <c r="Y778" s="9" t="s">
        <v>2604</v>
      </c>
      <c r="Z778" s="11" t="s">
        <v>3903</v>
      </c>
      <c r="AA778" s="14" t="str">
        <f t="shared" si="1"/>
        <v>M4-MyM-11a-E-1</v>
      </c>
      <c r="AB778" s="7" t="s">
        <v>258</v>
      </c>
      <c r="AC778" s="7" t="s">
        <v>421</v>
      </c>
      <c r="AD778" s="17"/>
      <c r="AE778" s="17"/>
    </row>
    <row r="779" ht="75.0" customHeight="1">
      <c r="A779" s="7" t="s">
        <v>3881</v>
      </c>
      <c r="B779" s="12" t="s">
        <v>3882</v>
      </c>
      <c r="C779" s="9" t="s">
        <v>46</v>
      </c>
      <c r="D779" s="10" t="s">
        <v>33</v>
      </c>
      <c r="E779" s="9"/>
      <c r="F779" s="12" t="s">
        <v>3765</v>
      </c>
      <c r="G779" s="8" t="s">
        <v>3904</v>
      </c>
      <c r="H779" s="50"/>
      <c r="I779" s="17" t="s">
        <v>82</v>
      </c>
      <c r="J779" s="9" t="s">
        <v>90</v>
      </c>
      <c r="K779" s="8" t="s">
        <v>3905</v>
      </c>
      <c r="L779" s="19" t="s">
        <v>3906</v>
      </c>
      <c r="M779" s="9" t="s">
        <v>39</v>
      </c>
      <c r="N779" s="47" t="s">
        <v>3887</v>
      </c>
      <c r="O779" s="47" t="s">
        <v>3907</v>
      </c>
      <c r="P779" s="24" t="s">
        <v>3908</v>
      </c>
      <c r="Q779" s="17"/>
      <c r="R779" s="23"/>
      <c r="S779" s="23"/>
      <c r="T779" s="23"/>
      <c r="U779" s="23"/>
      <c r="V779" s="23"/>
      <c r="W779" s="23"/>
      <c r="X779" s="17"/>
      <c r="Y779" s="9" t="s">
        <v>2604</v>
      </c>
      <c r="Z779" s="11" t="s">
        <v>3909</v>
      </c>
      <c r="AA779" s="14" t="str">
        <f t="shared" si="1"/>
        <v>M4-MyM-11a-E-2</v>
      </c>
      <c r="AB779" s="7" t="s">
        <v>258</v>
      </c>
      <c r="AC779" s="7" t="s">
        <v>421</v>
      </c>
      <c r="AD779" s="17"/>
      <c r="AE779" s="17"/>
    </row>
    <row r="780" ht="75.0" customHeight="1">
      <c r="A780" s="7" t="s">
        <v>3881</v>
      </c>
      <c r="B780" s="12" t="s">
        <v>3882</v>
      </c>
      <c r="C780" s="9" t="s">
        <v>46</v>
      </c>
      <c r="D780" s="10" t="s">
        <v>33</v>
      </c>
      <c r="E780" s="9"/>
      <c r="F780" s="12" t="s">
        <v>3760</v>
      </c>
      <c r="G780" s="8" t="s">
        <v>3910</v>
      </c>
      <c r="H780" s="50"/>
      <c r="I780" s="17" t="s">
        <v>82</v>
      </c>
      <c r="J780" s="9" t="s">
        <v>90</v>
      </c>
      <c r="K780" s="19" t="s">
        <v>3911</v>
      </c>
      <c r="L780" s="8" t="s">
        <v>3912</v>
      </c>
      <c r="M780" s="9" t="s">
        <v>39</v>
      </c>
      <c r="N780" s="47" t="s">
        <v>3895</v>
      </c>
      <c r="O780" s="19" t="s">
        <v>3913</v>
      </c>
      <c r="P780" s="11" t="s">
        <v>3914</v>
      </c>
      <c r="Q780" s="17"/>
      <c r="R780" s="23"/>
      <c r="S780" s="23"/>
      <c r="T780" s="23"/>
      <c r="U780" s="23"/>
      <c r="V780" s="23"/>
      <c r="W780" s="23"/>
      <c r="X780" s="17"/>
      <c r="Y780" s="9" t="s">
        <v>2604</v>
      </c>
      <c r="Z780" s="11" t="s">
        <v>3915</v>
      </c>
      <c r="AA780" s="14" t="str">
        <f t="shared" si="1"/>
        <v>M4-MyM-11a-E-3</v>
      </c>
      <c r="AB780" s="7" t="s">
        <v>258</v>
      </c>
      <c r="AC780" s="7" t="s">
        <v>421</v>
      </c>
      <c r="AD780" s="17"/>
      <c r="AE780" s="17"/>
    </row>
    <row r="781" ht="75.0" customHeight="1">
      <c r="A781" s="7" t="s">
        <v>3881</v>
      </c>
      <c r="B781" s="12" t="s">
        <v>3882</v>
      </c>
      <c r="C781" s="9" t="s">
        <v>65</v>
      </c>
      <c r="D781" s="10" t="s">
        <v>33</v>
      </c>
      <c r="E781" s="9"/>
      <c r="F781" s="12" t="s">
        <v>3916</v>
      </c>
      <c r="G781" s="11" t="s">
        <v>3917</v>
      </c>
      <c r="H781" s="50"/>
      <c r="I781" s="17" t="s">
        <v>82</v>
      </c>
      <c r="J781" s="9" t="s">
        <v>90</v>
      </c>
      <c r="K781" s="8" t="s">
        <v>3918</v>
      </c>
      <c r="L781" s="8" t="s">
        <v>3919</v>
      </c>
      <c r="M781" s="9" t="s">
        <v>39</v>
      </c>
      <c r="N781" s="24" t="s">
        <v>3920</v>
      </c>
      <c r="O781" s="21" t="s">
        <v>3921</v>
      </c>
      <c r="P781" s="24" t="s">
        <v>3922</v>
      </c>
      <c r="Q781" s="17"/>
      <c r="R781" s="23"/>
      <c r="S781" s="23"/>
      <c r="T781" s="23"/>
      <c r="U781" s="23"/>
      <c r="V781" s="23"/>
      <c r="W781" s="23"/>
      <c r="X781" s="17"/>
      <c r="Y781" s="9" t="s">
        <v>2604</v>
      </c>
      <c r="Z781" s="11" t="s">
        <v>3923</v>
      </c>
      <c r="AA781" s="14" t="str">
        <f t="shared" si="1"/>
        <v>M4-MyM-11a-A-1</v>
      </c>
      <c r="AB781" s="7" t="s">
        <v>258</v>
      </c>
      <c r="AC781" s="7" t="s">
        <v>421</v>
      </c>
      <c r="AD781" s="17"/>
      <c r="AE781" s="17"/>
    </row>
    <row r="782" ht="75.0" customHeight="1">
      <c r="A782" s="7" t="s">
        <v>3881</v>
      </c>
      <c r="B782" s="12" t="s">
        <v>3882</v>
      </c>
      <c r="C782" s="9" t="s">
        <v>65</v>
      </c>
      <c r="D782" s="10" t="s">
        <v>33</v>
      </c>
      <c r="E782" s="9"/>
      <c r="F782" s="12" t="s">
        <v>3924</v>
      </c>
      <c r="G782" s="12" t="s">
        <v>3925</v>
      </c>
      <c r="H782" s="50"/>
      <c r="I782" s="17" t="s">
        <v>82</v>
      </c>
      <c r="J782" s="9" t="s">
        <v>90</v>
      </c>
      <c r="K782" s="8" t="s">
        <v>3926</v>
      </c>
      <c r="L782" s="8" t="s">
        <v>3927</v>
      </c>
      <c r="M782" s="9" t="s">
        <v>39</v>
      </c>
      <c r="N782" s="24" t="s">
        <v>3928</v>
      </c>
      <c r="O782" s="11" t="s">
        <v>3929</v>
      </c>
      <c r="P782" s="24" t="s">
        <v>3930</v>
      </c>
      <c r="Q782" s="17"/>
      <c r="R782" s="23"/>
      <c r="S782" s="23"/>
      <c r="T782" s="23"/>
      <c r="U782" s="23"/>
      <c r="V782" s="23"/>
      <c r="W782" s="23"/>
      <c r="X782" s="17"/>
      <c r="Y782" s="9" t="s">
        <v>2604</v>
      </c>
      <c r="Z782" s="11" t="s">
        <v>3931</v>
      </c>
      <c r="AA782" s="14" t="str">
        <f t="shared" si="1"/>
        <v>M4-MyM-11a-A-2</v>
      </c>
      <c r="AB782" s="7" t="s">
        <v>258</v>
      </c>
      <c r="AC782" s="7" t="s">
        <v>421</v>
      </c>
      <c r="AD782" s="17"/>
      <c r="AE782" s="17"/>
    </row>
    <row r="783" ht="75.0" customHeight="1">
      <c r="A783" s="7" t="s">
        <v>3881</v>
      </c>
      <c r="B783" s="12" t="s">
        <v>3882</v>
      </c>
      <c r="C783" s="9" t="s">
        <v>65</v>
      </c>
      <c r="D783" s="10" t="s">
        <v>33</v>
      </c>
      <c r="E783" s="9"/>
      <c r="F783" s="12" t="s">
        <v>3932</v>
      </c>
      <c r="G783" s="12" t="s">
        <v>3933</v>
      </c>
      <c r="H783" s="50"/>
      <c r="I783" s="9" t="s">
        <v>82</v>
      </c>
      <c r="J783" s="9" t="s">
        <v>90</v>
      </c>
      <c r="K783" s="8" t="s">
        <v>3934</v>
      </c>
      <c r="L783" s="8" t="s">
        <v>3935</v>
      </c>
      <c r="M783" s="9" t="s">
        <v>39</v>
      </c>
      <c r="N783" s="24" t="s">
        <v>3936</v>
      </c>
      <c r="O783" s="12" t="s">
        <v>3937</v>
      </c>
      <c r="P783" s="24" t="s">
        <v>3938</v>
      </c>
      <c r="Q783" s="17"/>
      <c r="R783" s="23"/>
      <c r="S783" s="23"/>
      <c r="T783" s="23"/>
      <c r="U783" s="23"/>
      <c r="V783" s="23"/>
      <c r="W783" s="23"/>
      <c r="X783" s="17"/>
      <c r="Y783" s="9" t="s">
        <v>2604</v>
      </c>
      <c r="Z783" s="11" t="s">
        <v>3939</v>
      </c>
      <c r="AA783" s="14" t="str">
        <f t="shared" si="1"/>
        <v>M4-MyM-11a-A-3</v>
      </c>
      <c r="AB783" s="7" t="s">
        <v>258</v>
      </c>
      <c r="AC783" s="7" t="s">
        <v>421</v>
      </c>
      <c r="AD783" s="17"/>
      <c r="AE783" s="17"/>
    </row>
    <row r="784" ht="75.0" customHeight="1">
      <c r="A784" s="9" t="s">
        <v>3940</v>
      </c>
      <c r="B784" s="12" t="s">
        <v>3941</v>
      </c>
      <c r="C784" s="9" t="s">
        <v>32</v>
      </c>
      <c r="D784" s="10" t="s">
        <v>33</v>
      </c>
      <c r="E784" s="9"/>
      <c r="F784" s="11" t="s">
        <v>3942</v>
      </c>
      <c r="G784" s="12"/>
      <c r="H784" s="24"/>
      <c r="I784" s="9" t="s">
        <v>544</v>
      </c>
      <c r="J784" s="9" t="s">
        <v>1092</v>
      </c>
      <c r="K784" s="12" t="s">
        <v>417</v>
      </c>
      <c r="L784" s="12" t="s">
        <v>417</v>
      </c>
      <c r="M784" s="9" t="s">
        <v>39</v>
      </c>
      <c r="N784" s="24" t="s">
        <v>3943</v>
      </c>
      <c r="O784" s="8" t="s">
        <v>3944</v>
      </c>
      <c r="P784" s="23"/>
      <c r="Q784" s="17"/>
      <c r="R784" s="23"/>
      <c r="S784" s="23"/>
      <c r="T784" s="23"/>
      <c r="U784" s="23"/>
      <c r="V784" s="23"/>
      <c r="W784" s="23"/>
      <c r="X784" s="17"/>
      <c r="Y784" s="9" t="s">
        <v>2604</v>
      </c>
      <c r="Z784" s="51" t="s">
        <v>3945</v>
      </c>
      <c r="AA784" s="14" t="str">
        <f t="shared" si="1"/>
        <v>M4-MyM-5a-I-1</v>
      </c>
      <c r="AB784" s="7" t="s">
        <v>258</v>
      </c>
      <c r="AC784" s="17"/>
      <c r="AD784" s="17" t="s">
        <v>44</v>
      </c>
      <c r="AE784" s="7" t="s">
        <v>45</v>
      </c>
    </row>
    <row r="785" ht="75.0" customHeight="1">
      <c r="A785" s="9" t="s">
        <v>3940</v>
      </c>
      <c r="B785" s="12" t="s">
        <v>3941</v>
      </c>
      <c r="C785" s="9" t="s">
        <v>32</v>
      </c>
      <c r="D785" s="10" t="s">
        <v>33</v>
      </c>
      <c r="E785" s="9"/>
      <c r="F785" s="11" t="s">
        <v>3946</v>
      </c>
      <c r="G785" s="12"/>
      <c r="H785" s="24"/>
      <c r="I785" s="9" t="s">
        <v>544</v>
      </c>
      <c r="J785" s="9" t="s">
        <v>1092</v>
      </c>
      <c r="K785" s="12" t="s">
        <v>417</v>
      </c>
      <c r="L785" s="12" t="s">
        <v>417</v>
      </c>
      <c r="M785" s="9" t="s">
        <v>39</v>
      </c>
      <c r="N785" s="24" t="s">
        <v>3943</v>
      </c>
      <c r="O785" s="8" t="s">
        <v>3947</v>
      </c>
      <c r="P785" s="23"/>
      <c r="Q785" s="17"/>
      <c r="R785" s="23"/>
      <c r="S785" s="23"/>
      <c r="T785" s="23"/>
      <c r="U785" s="23"/>
      <c r="V785" s="23"/>
      <c r="W785" s="23"/>
      <c r="X785" s="17"/>
      <c r="Y785" s="9" t="s">
        <v>2604</v>
      </c>
      <c r="Z785" s="11" t="s">
        <v>3948</v>
      </c>
      <c r="AA785" s="14" t="str">
        <f t="shared" si="1"/>
        <v>M4-MyM-5a-I-2</v>
      </c>
      <c r="AB785" s="7" t="s">
        <v>258</v>
      </c>
      <c r="AC785" s="17"/>
      <c r="AD785" s="17" t="s">
        <v>44</v>
      </c>
      <c r="AE785" s="7" t="s">
        <v>45</v>
      </c>
    </row>
    <row r="786" ht="75.0" customHeight="1">
      <c r="A786" s="9" t="s">
        <v>3940</v>
      </c>
      <c r="B786" s="12" t="s">
        <v>3941</v>
      </c>
      <c r="C786" s="9" t="s">
        <v>32</v>
      </c>
      <c r="D786" s="10" t="s">
        <v>33</v>
      </c>
      <c r="E786" s="9"/>
      <c r="F786" s="11" t="s">
        <v>3949</v>
      </c>
      <c r="G786" s="12"/>
      <c r="H786" s="24"/>
      <c r="I786" s="9" t="s">
        <v>544</v>
      </c>
      <c r="J786" s="9" t="s">
        <v>1092</v>
      </c>
      <c r="K786" s="12" t="s">
        <v>417</v>
      </c>
      <c r="L786" s="12" t="s">
        <v>417</v>
      </c>
      <c r="M786" s="9" t="s">
        <v>39</v>
      </c>
      <c r="N786" s="24" t="s">
        <v>3943</v>
      </c>
      <c r="O786" s="8" t="s">
        <v>3950</v>
      </c>
      <c r="P786" s="23"/>
      <c r="Q786" s="17"/>
      <c r="R786" s="23"/>
      <c r="S786" s="23"/>
      <c r="T786" s="23"/>
      <c r="U786" s="23"/>
      <c r="V786" s="23"/>
      <c r="W786" s="23"/>
      <c r="X786" s="17"/>
      <c r="Y786" s="9" t="s">
        <v>2604</v>
      </c>
      <c r="Z786" s="11" t="s">
        <v>3951</v>
      </c>
      <c r="AA786" s="14" t="str">
        <f t="shared" si="1"/>
        <v>M4-MyM-5a-I-3</v>
      </c>
      <c r="AB786" s="7" t="s">
        <v>258</v>
      </c>
      <c r="AC786" s="17"/>
      <c r="AD786" s="17" t="s">
        <v>44</v>
      </c>
      <c r="AE786" s="7" t="s">
        <v>45</v>
      </c>
    </row>
    <row r="787" ht="75.0" customHeight="1">
      <c r="A787" s="9" t="s">
        <v>3940</v>
      </c>
      <c r="B787" s="12" t="s">
        <v>3941</v>
      </c>
      <c r="C787" s="9" t="s">
        <v>32</v>
      </c>
      <c r="D787" s="10" t="s">
        <v>33</v>
      </c>
      <c r="E787" s="9"/>
      <c r="F787" s="11" t="s">
        <v>3952</v>
      </c>
      <c r="G787" s="12"/>
      <c r="H787" s="24"/>
      <c r="I787" s="9" t="s">
        <v>544</v>
      </c>
      <c r="J787" s="9" t="s">
        <v>1092</v>
      </c>
      <c r="K787" s="12" t="s">
        <v>417</v>
      </c>
      <c r="L787" s="12" t="s">
        <v>417</v>
      </c>
      <c r="M787" s="9" t="s">
        <v>39</v>
      </c>
      <c r="N787" s="24" t="s">
        <v>3943</v>
      </c>
      <c r="O787" s="8" t="s">
        <v>3953</v>
      </c>
      <c r="P787" s="23"/>
      <c r="Q787" s="17"/>
      <c r="R787" s="23"/>
      <c r="S787" s="23"/>
      <c r="T787" s="23"/>
      <c r="U787" s="23"/>
      <c r="V787" s="23"/>
      <c r="W787" s="23"/>
      <c r="X787" s="17"/>
      <c r="Y787" s="9" t="s">
        <v>2604</v>
      </c>
      <c r="Z787" s="11" t="s">
        <v>3954</v>
      </c>
      <c r="AA787" s="14" t="str">
        <f t="shared" si="1"/>
        <v>M4-MyM-5a-I-4</v>
      </c>
      <c r="AB787" s="7" t="s">
        <v>258</v>
      </c>
      <c r="AC787" s="17"/>
      <c r="AD787" s="17" t="s">
        <v>44</v>
      </c>
      <c r="AE787" s="7" t="s">
        <v>45</v>
      </c>
    </row>
    <row r="788" ht="75.0" customHeight="1">
      <c r="A788" s="9" t="s">
        <v>3940</v>
      </c>
      <c r="B788" s="12" t="s">
        <v>3941</v>
      </c>
      <c r="C788" s="9" t="s">
        <v>46</v>
      </c>
      <c r="D788" s="10" t="s">
        <v>33</v>
      </c>
      <c r="E788" s="9"/>
      <c r="F788" s="11" t="s">
        <v>3955</v>
      </c>
      <c r="G788" s="8" t="s">
        <v>3956</v>
      </c>
      <c r="H788" s="24"/>
      <c r="I788" s="7" t="s">
        <v>544</v>
      </c>
      <c r="J788" s="9" t="s">
        <v>90</v>
      </c>
      <c r="K788" s="8" t="s">
        <v>3957</v>
      </c>
      <c r="L788" s="11" t="s">
        <v>3958</v>
      </c>
      <c r="M788" s="20" t="s">
        <v>39</v>
      </c>
      <c r="N788" s="11" t="s">
        <v>3959</v>
      </c>
      <c r="O788" s="11" t="s">
        <v>3960</v>
      </c>
      <c r="P788" s="23"/>
      <c r="Q788" s="17"/>
      <c r="R788" s="23"/>
      <c r="S788" s="23"/>
      <c r="T788" s="23"/>
      <c r="U788" s="23"/>
      <c r="V788" s="23"/>
      <c r="W788" s="23"/>
      <c r="X788" s="17"/>
      <c r="Y788" s="9" t="s">
        <v>2604</v>
      </c>
      <c r="Z788" s="11" t="s">
        <v>3961</v>
      </c>
      <c r="AA788" s="14" t="str">
        <f t="shared" si="1"/>
        <v>M4-MyM-5a-E-1</v>
      </c>
      <c r="AB788" s="7" t="s">
        <v>258</v>
      </c>
      <c r="AC788" s="17"/>
      <c r="AD788" s="17" t="s">
        <v>44</v>
      </c>
      <c r="AE788" s="7" t="s">
        <v>45</v>
      </c>
    </row>
    <row r="789" ht="75.0" customHeight="1">
      <c r="A789" s="9" t="s">
        <v>3940</v>
      </c>
      <c r="B789" s="12" t="s">
        <v>3941</v>
      </c>
      <c r="C789" s="9" t="s">
        <v>46</v>
      </c>
      <c r="D789" s="10" t="s">
        <v>33</v>
      </c>
      <c r="E789" s="9"/>
      <c r="F789" s="11" t="s">
        <v>3962</v>
      </c>
      <c r="G789" s="8" t="s">
        <v>3956</v>
      </c>
      <c r="H789" s="24"/>
      <c r="I789" s="7" t="s">
        <v>544</v>
      </c>
      <c r="J789" s="9" t="s">
        <v>90</v>
      </c>
      <c r="K789" s="8" t="s">
        <v>3963</v>
      </c>
      <c r="L789" s="11" t="s">
        <v>3964</v>
      </c>
      <c r="M789" s="20" t="s">
        <v>39</v>
      </c>
      <c r="N789" s="12" t="s">
        <v>3943</v>
      </c>
      <c r="O789" s="11" t="s">
        <v>3965</v>
      </c>
      <c r="P789" s="23"/>
      <c r="Q789" s="17"/>
      <c r="R789" s="23"/>
      <c r="S789" s="23"/>
      <c r="T789" s="23"/>
      <c r="U789" s="23"/>
      <c r="V789" s="23"/>
      <c r="W789" s="23"/>
      <c r="X789" s="17"/>
      <c r="Y789" s="9" t="s">
        <v>2604</v>
      </c>
      <c r="Z789" s="11" t="s">
        <v>3966</v>
      </c>
      <c r="AA789" s="14" t="str">
        <f t="shared" si="1"/>
        <v>M4-MyM-5a-E-2</v>
      </c>
      <c r="AB789" s="7" t="s">
        <v>258</v>
      </c>
      <c r="AC789" s="17"/>
      <c r="AD789" s="17" t="s">
        <v>44</v>
      </c>
      <c r="AE789" s="7" t="s">
        <v>45</v>
      </c>
    </row>
    <row r="790" ht="75.0" customHeight="1">
      <c r="A790" s="9" t="s">
        <v>3940</v>
      </c>
      <c r="B790" s="12" t="s">
        <v>3941</v>
      </c>
      <c r="C790" s="9" t="s">
        <v>46</v>
      </c>
      <c r="D790" s="10" t="s">
        <v>33</v>
      </c>
      <c r="E790" s="9"/>
      <c r="F790" s="11" t="s">
        <v>3967</v>
      </c>
      <c r="G790" s="8" t="s">
        <v>3968</v>
      </c>
      <c r="H790" s="24"/>
      <c r="I790" s="7" t="s">
        <v>544</v>
      </c>
      <c r="J790" s="9" t="s">
        <v>90</v>
      </c>
      <c r="K790" s="8" t="s">
        <v>3969</v>
      </c>
      <c r="L790" s="12" t="s">
        <v>3970</v>
      </c>
      <c r="M790" s="20" t="s">
        <v>39</v>
      </c>
      <c r="N790" s="11" t="s">
        <v>3971</v>
      </c>
      <c r="O790" s="12" t="s">
        <v>3972</v>
      </c>
      <c r="P790" s="23"/>
      <c r="Q790" s="17"/>
      <c r="R790" s="23"/>
      <c r="S790" s="23"/>
      <c r="T790" s="23"/>
      <c r="U790" s="23"/>
      <c r="V790" s="23"/>
      <c r="W790" s="23"/>
      <c r="X790" s="17"/>
      <c r="Y790" s="9" t="s">
        <v>2604</v>
      </c>
      <c r="Z790" s="11" t="s">
        <v>3973</v>
      </c>
      <c r="AA790" s="14" t="str">
        <f t="shared" si="1"/>
        <v>M4-MyM-5a-E-3</v>
      </c>
      <c r="AB790" s="7" t="s">
        <v>258</v>
      </c>
      <c r="AC790" s="17"/>
      <c r="AD790" s="17" t="s">
        <v>44</v>
      </c>
      <c r="AE790" s="7" t="s">
        <v>45</v>
      </c>
    </row>
    <row r="791" ht="75.0" customHeight="1">
      <c r="A791" s="9" t="s">
        <v>3974</v>
      </c>
      <c r="B791" s="12" t="s">
        <v>3975</v>
      </c>
      <c r="C791" s="9" t="s">
        <v>32</v>
      </c>
      <c r="D791" s="10" t="s">
        <v>33</v>
      </c>
      <c r="E791" s="9"/>
      <c r="F791" s="11" t="s">
        <v>3976</v>
      </c>
      <c r="G791" s="12" t="s">
        <v>3977</v>
      </c>
      <c r="H791" s="24"/>
      <c r="I791" s="9" t="s">
        <v>82</v>
      </c>
      <c r="J791" s="9" t="s">
        <v>366</v>
      </c>
      <c r="K791" s="8" t="s">
        <v>3978</v>
      </c>
      <c r="L791" s="8" t="s">
        <v>3979</v>
      </c>
      <c r="M791" s="9" t="s">
        <v>39</v>
      </c>
      <c r="N791" s="11" t="s">
        <v>3980</v>
      </c>
      <c r="O791" s="11" t="s">
        <v>3981</v>
      </c>
      <c r="P791" s="23"/>
      <c r="Q791" s="17"/>
      <c r="R791" s="23"/>
      <c r="S791" s="23"/>
      <c r="T791" s="23"/>
      <c r="U791" s="23"/>
      <c r="V791" s="23"/>
      <c r="W791" s="23"/>
      <c r="X791" s="17"/>
      <c r="Y791" s="9" t="s">
        <v>2604</v>
      </c>
      <c r="Z791" s="11" t="s">
        <v>3982</v>
      </c>
      <c r="AA791" s="14" t="str">
        <f t="shared" si="1"/>
        <v>M4-MyM-5b-I-1</v>
      </c>
      <c r="AB791" s="7" t="s">
        <v>258</v>
      </c>
      <c r="AC791" s="17"/>
      <c r="AD791" s="17" t="s">
        <v>44</v>
      </c>
      <c r="AE791" s="7" t="s">
        <v>45</v>
      </c>
    </row>
    <row r="792" ht="75.0" customHeight="1">
      <c r="A792" s="9" t="s">
        <v>3974</v>
      </c>
      <c r="B792" s="12" t="s">
        <v>3975</v>
      </c>
      <c r="C792" s="9" t="s">
        <v>32</v>
      </c>
      <c r="D792" s="10" t="s">
        <v>33</v>
      </c>
      <c r="E792" s="9"/>
      <c r="F792" s="11" t="s">
        <v>3983</v>
      </c>
      <c r="G792" s="11" t="s">
        <v>3984</v>
      </c>
      <c r="H792" s="24"/>
      <c r="I792" s="9" t="s">
        <v>82</v>
      </c>
      <c r="J792" s="9" t="s">
        <v>366</v>
      </c>
      <c r="K792" s="8" t="s">
        <v>3985</v>
      </c>
      <c r="L792" s="8" t="s">
        <v>3979</v>
      </c>
      <c r="M792" s="9" t="s">
        <v>39</v>
      </c>
      <c r="N792" s="11" t="s">
        <v>3980</v>
      </c>
      <c r="O792" s="11" t="s">
        <v>3981</v>
      </c>
      <c r="P792" s="23"/>
      <c r="Q792" s="17"/>
      <c r="R792" s="23"/>
      <c r="S792" s="23"/>
      <c r="T792" s="23"/>
      <c r="U792" s="23"/>
      <c r="V792" s="23"/>
      <c r="W792" s="23"/>
      <c r="X792" s="17"/>
      <c r="Y792" s="9" t="s">
        <v>2604</v>
      </c>
      <c r="Z792" s="11" t="s">
        <v>3986</v>
      </c>
      <c r="AA792" s="14" t="str">
        <f t="shared" si="1"/>
        <v>M4-MyM-5b-I-2</v>
      </c>
      <c r="AB792" s="7" t="s">
        <v>258</v>
      </c>
      <c r="AC792" s="17"/>
      <c r="AD792" s="17" t="s">
        <v>44</v>
      </c>
      <c r="AE792" s="7" t="s">
        <v>45</v>
      </c>
    </row>
    <row r="793" ht="75.0" customHeight="1">
      <c r="A793" s="9" t="s">
        <v>3974</v>
      </c>
      <c r="B793" s="12" t="s">
        <v>3975</v>
      </c>
      <c r="C793" s="9" t="s">
        <v>32</v>
      </c>
      <c r="D793" s="10" t="s">
        <v>33</v>
      </c>
      <c r="E793" s="9"/>
      <c r="F793" s="12" t="s">
        <v>3987</v>
      </c>
      <c r="G793" s="12" t="s">
        <v>3988</v>
      </c>
      <c r="H793" s="24"/>
      <c r="I793" s="9" t="s">
        <v>82</v>
      </c>
      <c r="J793" s="9" t="s">
        <v>366</v>
      </c>
      <c r="K793" s="8" t="s">
        <v>3989</v>
      </c>
      <c r="L793" s="8" t="s">
        <v>3990</v>
      </c>
      <c r="M793" s="9" t="s">
        <v>39</v>
      </c>
      <c r="N793" s="11" t="s">
        <v>3991</v>
      </c>
      <c r="O793" s="11" t="s">
        <v>3992</v>
      </c>
      <c r="P793" s="23"/>
      <c r="Q793" s="17"/>
      <c r="R793" s="23"/>
      <c r="S793" s="23"/>
      <c r="T793" s="23"/>
      <c r="U793" s="23"/>
      <c r="V793" s="23"/>
      <c r="W793" s="23"/>
      <c r="X793" s="17"/>
      <c r="Y793" s="9" t="s">
        <v>2604</v>
      </c>
      <c r="Z793" s="11" t="s">
        <v>3993</v>
      </c>
      <c r="AA793" s="14" t="str">
        <f t="shared" si="1"/>
        <v>M4-MyM-5b-I-3</v>
      </c>
      <c r="AB793" s="7" t="s">
        <v>258</v>
      </c>
      <c r="AC793" s="17"/>
      <c r="AD793" s="17" t="s">
        <v>44</v>
      </c>
      <c r="AE793" s="7" t="s">
        <v>45</v>
      </c>
    </row>
    <row r="794" ht="75.0" customHeight="1">
      <c r="A794" s="9" t="s">
        <v>3974</v>
      </c>
      <c r="B794" s="12" t="s">
        <v>3975</v>
      </c>
      <c r="C794" s="9" t="s">
        <v>46</v>
      </c>
      <c r="D794" s="10" t="s">
        <v>33</v>
      </c>
      <c r="E794" s="9"/>
      <c r="F794" s="12" t="s">
        <v>3994</v>
      </c>
      <c r="G794" s="12" t="s">
        <v>3995</v>
      </c>
      <c r="H794" s="12"/>
      <c r="I794" s="9" t="s">
        <v>82</v>
      </c>
      <c r="J794" s="9" t="s">
        <v>90</v>
      </c>
      <c r="K794" s="8" t="s">
        <v>3996</v>
      </c>
      <c r="L794" s="8" t="s">
        <v>3997</v>
      </c>
      <c r="M794" s="9" t="s">
        <v>39</v>
      </c>
      <c r="N794" s="11" t="s">
        <v>3980</v>
      </c>
      <c r="O794" s="11" t="s">
        <v>3981</v>
      </c>
      <c r="P794" s="23"/>
      <c r="Q794" s="17"/>
      <c r="R794" s="23"/>
      <c r="S794" s="23"/>
      <c r="T794" s="23"/>
      <c r="U794" s="23"/>
      <c r="V794" s="23"/>
      <c r="W794" s="23"/>
      <c r="X794" s="17"/>
      <c r="Y794" s="9" t="s">
        <v>2604</v>
      </c>
      <c r="Z794" s="11" t="s">
        <v>3998</v>
      </c>
      <c r="AA794" s="14" t="str">
        <f t="shared" si="1"/>
        <v>M4-MyM-5b-E-1</v>
      </c>
      <c r="AB794" s="7" t="s">
        <v>258</v>
      </c>
      <c r="AC794" s="17"/>
      <c r="AD794" s="17" t="s">
        <v>44</v>
      </c>
      <c r="AE794" s="7" t="s">
        <v>45</v>
      </c>
    </row>
    <row r="795" ht="75.0" customHeight="1">
      <c r="A795" s="9" t="s">
        <v>3974</v>
      </c>
      <c r="B795" s="12" t="s">
        <v>3975</v>
      </c>
      <c r="C795" s="9" t="s">
        <v>46</v>
      </c>
      <c r="D795" s="10" t="s">
        <v>33</v>
      </c>
      <c r="E795" s="9"/>
      <c r="F795" s="11" t="s">
        <v>3999</v>
      </c>
      <c r="G795" s="11" t="s">
        <v>4000</v>
      </c>
      <c r="H795" s="12"/>
      <c r="I795" s="9" t="s">
        <v>82</v>
      </c>
      <c r="J795" s="9" t="s">
        <v>90</v>
      </c>
      <c r="K795" s="8" t="s">
        <v>4001</v>
      </c>
      <c r="L795" s="8" t="s">
        <v>4002</v>
      </c>
      <c r="M795" s="9" t="s">
        <v>39</v>
      </c>
      <c r="N795" s="11" t="s">
        <v>3991</v>
      </c>
      <c r="O795" s="11" t="s">
        <v>3992</v>
      </c>
      <c r="P795" s="23"/>
      <c r="Q795" s="17"/>
      <c r="R795" s="23"/>
      <c r="S795" s="23"/>
      <c r="T795" s="23"/>
      <c r="U795" s="23"/>
      <c r="V795" s="23"/>
      <c r="W795" s="23"/>
      <c r="X795" s="17"/>
      <c r="Y795" s="9" t="s">
        <v>2604</v>
      </c>
      <c r="Z795" s="11" t="s">
        <v>4003</v>
      </c>
      <c r="AA795" s="14" t="str">
        <f t="shared" si="1"/>
        <v>M4-MyM-5b-E-2</v>
      </c>
      <c r="AB795" s="7" t="s">
        <v>258</v>
      </c>
      <c r="AC795" s="17"/>
      <c r="AD795" s="17" t="s">
        <v>44</v>
      </c>
      <c r="AE795" s="7" t="s">
        <v>45</v>
      </c>
    </row>
    <row r="796" ht="75.0" customHeight="1">
      <c r="A796" s="9" t="s">
        <v>3974</v>
      </c>
      <c r="B796" s="12" t="s">
        <v>3975</v>
      </c>
      <c r="C796" s="9" t="s">
        <v>46</v>
      </c>
      <c r="D796" s="10" t="s">
        <v>33</v>
      </c>
      <c r="E796" s="9"/>
      <c r="F796" s="11" t="s">
        <v>4004</v>
      </c>
      <c r="G796" s="11" t="s">
        <v>4005</v>
      </c>
      <c r="H796" s="12"/>
      <c r="I796" s="9" t="s">
        <v>82</v>
      </c>
      <c r="J796" s="9" t="s">
        <v>90</v>
      </c>
      <c r="K796" s="8" t="s">
        <v>4006</v>
      </c>
      <c r="L796" s="8" t="s">
        <v>4002</v>
      </c>
      <c r="M796" s="9" t="s">
        <v>39</v>
      </c>
      <c r="N796" s="11" t="s">
        <v>3991</v>
      </c>
      <c r="O796" s="11" t="s">
        <v>3992</v>
      </c>
      <c r="P796" s="23"/>
      <c r="Q796" s="17"/>
      <c r="R796" s="23"/>
      <c r="S796" s="23"/>
      <c r="T796" s="23"/>
      <c r="U796" s="23"/>
      <c r="V796" s="23"/>
      <c r="W796" s="23"/>
      <c r="X796" s="17"/>
      <c r="Y796" s="9" t="s">
        <v>2604</v>
      </c>
      <c r="Z796" s="11" t="s">
        <v>4007</v>
      </c>
      <c r="AA796" s="14" t="str">
        <f t="shared" si="1"/>
        <v>M4-MyM-5b-E-3</v>
      </c>
      <c r="AB796" s="7" t="s">
        <v>258</v>
      </c>
      <c r="AC796" s="17"/>
      <c r="AD796" s="17" t="s">
        <v>44</v>
      </c>
      <c r="AE796" s="7" t="s">
        <v>45</v>
      </c>
    </row>
    <row r="797" ht="75.0" customHeight="1">
      <c r="A797" s="9" t="s">
        <v>4008</v>
      </c>
      <c r="B797" s="12" t="s">
        <v>4009</v>
      </c>
      <c r="C797" s="9" t="s">
        <v>32</v>
      </c>
      <c r="D797" s="10" t="s">
        <v>33</v>
      </c>
      <c r="E797" s="7"/>
      <c r="F797" s="12" t="s">
        <v>4010</v>
      </c>
      <c r="G797" s="12"/>
      <c r="H797" s="24"/>
      <c r="I797" s="9" t="s">
        <v>82</v>
      </c>
      <c r="J797" s="9" t="s">
        <v>471</v>
      </c>
      <c r="K797" s="8" t="s">
        <v>4011</v>
      </c>
      <c r="L797" s="12" t="s">
        <v>4012</v>
      </c>
      <c r="M797" s="9" t="s">
        <v>39</v>
      </c>
      <c r="N797" s="11" t="s">
        <v>3991</v>
      </c>
      <c r="O797" s="11" t="s">
        <v>4013</v>
      </c>
      <c r="P797" s="23"/>
      <c r="Q797" s="17"/>
      <c r="R797" s="23"/>
      <c r="S797" s="23"/>
      <c r="T797" s="23"/>
      <c r="U797" s="23"/>
      <c r="V797" s="23"/>
      <c r="W797" s="23"/>
      <c r="X797" s="17"/>
      <c r="Y797" s="9" t="s">
        <v>2604</v>
      </c>
      <c r="Z797" s="16" t="s">
        <v>4014</v>
      </c>
      <c r="AA797" s="14" t="str">
        <f t="shared" si="1"/>
        <v>M4-MyM-10a-I-1</v>
      </c>
      <c r="AB797" s="17"/>
      <c r="AC797" s="17"/>
      <c r="AD797" s="17" t="s">
        <v>44</v>
      </c>
      <c r="AE797" s="17"/>
    </row>
    <row r="798" ht="75.0" customHeight="1">
      <c r="A798" s="9" t="s">
        <v>4008</v>
      </c>
      <c r="B798" s="12" t="s">
        <v>4009</v>
      </c>
      <c r="C798" s="9" t="s">
        <v>32</v>
      </c>
      <c r="D798" s="10" t="s">
        <v>33</v>
      </c>
      <c r="E798" s="7"/>
      <c r="F798" s="11" t="s">
        <v>4015</v>
      </c>
      <c r="G798" s="12"/>
      <c r="H798" s="24"/>
      <c r="I798" s="9" t="s">
        <v>82</v>
      </c>
      <c r="J798" s="9" t="s">
        <v>471</v>
      </c>
      <c r="K798" s="8" t="s">
        <v>4016</v>
      </c>
      <c r="L798" s="8" t="s">
        <v>4017</v>
      </c>
      <c r="M798" s="9" t="s">
        <v>39</v>
      </c>
      <c r="N798" s="11" t="s">
        <v>3991</v>
      </c>
      <c r="O798" s="11" t="s">
        <v>4018</v>
      </c>
      <c r="P798" s="23"/>
      <c r="Q798" s="17"/>
      <c r="R798" s="23"/>
      <c r="S798" s="23"/>
      <c r="T798" s="23"/>
      <c r="U798" s="23"/>
      <c r="V798" s="23"/>
      <c r="W798" s="23"/>
      <c r="X798" s="17"/>
      <c r="Y798" s="9" t="s">
        <v>2604</v>
      </c>
      <c r="Z798" s="16" t="s">
        <v>4019</v>
      </c>
      <c r="AA798" s="14" t="str">
        <f t="shared" si="1"/>
        <v>M4-MyM-10a-I-2</v>
      </c>
      <c r="AB798" s="17"/>
      <c r="AC798" s="17"/>
      <c r="AD798" s="17" t="s">
        <v>44</v>
      </c>
      <c r="AE798" s="17"/>
    </row>
    <row r="799" ht="75.0" customHeight="1">
      <c r="A799" s="9" t="s">
        <v>4008</v>
      </c>
      <c r="B799" s="12" t="s">
        <v>4009</v>
      </c>
      <c r="C799" s="9" t="s">
        <v>32</v>
      </c>
      <c r="D799" s="10" t="s">
        <v>33</v>
      </c>
      <c r="E799" s="7"/>
      <c r="F799" s="11" t="s">
        <v>4020</v>
      </c>
      <c r="G799" s="12"/>
      <c r="H799" s="24"/>
      <c r="I799" s="9" t="s">
        <v>82</v>
      </c>
      <c r="J799" s="9" t="s">
        <v>471</v>
      </c>
      <c r="K799" s="19" t="s">
        <v>4021</v>
      </c>
      <c r="L799" s="8" t="s">
        <v>4022</v>
      </c>
      <c r="M799" s="9" t="s">
        <v>39</v>
      </c>
      <c r="N799" s="12" t="s">
        <v>4023</v>
      </c>
      <c r="O799" s="12" t="s">
        <v>4024</v>
      </c>
      <c r="P799" s="23"/>
      <c r="Q799" s="17"/>
      <c r="R799" s="23"/>
      <c r="S799" s="23"/>
      <c r="T799" s="23"/>
      <c r="U799" s="23"/>
      <c r="V799" s="23"/>
      <c r="W799" s="23"/>
      <c r="X799" s="17"/>
      <c r="Y799" s="9" t="s">
        <v>2604</v>
      </c>
      <c r="Z799" s="16" t="s">
        <v>4025</v>
      </c>
      <c r="AA799" s="14" t="str">
        <f t="shared" si="1"/>
        <v>M4-MyM-10a-I-3</v>
      </c>
      <c r="AB799" s="17"/>
      <c r="AC799" s="17"/>
      <c r="AD799" s="17" t="s">
        <v>44</v>
      </c>
      <c r="AE799" s="17"/>
    </row>
    <row r="800" ht="75.0" customHeight="1">
      <c r="A800" s="9" t="s">
        <v>4008</v>
      </c>
      <c r="B800" s="12" t="s">
        <v>4009</v>
      </c>
      <c r="C800" s="9" t="s">
        <v>46</v>
      </c>
      <c r="D800" s="10" t="s">
        <v>33</v>
      </c>
      <c r="E800" s="7"/>
      <c r="F800" s="12" t="s">
        <v>4026</v>
      </c>
      <c r="G800" s="12" t="s">
        <v>4027</v>
      </c>
      <c r="H800" s="24"/>
      <c r="I800" s="9" t="s">
        <v>82</v>
      </c>
      <c r="J800" s="9" t="s">
        <v>90</v>
      </c>
      <c r="K800" s="8" t="s">
        <v>4028</v>
      </c>
      <c r="L800" s="12" t="s">
        <v>4002</v>
      </c>
      <c r="M800" s="9" t="s">
        <v>39</v>
      </c>
      <c r="N800" s="11" t="s">
        <v>3991</v>
      </c>
      <c r="O800" s="11" t="s">
        <v>3992</v>
      </c>
      <c r="P800" s="23"/>
      <c r="Q800" s="17"/>
      <c r="R800" s="23"/>
      <c r="S800" s="23"/>
      <c r="T800" s="23"/>
      <c r="U800" s="23"/>
      <c r="V800" s="23"/>
      <c r="W800" s="23"/>
      <c r="X800" s="17"/>
      <c r="Y800" s="9" t="s">
        <v>2604</v>
      </c>
      <c r="Z800" s="16" t="s">
        <v>4029</v>
      </c>
      <c r="AA800" s="14" t="str">
        <f t="shared" si="1"/>
        <v>M4-MyM-10a-E-1</v>
      </c>
      <c r="AB800" s="17"/>
      <c r="AC800" s="17"/>
      <c r="AD800" s="17" t="s">
        <v>44</v>
      </c>
      <c r="AE800" s="17"/>
    </row>
    <row r="801" ht="75.0" customHeight="1">
      <c r="A801" s="9" t="s">
        <v>4008</v>
      </c>
      <c r="B801" s="12" t="s">
        <v>4009</v>
      </c>
      <c r="C801" s="9" t="s">
        <v>46</v>
      </c>
      <c r="D801" s="10" t="s">
        <v>33</v>
      </c>
      <c r="E801" s="7"/>
      <c r="F801" s="12" t="s">
        <v>4030</v>
      </c>
      <c r="G801" s="12" t="s">
        <v>4031</v>
      </c>
      <c r="H801" s="24"/>
      <c r="I801" s="9" t="s">
        <v>82</v>
      </c>
      <c r="J801" s="9" t="s">
        <v>90</v>
      </c>
      <c r="K801" s="8" t="s">
        <v>4032</v>
      </c>
      <c r="L801" s="8" t="s">
        <v>4033</v>
      </c>
      <c r="M801" s="9" t="s">
        <v>39</v>
      </c>
      <c r="N801" s="11" t="s">
        <v>3991</v>
      </c>
      <c r="O801" s="11" t="s">
        <v>4034</v>
      </c>
      <c r="P801" s="23"/>
      <c r="Q801" s="17"/>
      <c r="R801" s="23"/>
      <c r="S801" s="23"/>
      <c r="T801" s="23"/>
      <c r="U801" s="23"/>
      <c r="V801" s="23"/>
      <c r="W801" s="23"/>
      <c r="X801" s="17"/>
      <c r="Y801" s="9" t="s">
        <v>2604</v>
      </c>
      <c r="Z801" s="16" t="s">
        <v>4035</v>
      </c>
      <c r="AA801" s="14" t="str">
        <f t="shared" si="1"/>
        <v>M4-MyM-10a-E-2</v>
      </c>
      <c r="AB801" s="17"/>
      <c r="AC801" s="17"/>
      <c r="AD801" s="17" t="s">
        <v>44</v>
      </c>
      <c r="AE801" s="17"/>
    </row>
    <row r="802" ht="75.0" customHeight="1">
      <c r="A802" s="9" t="s">
        <v>4008</v>
      </c>
      <c r="B802" s="12" t="s">
        <v>4009</v>
      </c>
      <c r="C802" s="9" t="s">
        <v>46</v>
      </c>
      <c r="D802" s="10" t="s">
        <v>33</v>
      </c>
      <c r="E802" s="7"/>
      <c r="F802" s="11" t="s">
        <v>4036</v>
      </c>
      <c r="G802" s="11" t="s">
        <v>4037</v>
      </c>
      <c r="H802" s="24"/>
      <c r="I802" s="9" t="s">
        <v>82</v>
      </c>
      <c r="J802" s="9" t="s">
        <v>90</v>
      </c>
      <c r="K802" s="19" t="s">
        <v>4038</v>
      </c>
      <c r="L802" s="19" t="s">
        <v>4039</v>
      </c>
      <c r="M802" s="9" t="s">
        <v>39</v>
      </c>
      <c r="N802" s="11" t="s">
        <v>4040</v>
      </c>
      <c r="O802" s="11" t="s">
        <v>4041</v>
      </c>
      <c r="P802" s="23"/>
      <c r="Q802" s="17"/>
      <c r="R802" s="23"/>
      <c r="S802" s="23"/>
      <c r="T802" s="23"/>
      <c r="U802" s="23"/>
      <c r="V802" s="23"/>
      <c r="W802" s="23"/>
      <c r="X802" s="17"/>
      <c r="Y802" s="9" t="s">
        <v>2604</v>
      </c>
      <c r="Z802" s="16" t="s">
        <v>4042</v>
      </c>
      <c r="AA802" s="14" t="str">
        <f t="shared" si="1"/>
        <v>M4-MyM-10a-E-3</v>
      </c>
      <c r="AB802" s="17"/>
      <c r="AC802" s="17"/>
      <c r="AD802" s="17" t="s">
        <v>44</v>
      </c>
      <c r="AE802" s="17"/>
    </row>
    <row r="803" ht="75.0" customHeight="1">
      <c r="A803" s="9" t="s">
        <v>4043</v>
      </c>
      <c r="B803" s="12" t="s">
        <v>4044</v>
      </c>
      <c r="C803" s="31" t="s">
        <v>32</v>
      </c>
      <c r="D803" s="10" t="s">
        <v>33</v>
      </c>
      <c r="E803" s="7"/>
      <c r="F803" s="11" t="s">
        <v>4045</v>
      </c>
      <c r="G803" s="11"/>
      <c r="H803" s="24"/>
      <c r="I803" s="9" t="s">
        <v>82</v>
      </c>
      <c r="J803" s="9" t="s">
        <v>4046</v>
      </c>
      <c r="K803" s="11" t="s">
        <v>4047</v>
      </c>
      <c r="L803" s="11" t="s">
        <v>4048</v>
      </c>
      <c r="M803" s="9" t="s">
        <v>39</v>
      </c>
      <c r="N803" s="11" t="s">
        <v>4049</v>
      </c>
      <c r="O803" s="11" t="s">
        <v>4049</v>
      </c>
      <c r="P803" s="23"/>
      <c r="Q803" s="17"/>
      <c r="R803" s="23"/>
      <c r="S803" s="23"/>
      <c r="T803" s="23"/>
      <c r="U803" s="23"/>
      <c r="V803" s="23"/>
      <c r="W803" s="23"/>
      <c r="X803" s="17"/>
      <c r="Y803" s="9" t="s">
        <v>2604</v>
      </c>
      <c r="Z803" s="16" t="s">
        <v>4050</v>
      </c>
      <c r="AA803" s="14" t="str">
        <f t="shared" si="1"/>
        <v>M4-MyM-22a-I-1</v>
      </c>
      <c r="AB803" s="17"/>
      <c r="AC803" s="17"/>
      <c r="AD803" s="17"/>
      <c r="AE803" s="7" t="s">
        <v>45</v>
      </c>
    </row>
    <row r="804" ht="75.0" customHeight="1">
      <c r="A804" s="9" t="s">
        <v>4043</v>
      </c>
      <c r="B804" s="12" t="s">
        <v>4044</v>
      </c>
      <c r="C804" s="31" t="s">
        <v>32</v>
      </c>
      <c r="D804" s="10" t="s">
        <v>33</v>
      </c>
      <c r="E804" s="7"/>
      <c r="F804" s="11" t="s">
        <v>4045</v>
      </c>
      <c r="G804" s="11"/>
      <c r="H804" s="24"/>
      <c r="I804" s="9" t="s">
        <v>82</v>
      </c>
      <c r="J804" s="9" t="s">
        <v>4046</v>
      </c>
      <c r="K804" s="11" t="s">
        <v>4047</v>
      </c>
      <c r="L804" s="11" t="s">
        <v>4051</v>
      </c>
      <c r="M804" s="9" t="s">
        <v>39</v>
      </c>
      <c r="N804" s="11" t="s">
        <v>4049</v>
      </c>
      <c r="O804" s="11" t="s">
        <v>4049</v>
      </c>
      <c r="P804" s="23"/>
      <c r="Q804" s="17"/>
      <c r="R804" s="23"/>
      <c r="S804" s="23"/>
      <c r="T804" s="23"/>
      <c r="U804" s="23"/>
      <c r="V804" s="23"/>
      <c r="W804" s="23"/>
      <c r="X804" s="17"/>
      <c r="Y804" s="9" t="s">
        <v>2604</v>
      </c>
      <c r="Z804" s="16" t="s">
        <v>4052</v>
      </c>
      <c r="AA804" s="14" t="str">
        <f t="shared" si="1"/>
        <v>M4-MyM-22a-I-2</v>
      </c>
      <c r="AB804" s="17"/>
      <c r="AC804" s="17"/>
      <c r="AD804" s="17"/>
      <c r="AE804" s="7" t="s">
        <v>45</v>
      </c>
    </row>
    <row r="805" ht="75.0" customHeight="1">
      <c r="A805" s="9" t="s">
        <v>4043</v>
      </c>
      <c r="B805" s="12" t="s">
        <v>4044</v>
      </c>
      <c r="C805" s="18" t="s">
        <v>46</v>
      </c>
      <c r="D805" s="10" t="s">
        <v>33</v>
      </c>
      <c r="E805" s="7"/>
      <c r="F805" s="11" t="s">
        <v>4053</v>
      </c>
      <c r="G805" s="11"/>
      <c r="H805" s="24"/>
      <c r="I805" s="9" t="s">
        <v>82</v>
      </c>
      <c r="J805" s="9" t="s">
        <v>471</v>
      </c>
      <c r="K805" s="12" t="s">
        <v>110</v>
      </c>
      <c r="L805" s="12" t="s">
        <v>110</v>
      </c>
      <c r="M805" s="9" t="s">
        <v>39</v>
      </c>
      <c r="N805" s="11" t="s">
        <v>4049</v>
      </c>
      <c r="O805" s="11" t="s">
        <v>4049</v>
      </c>
      <c r="P805" s="23"/>
      <c r="Q805" s="17"/>
      <c r="R805" s="23"/>
      <c r="S805" s="23"/>
      <c r="T805" s="23"/>
      <c r="U805" s="23"/>
      <c r="V805" s="23"/>
      <c r="W805" s="23"/>
      <c r="X805" s="17"/>
      <c r="Y805" s="9" t="s">
        <v>2604</v>
      </c>
      <c r="Z805" s="16" t="s">
        <v>4054</v>
      </c>
      <c r="AA805" s="14" t="str">
        <f t="shared" si="1"/>
        <v>M4-MyM-22a-E-1</v>
      </c>
      <c r="AB805" s="17"/>
      <c r="AC805" s="17"/>
      <c r="AD805" s="17"/>
      <c r="AE805" s="7" t="s">
        <v>45</v>
      </c>
    </row>
    <row r="806" ht="75.0" customHeight="1">
      <c r="A806" s="9" t="s">
        <v>4043</v>
      </c>
      <c r="B806" s="12" t="s">
        <v>4044</v>
      </c>
      <c r="C806" s="18" t="s">
        <v>46</v>
      </c>
      <c r="D806" s="10" t="s">
        <v>33</v>
      </c>
      <c r="E806" s="7"/>
      <c r="F806" s="11" t="s">
        <v>4055</v>
      </c>
      <c r="G806" s="11"/>
      <c r="H806" s="24"/>
      <c r="I806" s="9" t="s">
        <v>82</v>
      </c>
      <c r="J806" s="9" t="s">
        <v>471</v>
      </c>
      <c r="K806" s="12" t="s">
        <v>110</v>
      </c>
      <c r="L806" s="12" t="s">
        <v>110</v>
      </c>
      <c r="M806" s="9" t="s">
        <v>39</v>
      </c>
      <c r="N806" s="11" t="s">
        <v>4049</v>
      </c>
      <c r="O806" s="11" t="s">
        <v>4049</v>
      </c>
      <c r="P806" s="23"/>
      <c r="Q806" s="17"/>
      <c r="R806" s="23"/>
      <c r="S806" s="23"/>
      <c r="T806" s="23"/>
      <c r="U806" s="23"/>
      <c r="V806" s="23"/>
      <c r="W806" s="23"/>
      <c r="X806" s="17"/>
      <c r="Y806" s="9" t="s">
        <v>2604</v>
      </c>
      <c r="Z806" s="16" t="s">
        <v>4056</v>
      </c>
      <c r="AA806" s="14" t="str">
        <f t="shared" si="1"/>
        <v>M4-MyM-22a-E-2</v>
      </c>
      <c r="AB806" s="17"/>
      <c r="AC806" s="17"/>
      <c r="AD806" s="17"/>
      <c r="AE806" s="7" t="s">
        <v>45</v>
      </c>
    </row>
    <row r="807" ht="75.0" customHeight="1">
      <c r="A807" s="9" t="s">
        <v>4043</v>
      </c>
      <c r="B807" s="12" t="s">
        <v>4044</v>
      </c>
      <c r="C807" s="18" t="s">
        <v>46</v>
      </c>
      <c r="D807" s="10" t="s">
        <v>33</v>
      </c>
      <c r="E807" s="7"/>
      <c r="F807" s="11" t="s">
        <v>4057</v>
      </c>
      <c r="G807" s="11"/>
      <c r="H807" s="24"/>
      <c r="I807" s="9" t="s">
        <v>82</v>
      </c>
      <c r="J807" s="9" t="s">
        <v>471</v>
      </c>
      <c r="K807" s="12" t="s">
        <v>110</v>
      </c>
      <c r="L807" s="12" t="s">
        <v>110</v>
      </c>
      <c r="M807" s="9" t="s">
        <v>39</v>
      </c>
      <c r="N807" s="11" t="s">
        <v>4049</v>
      </c>
      <c r="O807" s="11" t="s">
        <v>4049</v>
      </c>
      <c r="P807" s="23"/>
      <c r="Q807" s="17"/>
      <c r="R807" s="23"/>
      <c r="S807" s="23"/>
      <c r="T807" s="23"/>
      <c r="U807" s="23"/>
      <c r="V807" s="23"/>
      <c r="W807" s="23"/>
      <c r="X807" s="17"/>
      <c r="Y807" s="9" t="s">
        <v>2604</v>
      </c>
      <c r="Z807" s="16" t="s">
        <v>4058</v>
      </c>
      <c r="AA807" s="14" t="str">
        <f t="shared" si="1"/>
        <v>M4-MyM-22a-E-3</v>
      </c>
      <c r="AB807" s="17"/>
      <c r="AC807" s="17"/>
      <c r="AD807" s="17"/>
      <c r="AE807" s="7" t="s">
        <v>45</v>
      </c>
    </row>
    <row r="808" ht="75.0" customHeight="1">
      <c r="A808" s="9" t="s">
        <v>4059</v>
      </c>
      <c r="B808" s="12" t="s">
        <v>4060</v>
      </c>
      <c r="C808" s="9" t="s">
        <v>32</v>
      </c>
      <c r="D808" s="10" t="s">
        <v>33</v>
      </c>
      <c r="E808" s="9"/>
      <c r="F808" s="11" t="s">
        <v>4061</v>
      </c>
      <c r="G808" s="12"/>
      <c r="H808" s="24"/>
      <c r="I808" s="7" t="s">
        <v>82</v>
      </c>
      <c r="J808" s="7" t="s">
        <v>4062</v>
      </c>
      <c r="K808" s="11" t="s">
        <v>4063</v>
      </c>
      <c r="L808" s="11" t="s">
        <v>4064</v>
      </c>
      <c r="M808" s="7" t="s">
        <v>39</v>
      </c>
      <c r="N808" s="11" t="s">
        <v>4065</v>
      </c>
      <c r="O808" s="11" t="s">
        <v>4065</v>
      </c>
      <c r="P808" s="23"/>
      <c r="Q808" s="17"/>
      <c r="R808" s="23"/>
      <c r="S808" s="23"/>
      <c r="T808" s="23"/>
      <c r="U808" s="23"/>
      <c r="V808" s="23"/>
      <c r="W808" s="23"/>
      <c r="X808" s="17"/>
      <c r="Y808" s="9" t="s">
        <v>2604</v>
      </c>
      <c r="Z808" s="12" t="s">
        <v>4066</v>
      </c>
      <c r="AA808" s="14" t="str">
        <f t="shared" si="1"/>
        <v>M4-MyM-6a-I-1</v>
      </c>
      <c r="AB808" s="7" t="s">
        <v>258</v>
      </c>
      <c r="AC808" s="17"/>
      <c r="AD808" s="17" t="s">
        <v>44</v>
      </c>
      <c r="AE808" s="7" t="s">
        <v>45</v>
      </c>
    </row>
    <row r="809" ht="75.0" customHeight="1">
      <c r="A809" s="9" t="s">
        <v>4059</v>
      </c>
      <c r="B809" s="12" t="s">
        <v>4060</v>
      </c>
      <c r="C809" s="9" t="s">
        <v>32</v>
      </c>
      <c r="D809" s="10" t="s">
        <v>33</v>
      </c>
      <c r="E809" s="9"/>
      <c r="F809" s="11" t="s">
        <v>4067</v>
      </c>
      <c r="G809" s="12"/>
      <c r="H809" s="24"/>
      <c r="I809" s="7" t="s">
        <v>82</v>
      </c>
      <c r="J809" s="7" t="s">
        <v>4062</v>
      </c>
      <c r="K809" s="11" t="s">
        <v>4063</v>
      </c>
      <c r="L809" s="11" t="s">
        <v>4064</v>
      </c>
      <c r="M809" s="7" t="s">
        <v>39</v>
      </c>
      <c r="N809" s="11" t="s">
        <v>4068</v>
      </c>
      <c r="O809" s="11" t="s">
        <v>4068</v>
      </c>
      <c r="P809" s="23"/>
      <c r="Q809" s="17"/>
      <c r="R809" s="23"/>
      <c r="S809" s="23"/>
      <c r="T809" s="23"/>
      <c r="U809" s="23"/>
      <c r="V809" s="23"/>
      <c r="W809" s="23"/>
      <c r="X809" s="17"/>
      <c r="Y809" s="9" t="s">
        <v>2604</v>
      </c>
      <c r="Z809" s="12" t="s">
        <v>4069</v>
      </c>
      <c r="AA809" s="14" t="str">
        <f t="shared" si="1"/>
        <v>M4-MyM-6a-I-2</v>
      </c>
      <c r="AB809" s="7" t="s">
        <v>258</v>
      </c>
      <c r="AC809" s="17"/>
      <c r="AD809" s="17" t="s">
        <v>44</v>
      </c>
      <c r="AE809" s="7" t="s">
        <v>45</v>
      </c>
    </row>
    <row r="810" ht="75.0" customHeight="1">
      <c r="A810" s="9" t="s">
        <v>4059</v>
      </c>
      <c r="B810" s="12" t="s">
        <v>4060</v>
      </c>
      <c r="C810" s="9" t="s">
        <v>46</v>
      </c>
      <c r="D810" s="10" t="s">
        <v>33</v>
      </c>
      <c r="E810" s="9"/>
      <c r="F810" s="12" t="s">
        <v>4070</v>
      </c>
      <c r="G810" s="12"/>
      <c r="H810" s="24"/>
      <c r="I810" s="9" t="s">
        <v>82</v>
      </c>
      <c r="J810" s="9" t="s">
        <v>471</v>
      </c>
      <c r="K810" s="11" t="s">
        <v>4071</v>
      </c>
      <c r="L810" s="12" t="s">
        <v>4072</v>
      </c>
      <c r="M810" s="9" t="s">
        <v>39</v>
      </c>
      <c r="N810" s="11" t="s">
        <v>4065</v>
      </c>
      <c r="O810" s="11" t="s">
        <v>4073</v>
      </c>
      <c r="P810" s="23"/>
      <c r="Q810" s="17"/>
      <c r="R810" s="23"/>
      <c r="S810" s="23"/>
      <c r="T810" s="23"/>
      <c r="U810" s="23"/>
      <c r="V810" s="23"/>
      <c r="W810" s="23"/>
      <c r="X810" s="17"/>
      <c r="Y810" s="9" t="s">
        <v>2604</v>
      </c>
      <c r="Z810" s="11" t="s">
        <v>4074</v>
      </c>
      <c r="AA810" s="14" t="str">
        <f t="shared" si="1"/>
        <v>M4-MyM-6a-E-1</v>
      </c>
      <c r="AB810" s="7" t="s">
        <v>258</v>
      </c>
      <c r="AC810" s="17"/>
      <c r="AD810" s="17" t="s">
        <v>44</v>
      </c>
      <c r="AE810" s="7" t="s">
        <v>45</v>
      </c>
    </row>
    <row r="811" ht="75.0" customHeight="1">
      <c r="A811" s="9" t="s">
        <v>4075</v>
      </c>
      <c r="B811" s="12" t="s">
        <v>4076</v>
      </c>
      <c r="C811" s="9" t="s">
        <v>32</v>
      </c>
      <c r="D811" s="10" t="s">
        <v>33</v>
      </c>
      <c r="E811" s="9"/>
      <c r="F811" s="12" t="s">
        <v>4077</v>
      </c>
      <c r="G811" s="8" t="s">
        <v>4078</v>
      </c>
      <c r="H811" s="24"/>
      <c r="I811" s="9" t="s">
        <v>82</v>
      </c>
      <c r="J811" s="9" t="s">
        <v>366</v>
      </c>
      <c r="K811" s="12" t="s">
        <v>4079</v>
      </c>
      <c r="L811" s="12" t="s">
        <v>4080</v>
      </c>
      <c r="M811" s="9" t="s">
        <v>39</v>
      </c>
      <c r="N811" s="11" t="s">
        <v>4081</v>
      </c>
      <c r="O811" s="11" t="s">
        <v>4082</v>
      </c>
      <c r="P811" s="23"/>
      <c r="Q811" s="17"/>
      <c r="R811" s="23"/>
      <c r="S811" s="23"/>
      <c r="T811" s="23"/>
      <c r="U811" s="23"/>
      <c r="V811" s="23"/>
      <c r="W811" s="23"/>
      <c r="X811" s="17"/>
      <c r="Y811" s="9" t="s">
        <v>2604</v>
      </c>
      <c r="Z811" s="11" t="s">
        <v>4083</v>
      </c>
      <c r="AA811" s="14" t="str">
        <f t="shared" si="1"/>
        <v>M4-MyM-6b-I-1</v>
      </c>
      <c r="AB811" s="7" t="s">
        <v>258</v>
      </c>
      <c r="AC811" s="17"/>
      <c r="AD811" s="17" t="s">
        <v>44</v>
      </c>
      <c r="AE811" s="7" t="s">
        <v>45</v>
      </c>
    </row>
    <row r="812" ht="75.0" customHeight="1">
      <c r="A812" s="9" t="s">
        <v>4075</v>
      </c>
      <c r="B812" s="12" t="s">
        <v>4076</v>
      </c>
      <c r="C812" s="9" t="s">
        <v>32</v>
      </c>
      <c r="D812" s="10" t="s">
        <v>33</v>
      </c>
      <c r="E812" s="9"/>
      <c r="F812" s="12" t="s">
        <v>4077</v>
      </c>
      <c r="G812" s="8" t="s">
        <v>4084</v>
      </c>
      <c r="H812" s="24"/>
      <c r="I812" s="9" t="s">
        <v>82</v>
      </c>
      <c r="J812" s="9" t="s">
        <v>366</v>
      </c>
      <c r="K812" s="11" t="s">
        <v>4079</v>
      </c>
      <c r="L812" s="12" t="s">
        <v>4085</v>
      </c>
      <c r="M812" s="9" t="s">
        <v>39</v>
      </c>
      <c r="N812" s="11" t="s">
        <v>4086</v>
      </c>
      <c r="O812" s="11" t="s">
        <v>4087</v>
      </c>
      <c r="P812" s="23"/>
      <c r="Q812" s="17"/>
      <c r="R812" s="23"/>
      <c r="S812" s="23"/>
      <c r="T812" s="23"/>
      <c r="U812" s="23"/>
      <c r="V812" s="23"/>
      <c r="W812" s="23"/>
      <c r="X812" s="17"/>
      <c r="Y812" s="9" t="s">
        <v>2604</v>
      </c>
      <c r="Z812" s="11" t="s">
        <v>4088</v>
      </c>
      <c r="AA812" s="14" t="str">
        <f t="shared" si="1"/>
        <v>M4-MyM-6b-I-2</v>
      </c>
      <c r="AB812" s="7" t="s">
        <v>258</v>
      </c>
      <c r="AC812" s="17"/>
      <c r="AD812" s="17" t="s">
        <v>44</v>
      </c>
      <c r="AE812" s="7" t="s">
        <v>45</v>
      </c>
    </row>
    <row r="813" ht="75.0" customHeight="1">
      <c r="A813" s="9" t="s">
        <v>4075</v>
      </c>
      <c r="B813" s="12" t="s">
        <v>4076</v>
      </c>
      <c r="C813" s="9" t="s">
        <v>32</v>
      </c>
      <c r="D813" s="10" t="s">
        <v>33</v>
      </c>
      <c r="E813" s="9"/>
      <c r="F813" s="12" t="s">
        <v>4077</v>
      </c>
      <c r="G813" s="8" t="s">
        <v>4089</v>
      </c>
      <c r="H813" s="24"/>
      <c r="I813" s="9" t="s">
        <v>82</v>
      </c>
      <c r="J813" s="9" t="s">
        <v>366</v>
      </c>
      <c r="K813" s="12" t="s">
        <v>4090</v>
      </c>
      <c r="L813" s="12" t="s">
        <v>4080</v>
      </c>
      <c r="M813" s="9" t="s">
        <v>39</v>
      </c>
      <c r="N813" s="11" t="s">
        <v>4081</v>
      </c>
      <c r="O813" s="11" t="s">
        <v>4091</v>
      </c>
      <c r="P813" s="23"/>
      <c r="Q813" s="17"/>
      <c r="R813" s="23"/>
      <c r="S813" s="23"/>
      <c r="T813" s="23"/>
      <c r="U813" s="23"/>
      <c r="V813" s="23"/>
      <c r="W813" s="23"/>
      <c r="X813" s="17"/>
      <c r="Y813" s="9" t="s">
        <v>2604</v>
      </c>
      <c r="Z813" s="11" t="s">
        <v>4092</v>
      </c>
      <c r="AA813" s="14" t="str">
        <f t="shared" si="1"/>
        <v>M4-MyM-6b-I-3</v>
      </c>
      <c r="AB813" s="7" t="s">
        <v>258</v>
      </c>
      <c r="AC813" s="17"/>
      <c r="AD813" s="17" t="s">
        <v>44</v>
      </c>
      <c r="AE813" s="7" t="s">
        <v>45</v>
      </c>
    </row>
    <row r="814" ht="75.0" customHeight="1">
      <c r="A814" s="9" t="s">
        <v>4075</v>
      </c>
      <c r="B814" s="12" t="s">
        <v>4076</v>
      </c>
      <c r="C814" s="9" t="s">
        <v>46</v>
      </c>
      <c r="D814" s="10" t="s">
        <v>33</v>
      </c>
      <c r="E814" s="9"/>
      <c r="F814" s="12" t="s">
        <v>4093</v>
      </c>
      <c r="G814" s="8" t="s">
        <v>4094</v>
      </c>
      <c r="H814" s="24"/>
      <c r="I814" s="9" t="s">
        <v>82</v>
      </c>
      <c r="J814" s="9" t="s">
        <v>90</v>
      </c>
      <c r="K814" s="12" t="s">
        <v>4095</v>
      </c>
      <c r="L814" s="12" t="s">
        <v>4096</v>
      </c>
      <c r="M814" s="9" t="s">
        <v>39</v>
      </c>
      <c r="N814" s="11" t="s">
        <v>4086</v>
      </c>
      <c r="O814" s="11" t="s">
        <v>4097</v>
      </c>
      <c r="P814" s="23"/>
      <c r="Q814" s="17"/>
      <c r="R814" s="23"/>
      <c r="S814" s="23"/>
      <c r="T814" s="23"/>
      <c r="U814" s="23"/>
      <c r="V814" s="23"/>
      <c r="W814" s="23"/>
      <c r="X814" s="17"/>
      <c r="Y814" s="9" t="s">
        <v>2604</v>
      </c>
      <c r="Z814" s="11" t="s">
        <v>4098</v>
      </c>
      <c r="AA814" s="14" t="str">
        <f t="shared" si="1"/>
        <v>M4-MyM-6b-E-1</v>
      </c>
      <c r="AB814" s="7" t="s">
        <v>258</v>
      </c>
      <c r="AC814" s="17"/>
      <c r="AD814" s="17" t="s">
        <v>44</v>
      </c>
      <c r="AE814" s="7" t="s">
        <v>45</v>
      </c>
    </row>
    <row r="815" ht="75.0" customHeight="1">
      <c r="A815" s="9" t="s">
        <v>4075</v>
      </c>
      <c r="B815" s="12" t="s">
        <v>4076</v>
      </c>
      <c r="C815" s="9" t="s">
        <v>46</v>
      </c>
      <c r="D815" s="10" t="s">
        <v>33</v>
      </c>
      <c r="E815" s="9"/>
      <c r="F815" s="12" t="s">
        <v>4093</v>
      </c>
      <c r="G815" s="8" t="s">
        <v>4089</v>
      </c>
      <c r="H815" s="24"/>
      <c r="I815" s="9" t="s">
        <v>82</v>
      </c>
      <c r="J815" s="9" t="s">
        <v>90</v>
      </c>
      <c r="K815" s="12" t="s">
        <v>4095</v>
      </c>
      <c r="L815" s="12" t="s">
        <v>4099</v>
      </c>
      <c r="M815" s="9" t="s">
        <v>39</v>
      </c>
      <c r="N815" s="11" t="s">
        <v>4081</v>
      </c>
      <c r="O815" s="11" t="s">
        <v>4091</v>
      </c>
      <c r="P815" s="23"/>
      <c r="Q815" s="17"/>
      <c r="R815" s="23"/>
      <c r="S815" s="23"/>
      <c r="T815" s="23"/>
      <c r="U815" s="23"/>
      <c r="V815" s="23"/>
      <c r="W815" s="23"/>
      <c r="X815" s="17"/>
      <c r="Y815" s="9" t="s">
        <v>2604</v>
      </c>
      <c r="Z815" s="11" t="s">
        <v>4100</v>
      </c>
      <c r="AA815" s="14" t="str">
        <f t="shared" si="1"/>
        <v>M4-MyM-6b-E-2</v>
      </c>
      <c r="AB815" s="7" t="s">
        <v>258</v>
      </c>
      <c r="AC815" s="17"/>
      <c r="AD815" s="17" t="s">
        <v>44</v>
      </c>
      <c r="AE815" s="7" t="s">
        <v>45</v>
      </c>
    </row>
    <row r="816" ht="75.0" customHeight="1">
      <c r="A816" s="9" t="s">
        <v>4075</v>
      </c>
      <c r="B816" s="12" t="s">
        <v>4076</v>
      </c>
      <c r="C816" s="9" t="s">
        <v>46</v>
      </c>
      <c r="D816" s="10" t="s">
        <v>33</v>
      </c>
      <c r="E816" s="9"/>
      <c r="F816" s="12" t="s">
        <v>4093</v>
      </c>
      <c r="G816" s="8" t="s">
        <v>4101</v>
      </c>
      <c r="H816" s="24"/>
      <c r="I816" s="9" t="s">
        <v>82</v>
      </c>
      <c r="J816" s="9" t="s">
        <v>90</v>
      </c>
      <c r="K816" s="12" t="s">
        <v>4102</v>
      </c>
      <c r="L816" s="12" t="s">
        <v>4103</v>
      </c>
      <c r="M816" s="9" t="s">
        <v>39</v>
      </c>
      <c r="N816" s="11" t="s">
        <v>4081</v>
      </c>
      <c r="O816" s="11" t="s">
        <v>4104</v>
      </c>
      <c r="P816" s="23"/>
      <c r="Q816" s="17"/>
      <c r="R816" s="23"/>
      <c r="S816" s="23"/>
      <c r="T816" s="23"/>
      <c r="U816" s="23"/>
      <c r="V816" s="23"/>
      <c r="W816" s="23"/>
      <c r="X816" s="17"/>
      <c r="Y816" s="9" t="s">
        <v>2604</v>
      </c>
      <c r="Z816" s="11" t="s">
        <v>4105</v>
      </c>
      <c r="AA816" s="14" t="str">
        <f t="shared" si="1"/>
        <v>M4-MyM-6b-E-3</v>
      </c>
      <c r="AB816" s="7" t="s">
        <v>258</v>
      </c>
      <c r="AC816" s="17"/>
      <c r="AD816" s="17" t="s">
        <v>44</v>
      </c>
      <c r="AE816" s="7" t="s">
        <v>45</v>
      </c>
    </row>
    <row r="817" ht="75.0" customHeight="1">
      <c r="A817" s="9" t="s">
        <v>4075</v>
      </c>
      <c r="B817" s="12" t="s">
        <v>4076</v>
      </c>
      <c r="C817" s="9" t="s">
        <v>65</v>
      </c>
      <c r="D817" s="10" t="s">
        <v>33</v>
      </c>
      <c r="E817" s="9"/>
      <c r="F817" s="12" t="s">
        <v>4106</v>
      </c>
      <c r="G817" s="11" t="s">
        <v>4107</v>
      </c>
      <c r="H817" s="24"/>
      <c r="I817" s="17" t="s">
        <v>82</v>
      </c>
      <c r="J817" s="9" t="s">
        <v>90</v>
      </c>
      <c r="K817" s="8" t="s">
        <v>4108</v>
      </c>
      <c r="L817" s="19" t="s">
        <v>4096</v>
      </c>
      <c r="M817" s="9" t="s">
        <v>39</v>
      </c>
      <c r="N817" s="11" t="s">
        <v>4081</v>
      </c>
      <c r="O817" s="11" t="s">
        <v>4087</v>
      </c>
      <c r="P817" s="23"/>
      <c r="Q817" s="17"/>
      <c r="R817" s="23"/>
      <c r="S817" s="23"/>
      <c r="T817" s="23"/>
      <c r="U817" s="23"/>
      <c r="V817" s="23"/>
      <c r="W817" s="23"/>
      <c r="X817" s="17"/>
      <c r="Y817" s="9" t="s">
        <v>2604</v>
      </c>
      <c r="Z817" s="11" t="s">
        <v>4109</v>
      </c>
      <c r="AA817" s="14" t="str">
        <f t="shared" si="1"/>
        <v>M4-MyM-6b-A-1</v>
      </c>
      <c r="AB817" s="7" t="s">
        <v>258</v>
      </c>
      <c r="AC817" s="17"/>
      <c r="AD817" s="17" t="s">
        <v>44</v>
      </c>
      <c r="AE817" s="7" t="s">
        <v>45</v>
      </c>
    </row>
    <row r="818" ht="75.0" customHeight="1">
      <c r="A818" s="9" t="s">
        <v>4075</v>
      </c>
      <c r="B818" s="12" t="s">
        <v>4076</v>
      </c>
      <c r="C818" s="9" t="s">
        <v>65</v>
      </c>
      <c r="D818" s="10" t="s">
        <v>33</v>
      </c>
      <c r="E818" s="9"/>
      <c r="F818" s="12" t="s">
        <v>4110</v>
      </c>
      <c r="G818" s="12" t="s">
        <v>4111</v>
      </c>
      <c r="H818" s="12"/>
      <c r="I818" s="9" t="s">
        <v>82</v>
      </c>
      <c r="J818" s="9" t="s">
        <v>90</v>
      </c>
      <c r="K818" s="8" t="s">
        <v>4112</v>
      </c>
      <c r="L818" s="8" t="s">
        <v>4099</v>
      </c>
      <c r="M818" s="9" t="s">
        <v>39</v>
      </c>
      <c r="N818" s="11" t="s">
        <v>4081</v>
      </c>
      <c r="O818" s="11" t="s">
        <v>4082</v>
      </c>
      <c r="P818" s="23"/>
      <c r="Q818" s="17"/>
      <c r="R818" s="23"/>
      <c r="S818" s="23"/>
      <c r="T818" s="23"/>
      <c r="U818" s="23"/>
      <c r="V818" s="23"/>
      <c r="W818" s="23"/>
      <c r="X818" s="17"/>
      <c r="Y818" s="9" t="s">
        <v>2604</v>
      </c>
      <c r="Z818" s="11" t="s">
        <v>4113</v>
      </c>
      <c r="AA818" s="14" t="str">
        <f t="shared" si="1"/>
        <v>M4-MyM-6b-A-2</v>
      </c>
      <c r="AB818" s="7" t="s">
        <v>258</v>
      </c>
      <c r="AC818" s="17"/>
      <c r="AD818" s="17" t="s">
        <v>44</v>
      </c>
      <c r="AE818" s="7" t="s">
        <v>45</v>
      </c>
    </row>
    <row r="819" ht="75.0" customHeight="1">
      <c r="A819" s="9" t="s">
        <v>4075</v>
      </c>
      <c r="B819" s="12" t="s">
        <v>4076</v>
      </c>
      <c r="C819" s="9" t="s">
        <v>65</v>
      </c>
      <c r="D819" s="10" t="s">
        <v>33</v>
      </c>
      <c r="E819" s="9"/>
      <c r="F819" s="11" t="s">
        <v>4114</v>
      </c>
      <c r="G819" s="12" t="s">
        <v>4115</v>
      </c>
      <c r="H819" s="24"/>
      <c r="I819" s="9" t="s">
        <v>82</v>
      </c>
      <c r="J819" s="9" t="s">
        <v>90</v>
      </c>
      <c r="K819" s="8" t="s">
        <v>4116</v>
      </c>
      <c r="L819" s="8" t="s">
        <v>4099</v>
      </c>
      <c r="M819" s="9" t="s">
        <v>39</v>
      </c>
      <c r="N819" s="11" t="s">
        <v>4081</v>
      </c>
      <c r="O819" s="11" t="s">
        <v>4091</v>
      </c>
      <c r="P819" s="23"/>
      <c r="Q819" s="17"/>
      <c r="R819" s="23"/>
      <c r="S819" s="23"/>
      <c r="T819" s="23"/>
      <c r="U819" s="23"/>
      <c r="V819" s="23"/>
      <c r="W819" s="23"/>
      <c r="X819" s="24"/>
      <c r="Y819" s="9" t="s">
        <v>2604</v>
      </c>
      <c r="Z819" s="11" t="s">
        <v>4117</v>
      </c>
      <c r="AA819" s="14" t="str">
        <f t="shared" si="1"/>
        <v>M4-MyM-6b-A-3</v>
      </c>
      <c r="AB819" s="7" t="s">
        <v>258</v>
      </c>
      <c r="AC819" s="17"/>
      <c r="AD819" s="17" t="s">
        <v>44</v>
      </c>
      <c r="AE819" s="7" t="s">
        <v>45</v>
      </c>
    </row>
    <row r="820" ht="75.0" customHeight="1">
      <c r="A820" s="9" t="s">
        <v>4118</v>
      </c>
      <c r="B820" s="12" t="s">
        <v>4119</v>
      </c>
      <c r="C820" s="9" t="s">
        <v>32</v>
      </c>
      <c r="D820" s="10" t="s">
        <v>33</v>
      </c>
      <c r="E820" s="9"/>
      <c r="F820" s="12" t="s">
        <v>4120</v>
      </c>
      <c r="G820" s="11" t="s">
        <v>4121</v>
      </c>
      <c r="H820" s="24"/>
      <c r="I820" s="9" t="s">
        <v>82</v>
      </c>
      <c r="J820" s="9" t="s">
        <v>408</v>
      </c>
      <c r="K820" s="11" t="s">
        <v>4122</v>
      </c>
      <c r="L820" s="8" t="s">
        <v>4123</v>
      </c>
      <c r="M820" s="9" t="s">
        <v>39</v>
      </c>
      <c r="N820" s="11" t="s">
        <v>4124</v>
      </c>
      <c r="O820" s="11" t="s">
        <v>4125</v>
      </c>
      <c r="P820" s="23"/>
      <c r="Q820" s="17"/>
      <c r="R820" s="23"/>
      <c r="S820" s="23"/>
      <c r="T820" s="23"/>
      <c r="U820" s="23"/>
      <c r="V820" s="23"/>
      <c r="W820" s="23"/>
      <c r="X820" s="17"/>
      <c r="Y820" s="9" t="s">
        <v>2604</v>
      </c>
      <c r="Z820" s="11" t="s">
        <v>4126</v>
      </c>
      <c r="AA820" s="14" t="str">
        <f t="shared" si="1"/>
        <v>M4-MyM-6c-I-1</v>
      </c>
      <c r="AB820" s="7" t="s">
        <v>258</v>
      </c>
      <c r="AC820" s="17"/>
      <c r="AD820" s="17" t="s">
        <v>44</v>
      </c>
      <c r="AE820" s="7" t="s">
        <v>45</v>
      </c>
    </row>
    <row r="821" ht="75.0" customHeight="1">
      <c r="A821" s="9" t="s">
        <v>4118</v>
      </c>
      <c r="B821" s="12" t="s">
        <v>4119</v>
      </c>
      <c r="C821" s="9" t="s">
        <v>32</v>
      </c>
      <c r="D821" s="10" t="s">
        <v>33</v>
      </c>
      <c r="E821" s="9"/>
      <c r="F821" s="11" t="s">
        <v>4127</v>
      </c>
      <c r="G821" s="11" t="s">
        <v>4128</v>
      </c>
      <c r="H821" s="24"/>
      <c r="I821" s="9" t="s">
        <v>82</v>
      </c>
      <c r="J821" s="9" t="s">
        <v>408</v>
      </c>
      <c r="K821" s="12" t="s">
        <v>4129</v>
      </c>
      <c r="L821" s="8" t="s">
        <v>4130</v>
      </c>
      <c r="M821" s="9" t="s">
        <v>39</v>
      </c>
      <c r="N821" s="11" t="s">
        <v>4124</v>
      </c>
      <c r="O821" s="11" t="s">
        <v>4131</v>
      </c>
      <c r="P821" s="23"/>
      <c r="Q821" s="17"/>
      <c r="R821" s="23"/>
      <c r="S821" s="23"/>
      <c r="T821" s="23"/>
      <c r="U821" s="23"/>
      <c r="V821" s="23"/>
      <c r="W821" s="23"/>
      <c r="X821" s="17"/>
      <c r="Y821" s="9" t="s">
        <v>2604</v>
      </c>
      <c r="Z821" s="12" t="s">
        <v>4132</v>
      </c>
      <c r="AA821" s="14" t="str">
        <f t="shared" si="1"/>
        <v>M4-MyM-6c-I-2</v>
      </c>
      <c r="AB821" s="7" t="s">
        <v>258</v>
      </c>
      <c r="AC821" s="17"/>
      <c r="AD821" s="17" t="s">
        <v>44</v>
      </c>
      <c r="AE821" s="7" t="s">
        <v>45</v>
      </c>
    </row>
    <row r="822" ht="75.0" customHeight="1">
      <c r="A822" s="9" t="s">
        <v>4118</v>
      </c>
      <c r="B822" s="12" t="s">
        <v>4119</v>
      </c>
      <c r="C822" s="7" t="s">
        <v>32</v>
      </c>
      <c r="D822" s="10" t="s">
        <v>33</v>
      </c>
      <c r="E822" s="9"/>
      <c r="F822" s="11" t="s">
        <v>4133</v>
      </c>
      <c r="G822" s="11" t="s">
        <v>4134</v>
      </c>
      <c r="H822" s="24"/>
      <c r="I822" s="9" t="s">
        <v>82</v>
      </c>
      <c r="J822" s="9" t="s">
        <v>408</v>
      </c>
      <c r="K822" s="12" t="s">
        <v>4129</v>
      </c>
      <c r="L822" s="8" t="s">
        <v>4135</v>
      </c>
      <c r="M822" s="9" t="s">
        <v>39</v>
      </c>
      <c r="N822" s="11" t="s">
        <v>4124</v>
      </c>
      <c r="O822" s="11" t="s">
        <v>4136</v>
      </c>
      <c r="P822" s="23"/>
      <c r="Q822" s="17"/>
      <c r="R822" s="23"/>
      <c r="S822" s="23"/>
      <c r="T822" s="23"/>
      <c r="U822" s="23"/>
      <c r="V822" s="23"/>
      <c r="W822" s="23"/>
      <c r="X822" s="17"/>
      <c r="Y822" s="9" t="s">
        <v>2604</v>
      </c>
      <c r="Z822" s="12" t="s">
        <v>4137</v>
      </c>
      <c r="AA822" s="14" t="str">
        <f t="shared" si="1"/>
        <v>M4-MyM-6c-I-3</v>
      </c>
      <c r="AB822" s="7" t="s">
        <v>258</v>
      </c>
      <c r="AC822" s="17"/>
      <c r="AD822" s="17" t="s">
        <v>44</v>
      </c>
      <c r="AE822" s="7" t="s">
        <v>45</v>
      </c>
    </row>
    <row r="823" ht="75.0" customHeight="1">
      <c r="A823" s="9" t="s">
        <v>4118</v>
      </c>
      <c r="B823" s="12" t="s">
        <v>4119</v>
      </c>
      <c r="C823" s="7" t="s">
        <v>46</v>
      </c>
      <c r="D823" s="7" t="s">
        <v>33</v>
      </c>
      <c r="E823" s="9"/>
      <c r="F823" s="11" t="s">
        <v>4138</v>
      </c>
      <c r="G823" s="12"/>
      <c r="H823" s="24"/>
      <c r="I823" s="9" t="s">
        <v>82</v>
      </c>
      <c r="J823" s="9" t="s">
        <v>4062</v>
      </c>
      <c r="K823" s="12" t="s">
        <v>4139</v>
      </c>
      <c r="L823" s="12" t="s">
        <v>4140</v>
      </c>
      <c r="M823" s="9" t="s">
        <v>39</v>
      </c>
      <c r="N823" s="11" t="s">
        <v>4124</v>
      </c>
      <c r="O823" s="11" t="s">
        <v>4141</v>
      </c>
      <c r="P823" s="23"/>
      <c r="Q823" s="17"/>
      <c r="R823" s="23"/>
      <c r="S823" s="23"/>
      <c r="T823" s="23"/>
      <c r="U823" s="23"/>
      <c r="V823" s="23"/>
      <c r="W823" s="23"/>
      <c r="X823" s="17"/>
      <c r="Y823" s="9" t="s">
        <v>2604</v>
      </c>
      <c r="Z823" s="12" t="s">
        <v>4142</v>
      </c>
      <c r="AA823" s="14" t="str">
        <f t="shared" si="1"/>
        <v>M4-MyM-6c-E-1</v>
      </c>
      <c r="AB823" s="7" t="s">
        <v>258</v>
      </c>
      <c r="AC823" s="17"/>
      <c r="AD823" s="17" t="s">
        <v>44</v>
      </c>
      <c r="AE823" s="7" t="s">
        <v>45</v>
      </c>
    </row>
    <row r="824" ht="75.0" customHeight="1">
      <c r="A824" s="9" t="s">
        <v>4118</v>
      </c>
      <c r="B824" s="12" t="s">
        <v>4119</v>
      </c>
      <c r="C824" s="7" t="s">
        <v>46</v>
      </c>
      <c r="D824" s="7" t="s">
        <v>33</v>
      </c>
      <c r="E824" s="9"/>
      <c r="F824" s="11" t="s">
        <v>4143</v>
      </c>
      <c r="G824" s="12"/>
      <c r="H824" s="24"/>
      <c r="I824" s="9" t="s">
        <v>82</v>
      </c>
      <c r="J824" s="9" t="s">
        <v>4062</v>
      </c>
      <c r="K824" s="11" t="s">
        <v>4144</v>
      </c>
      <c r="L824" s="12" t="s">
        <v>4145</v>
      </c>
      <c r="M824" s="9" t="s">
        <v>39</v>
      </c>
      <c r="N824" s="11" t="s">
        <v>4124</v>
      </c>
      <c r="O824" s="11" t="s">
        <v>4146</v>
      </c>
      <c r="P824" s="23"/>
      <c r="Q824" s="17"/>
      <c r="R824" s="23"/>
      <c r="S824" s="23"/>
      <c r="T824" s="23"/>
      <c r="U824" s="23"/>
      <c r="V824" s="23"/>
      <c r="W824" s="23"/>
      <c r="X824" s="17"/>
      <c r="Y824" s="9" t="s">
        <v>2604</v>
      </c>
      <c r="Z824" s="12" t="s">
        <v>4147</v>
      </c>
      <c r="AA824" s="14" t="str">
        <f t="shared" si="1"/>
        <v>M4-MyM-6c-E-2</v>
      </c>
      <c r="AB824" s="7" t="s">
        <v>258</v>
      </c>
      <c r="AC824" s="17"/>
      <c r="AD824" s="17" t="s">
        <v>44</v>
      </c>
      <c r="AE824" s="7" t="s">
        <v>45</v>
      </c>
    </row>
    <row r="825" ht="75.0" customHeight="1">
      <c r="A825" s="9" t="s">
        <v>4118</v>
      </c>
      <c r="B825" s="12" t="s">
        <v>4119</v>
      </c>
      <c r="C825" s="7" t="s">
        <v>46</v>
      </c>
      <c r="D825" s="7" t="s">
        <v>33</v>
      </c>
      <c r="E825" s="9"/>
      <c r="F825" s="11" t="s">
        <v>4148</v>
      </c>
      <c r="G825" s="12"/>
      <c r="H825" s="24"/>
      <c r="I825" s="9" t="s">
        <v>82</v>
      </c>
      <c r="J825" s="9" t="s">
        <v>4062</v>
      </c>
      <c r="K825" s="12" t="s">
        <v>4139</v>
      </c>
      <c r="L825" s="11" t="s">
        <v>4140</v>
      </c>
      <c r="M825" s="9" t="s">
        <v>39</v>
      </c>
      <c r="N825" s="11" t="s">
        <v>4124</v>
      </c>
      <c r="O825" s="11" t="s">
        <v>4149</v>
      </c>
      <c r="P825" s="23"/>
      <c r="Q825" s="17"/>
      <c r="R825" s="23"/>
      <c r="S825" s="23"/>
      <c r="T825" s="23"/>
      <c r="U825" s="23"/>
      <c r="V825" s="23"/>
      <c r="W825" s="23"/>
      <c r="X825" s="17"/>
      <c r="Y825" s="9" t="s">
        <v>2604</v>
      </c>
      <c r="Z825" s="12" t="s">
        <v>4150</v>
      </c>
      <c r="AA825" s="14" t="str">
        <f t="shared" si="1"/>
        <v>M4-MyM-6c-E-3</v>
      </c>
      <c r="AB825" s="7" t="s">
        <v>258</v>
      </c>
      <c r="AC825" s="17"/>
      <c r="AD825" s="17" t="s">
        <v>44</v>
      </c>
      <c r="AE825" s="7" t="s">
        <v>45</v>
      </c>
    </row>
    <row r="826" ht="75.0" customHeight="1">
      <c r="A826" s="9" t="s">
        <v>4151</v>
      </c>
      <c r="B826" s="12" t="s">
        <v>4152</v>
      </c>
      <c r="C826" s="9" t="s">
        <v>32</v>
      </c>
      <c r="D826" s="10" t="s">
        <v>33</v>
      </c>
      <c r="E826" s="9"/>
      <c r="F826" s="11" t="s">
        <v>4153</v>
      </c>
      <c r="G826" s="12"/>
      <c r="H826" s="24"/>
      <c r="I826" s="9" t="s">
        <v>82</v>
      </c>
      <c r="J826" s="9" t="s">
        <v>153</v>
      </c>
      <c r="K826" s="19" t="s">
        <v>4154</v>
      </c>
      <c r="L826" s="12" t="s">
        <v>110</v>
      </c>
      <c r="M826" s="9" t="s">
        <v>39</v>
      </c>
      <c r="N826" s="11" t="s">
        <v>4155</v>
      </c>
      <c r="O826" s="11" t="s">
        <v>4155</v>
      </c>
      <c r="P826" s="23"/>
      <c r="Q826" s="17"/>
      <c r="R826" s="23"/>
      <c r="S826" s="23"/>
      <c r="T826" s="23"/>
      <c r="U826" s="23"/>
      <c r="V826" s="23"/>
      <c r="W826" s="23"/>
      <c r="X826" s="17"/>
      <c r="Y826" s="9" t="s">
        <v>2604</v>
      </c>
      <c r="Z826" s="11" t="s">
        <v>4156</v>
      </c>
      <c r="AA826" s="14" t="str">
        <f t="shared" si="1"/>
        <v>M4-MyM-7a-I-1</v>
      </c>
      <c r="AB826" s="7" t="s">
        <v>258</v>
      </c>
      <c r="AC826" s="17"/>
      <c r="AD826" s="17" t="s">
        <v>44</v>
      </c>
      <c r="AE826" s="17"/>
    </row>
    <row r="827" ht="75.0" customHeight="1">
      <c r="A827" s="9" t="s">
        <v>4151</v>
      </c>
      <c r="B827" s="12" t="s">
        <v>4152</v>
      </c>
      <c r="C827" s="9" t="s">
        <v>46</v>
      </c>
      <c r="D827" s="10" t="s">
        <v>33</v>
      </c>
      <c r="E827" s="9"/>
      <c r="F827" s="11" t="s">
        <v>4157</v>
      </c>
      <c r="G827" s="19" t="s">
        <v>4158</v>
      </c>
      <c r="H827" s="24"/>
      <c r="I827" s="9" t="s">
        <v>82</v>
      </c>
      <c r="J827" s="17" t="s">
        <v>49</v>
      </c>
      <c r="K827" s="24" t="s">
        <v>4159</v>
      </c>
      <c r="L827" s="24" t="s">
        <v>110</v>
      </c>
      <c r="M827" s="17" t="s">
        <v>39</v>
      </c>
      <c r="N827" s="11" t="s">
        <v>4160</v>
      </c>
      <c r="O827" s="11" t="s">
        <v>4160</v>
      </c>
      <c r="P827" s="23"/>
      <c r="Q827" s="17"/>
      <c r="R827" s="23"/>
      <c r="S827" s="23"/>
      <c r="T827" s="23"/>
      <c r="U827" s="23"/>
      <c r="V827" s="23"/>
      <c r="W827" s="23"/>
      <c r="X827" s="17"/>
      <c r="Y827" s="9" t="s">
        <v>2604</v>
      </c>
      <c r="Z827" s="11" t="s">
        <v>4161</v>
      </c>
      <c r="AA827" s="14" t="str">
        <f t="shared" si="1"/>
        <v>M4-MyM-7a-E-1</v>
      </c>
      <c r="AB827" s="7" t="s">
        <v>258</v>
      </c>
      <c r="AC827" s="17"/>
      <c r="AD827" s="17" t="s">
        <v>44</v>
      </c>
      <c r="AE827" s="17"/>
    </row>
    <row r="828" ht="75.0" customHeight="1">
      <c r="A828" s="9" t="s">
        <v>4151</v>
      </c>
      <c r="B828" s="12" t="s">
        <v>4152</v>
      </c>
      <c r="C828" s="9" t="s">
        <v>46</v>
      </c>
      <c r="D828" s="10" t="s">
        <v>33</v>
      </c>
      <c r="E828" s="9"/>
      <c r="F828" s="11" t="s">
        <v>4157</v>
      </c>
      <c r="G828" s="19" t="s">
        <v>4162</v>
      </c>
      <c r="H828" s="24"/>
      <c r="I828" s="9" t="s">
        <v>82</v>
      </c>
      <c r="J828" s="17" t="s">
        <v>49</v>
      </c>
      <c r="K828" s="24" t="s">
        <v>4163</v>
      </c>
      <c r="L828" s="24" t="s">
        <v>110</v>
      </c>
      <c r="M828" s="17" t="s">
        <v>39</v>
      </c>
      <c r="N828" s="11" t="s">
        <v>4160</v>
      </c>
      <c r="O828" s="11" t="s">
        <v>4160</v>
      </c>
      <c r="P828" s="23"/>
      <c r="Q828" s="17"/>
      <c r="R828" s="23"/>
      <c r="S828" s="23"/>
      <c r="T828" s="23"/>
      <c r="U828" s="23"/>
      <c r="V828" s="23"/>
      <c r="W828" s="23"/>
      <c r="X828" s="17"/>
      <c r="Y828" s="9" t="s">
        <v>2604</v>
      </c>
      <c r="Z828" s="11" t="s">
        <v>4164</v>
      </c>
      <c r="AA828" s="14" t="str">
        <f t="shared" si="1"/>
        <v>M4-MyM-7a-E-2</v>
      </c>
      <c r="AB828" s="7" t="s">
        <v>258</v>
      </c>
      <c r="AC828" s="17"/>
      <c r="AD828" s="17" t="s">
        <v>44</v>
      </c>
      <c r="AE828" s="17"/>
    </row>
    <row r="829" ht="75.0" customHeight="1">
      <c r="A829" s="9" t="s">
        <v>4151</v>
      </c>
      <c r="B829" s="12" t="s">
        <v>4152</v>
      </c>
      <c r="C829" s="9" t="s">
        <v>46</v>
      </c>
      <c r="D829" s="10" t="s">
        <v>33</v>
      </c>
      <c r="E829" s="9"/>
      <c r="F829" s="11" t="s">
        <v>4157</v>
      </c>
      <c r="G829" s="19" t="s">
        <v>4165</v>
      </c>
      <c r="H829" s="24"/>
      <c r="I829" s="9" t="s">
        <v>82</v>
      </c>
      <c r="J829" s="17" t="s">
        <v>49</v>
      </c>
      <c r="K829" s="24" t="s">
        <v>4166</v>
      </c>
      <c r="L829" s="24" t="s">
        <v>110</v>
      </c>
      <c r="M829" s="17" t="s">
        <v>39</v>
      </c>
      <c r="N829" s="11" t="s">
        <v>4160</v>
      </c>
      <c r="O829" s="11" t="s">
        <v>4160</v>
      </c>
      <c r="P829" s="23"/>
      <c r="Q829" s="17"/>
      <c r="R829" s="23"/>
      <c r="S829" s="23"/>
      <c r="T829" s="23"/>
      <c r="U829" s="23"/>
      <c r="V829" s="23"/>
      <c r="W829" s="23"/>
      <c r="X829" s="17"/>
      <c r="Y829" s="9" t="s">
        <v>2604</v>
      </c>
      <c r="Z829" s="11" t="s">
        <v>4167</v>
      </c>
      <c r="AA829" s="14" t="str">
        <f t="shared" si="1"/>
        <v>M4-MyM-7a-E-3</v>
      </c>
      <c r="AB829" s="7" t="s">
        <v>258</v>
      </c>
      <c r="AC829" s="17"/>
      <c r="AD829" s="17" t="s">
        <v>44</v>
      </c>
      <c r="AE829" s="17"/>
    </row>
    <row r="830" ht="75.0" customHeight="1">
      <c r="A830" s="9" t="s">
        <v>4168</v>
      </c>
      <c r="B830" s="12" t="s">
        <v>4169</v>
      </c>
      <c r="C830" s="9" t="s">
        <v>32</v>
      </c>
      <c r="D830" s="10" t="s">
        <v>33</v>
      </c>
      <c r="E830" s="9"/>
      <c r="F830" s="12" t="s">
        <v>4170</v>
      </c>
      <c r="G830" s="12"/>
      <c r="H830" s="24"/>
      <c r="I830" s="9" t="s">
        <v>82</v>
      </c>
      <c r="J830" s="17" t="s">
        <v>471</v>
      </c>
      <c r="K830" s="19" t="s">
        <v>4171</v>
      </c>
      <c r="L830" s="19" t="s">
        <v>4172</v>
      </c>
      <c r="M830" s="17" t="s">
        <v>39</v>
      </c>
      <c r="N830" s="11" t="s">
        <v>4160</v>
      </c>
      <c r="O830" s="11" t="s">
        <v>4173</v>
      </c>
      <c r="P830" s="24" t="s">
        <v>4174</v>
      </c>
      <c r="Q830" s="17"/>
      <c r="R830" s="23"/>
      <c r="S830" s="23"/>
      <c r="T830" s="23"/>
      <c r="U830" s="23"/>
      <c r="V830" s="23"/>
      <c r="W830" s="23"/>
      <c r="X830" s="17"/>
      <c r="Y830" s="9" t="s">
        <v>2604</v>
      </c>
      <c r="Z830" s="11" t="s">
        <v>4175</v>
      </c>
      <c r="AA830" s="14" t="str">
        <f t="shared" si="1"/>
        <v>M4-MyM-7b-I-1</v>
      </c>
      <c r="AB830" s="7" t="s">
        <v>258</v>
      </c>
      <c r="AC830" s="17"/>
      <c r="AD830" s="17" t="s">
        <v>44</v>
      </c>
      <c r="AE830" s="17"/>
    </row>
    <row r="831" ht="75.0" customHeight="1">
      <c r="A831" s="9" t="s">
        <v>4168</v>
      </c>
      <c r="B831" s="12" t="s">
        <v>4169</v>
      </c>
      <c r="C831" s="9" t="s">
        <v>46</v>
      </c>
      <c r="D831" s="10" t="s">
        <v>33</v>
      </c>
      <c r="E831" s="9"/>
      <c r="F831" s="12" t="s">
        <v>4176</v>
      </c>
      <c r="G831" s="12" t="s">
        <v>4177</v>
      </c>
      <c r="H831" s="24"/>
      <c r="I831" s="9" t="s">
        <v>82</v>
      </c>
      <c r="J831" s="17" t="s">
        <v>90</v>
      </c>
      <c r="K831" s="47" t="s">
        <v>4178</v>
      </c>
      <c r="L831" s="47" t="s">
        <v>4179</v>
      </c>
      <c r="M831" s="17" t="s">
        <v>39</v>
      </c>
      <c r="N831" s="11" t="s">
        <v>4160</v>
      </c>
      <c r="O831" s="11" t="s">
        <v>4180</v>
      </c>
      <c r="P831" s="23"/>
      <c r="Q831" s="17"/>
      <c r="R831" s="23"/>
      <c r="S831" s="23"/>
      <c r="T831" s="23"/>
      <c r="U831" s="23"/>
      <c r="V831" s="23"/>
      <c r="W831" s="23"/>
      <c r="X831" s="17"/>
      <c r="Y831" s="9" t="s">
        <v>2604</v>
      </c>
      <c r="Z831" s="11" t="s">
        <v>4181</v>
      </c>
      <c r="AA831" s="14" t="str">
        <f t="shared" si="1"/>
        <v>M4-MyM-7b-E-1</v>
      </c>
      <c r="AB831" s="7" t="s">
        <v>258</v>
      </c>
      <c r="AC831" s="17"/>
      <c r="AD831" s="17" t="s">
        <v>44</v>
      </c>
      <c r="AE831" s="17"/>
    </row>
    <row r="832" ht="75.0" customHeight="1">
      <c r="A832" s="9" t="s">
        <v>4168</v>
      </c>
      <c r="B832" s="12" t="s">
        <v>4169</v>
      </c>
      <c r="C832" s="9" t="s">
        <v>46</v>
      </c>
      <c r="D832" s="10" t="s">
        <v>33</v>
      </c>
      <c r="E832" s="9"/>
      <c r="F832" s="12" t="s">
        <v>4176</v>
      </c>
      <c r="G832" s="12" t="s">
        <v>4182</v>
      </c>
      <c r="H832" s="24"/>
      <c r="I832" s="9" t="s">
        <v>82</v>
      </c>
      <c r="J832" s="17" t="s">
        <v>90</v>
      </c>
      <c r="K832" s="47" t="s">
        <v>4183</v>
      </c>
      <c r="L832" s="47" t="s">
        <v>4184</v>
      </c>
      <c r="M832" s="17" t="s">
        <v>39</v>
      </c>
      <c r="N832" s="11" t="s">
        <v>4160</v>
      </c>
      <c r="O832" s="11" t="s">
        <v>4185</v>
      </c>
      <c r="P832" s="23"/>
      <c r="Q832" s="17"/>
      <c r="R832" s="23"/>
      <c r="S832" s="23"/>
      <c r="T832" s="23"/>
      <c r="U832" s="23"/>
      <c r="V832" s="23"/>
      <c r="W832" s="23"/>
      <c r="X832" s="17"/>
      <c r="Y832" s="9" t="s">
        <v>2604</v>
      </c>
      <c r="Z832" s="11" t="s">
        <v>4186</v>
      </c>
      <c r="AA832" s="14" t="str">
        <f t="shared" si="1"/>
        <v>M4-MyM-7b-E-2</v>
      </c>
      <c r="AB832" s="7" t="s">
        <v>258</v>
      </c>
      <c r="AC832" s="17"/>
      <c r="AD832" s="17" t="s">
        <v>44</v>
      </c>
      <c r="AE832" s="17"/>
    </row>
    <row r="833" ht="75.0" customHeight="1">
      <c r="A833" s="9" t="s">
        <v>4168</v>
      </c>
      <c r="B833" s="12" t="s">
        <v>4169</v>
      </c>
      <c r="C833" s="9" t="s">
        <v>46</v>
      </c>
      <c r="D833" s="10" t="s">
        <v>33</v>
      </c>
      <c r="E833" s="9"/>
      <c r="F833" s="12" t="s">
        <v>4176</v>
      </c>
      <c r="G833" s="12" t="s">
        <v>4187</v>
      </c>
      <c r="H833" s="24"/>
      <c r="I833" s="9" t="s">
        <v>82</v>
      </c>
      <c r="J833" s="17" t="s">
        <v>90</v>
      </c>
      <c r="K833" s="47" t="s">
        <v>4188</v>
      </c>
      <c r="L833" s="47" t="s">
        <v>4189</v>
      </c>
      <c r="M833" s="17" t="s">
        <v>39</v>
      </c>
      <c r="N833" s="11" t="s">
        <v>4160</v>
      </c>
      <c r="O833" s="11" t="s">
        <v>4190</v>
      </c>
      <c r="P833" s="23"/>
      <c r="Q833" s="17"/>
      <c r="R833" s="23"/>
      <c r="S833" s="23"/>
      <c r="T833" s="23"/>
      <c r="U833" s="23"/>
      <c r="V833" s="23"/>
      <c r="W833" s="23"/>
      <c r="X833" s="17"/>
      <c r="Y833" s="9" t="s">
        <v>2604</v>
      </c>
      <c r="Z833" s="11" t="s">
        <v>4191</v>
      </c>
      <c r="AA833" s="14" t="str">
        <f t="shared" si="1"/>
        <v>M4-MyM-7b-E-3</v>
      </c>
      <c r="AB833" s="7" t="s">
        <v>258</v>
      </c>
      <c r="AC833" s="17"/>
      <c r="AD833" s="17" t="s">
        <v>44</v>
      </c>
      <c r="AE833" s="17"/>
    </row>
    <row r="834" ht="75.0" customHeight="1">
      <c r="A834" s="9" t="s">
        <v>4168</v>
      </c>
      <c r="B834" s="12" t="s">
        <v>4169</v>
      </c>
      <c r="C834" s="9" t="s">
        <v>65</v>
      </c>
      <c r="D834" s="10" t="s">
        <v>33</v>
      </c>
      <c r="E834" s="9"/>
      <c r="F834" s="12" t="s">
        <v>4192</v>
      </c>
      <c r="G834" s="12" t="s">
        <v>4193</v>
      </c>
      <c r="H834" s="24"/>
      <c r="I834" s="9" t="s">
        <v>82</v>
      </c>
      <c r="J834" s="17" t="s">
        <v>90</v>
      </c>
      <c r="K834" s="47" t="s">
        <v>4194</v>
      </c>
      <c r="L834" s="47" t="s">
        <v>4195</v>
      </c>
      <c r="M834" s="17" t="s">
        <v>39</v>
      </c>
      <c r="N834" s="11" t="s">
        <v>4196</v>
      </c>
      <c r="O834" s="11" t="s">
        <v>4196</v>
      </c>
      <c r="P834" s="23"/>
      <c r="Q834" s="17"/>
      <c r="R834" s="23"/>
      <c r="S834" s="23"/>
      <c r="T834" s="23"/>
      <c r="U834" s="23"/>
      <c r="V834" s="23"/>
      <c r="W834" s="23"/>
      <c r="X834" s="17"/>
      <c r="Y834" s="9" t="s">
        <v>2604</v>
      </c>
      <c r="Z834" s="11" t="s">
        <v>4197</v>
      </c>
      <c r="AA834" s="14" t="str">
        <f t="shared" si="1"/>
        <v>M4-MyM-7b-A-1</v>
      </c>
      <c r="AB834" s="7" t="s">
        <v>258</v>
      </c>
      <c r="AC834" s="17"/>
      <c r="AD834" s="17" t="s">
        <v>44</v>
      </c>
      <c r="AE834" s="17"/>
    </row>
    <row r="835" ht="75.0" customHeight="1">
      <c r="A835" s="9" t="s">
        <v>4168</v>
      </c>
      <c r="B835" s="12" t="s">
        <v>4169</v>
      </c>
      <c r="C835" s="9" t="s">
        <v>65</v>
      </c>
      <c r="D835" s="10" t="s">
        <v>33</v>
      </c>
      <c r="E835" s="9"/>
      <c r="F835" s="12" t="s">
        <v>4198</v>
      </c>
      <c r="G835" s="12" t="s">
        <v>4199</v>
      </c>
      <c r="H835" s="24"/>
      <c r="I835" s="9" t="s">
        <v>82</v>
      </c>
      <c r="J835" s="17" t="s">
        <v>90</v>
      </c>
      <c r="K835" s="47" t="s">
        <v>4200</v>
      </c>
      <c r="L835" s="47" t="s">
        <v>4201</v>
      </c>
      <c r="M835" s="17" t="s">
        <v>39</v>
      </c>
      <c r="N835" s="11" t="s">
        <v>4202</v>
      </c>
      <c r="O835" s="11" t="s">
        <v>4202</v>
      </c>
      <c r="P835" s="23"/>
      <c r="Q835" s="17"/>
      <c r="R835" s="23"/>
      <c r="S835" s="23"/>
      <c r="T835" s="23"/>
      <c r="U835" s="23"/>
      <c r="V835" s="23"/>
      <c r="W835" s="23"/>
      <c r="X835" s="17"/>
      <c r="Y835" s="9" t="s">
        <v>2604</v>
      </c>
      <c r="Z835" s="11" t="s">
        <v>4203</v>
      </c>
      <c r="AA835" s="14" t="str">
        <f t="shared" si="1"/>
        <v>M4-MyM-7b-A-2</v>
      </c>
      <c r="AB835" s="7" t="s">
        <v>258</v>
      </c>
      <c r="AC835" s="17"/>
      <c r="AD835" s="17" t="s">
        <v>44</v>
      </c>
      <c r="AE835" s="17"/>
    </row>
    <row r="836" ht="75.0" customHeight="1">
      <c r="A836" s="9" t="s">
        <v>4168</v>
      </c>
      <c r="B836" s="12" t="s">
        <v>4169</v>
      </c>
      <c r="C836" s="9" t="s">
        <v>65</v>
      </c>
      <c r="D836" s="10" t="s">
        <v>33</v>
      </c>
      <c r="E836" s="9"/>
      <c r="F836" s="12" t="s">
        <v>4204</v>
      </c>
      <c r="G836" s="12" t="s">
        <v>4205</v>
      </c>
      <c r="H836" s="24"/>
      <c r="I836" s="9" t="s">
        <v>82</v>
      </c>
      <c r="J836" s="17" t="s">
        <v>90</v>
      </c>
      <c r="K836" s="47" t="s">
        <v>4206</v>
      </c>
      <c r="L836" s="47" t="s">
        <v>4207</v>
      </c>
      <c r="M836" s="17" t="s">
        <v>39</v>
      </c>
      <c r="N836" s="11" t="s">
        <v>4202</v>
      </c>
      <c r="O836" s="11" t="s">
        <v>4202</v>
      </c>
      <c r="P836" s="23"/>
      <c r="Q836" s="17"/>
      <c r="R836" s="23"/>
      <c r="S836" s="23"/>
      <c r="T836" s="23"/>
      <c r="U836" s="23"/>
      <c r="V836" s="23"/>
      <c r="W836" s="23"/>
      <c r="X836" s="17"/>
      <c r="Y836" s="9" t="s">
        <v>2604</v>
      </c>
      <c r="Z836" s="11" t="s">
        <v>4208</v>
      </c>
      <c r="AA836" s="14" t="str">
        <f t="shared" si="1"/>
        <v>M4-MyM-7b-A-3</v>
      </c>
      <c r="AB836" s="7" t="s">
        <v>258</v>
      </c>
      <c r="AC836" s="17"/>
      <c r="AD836" s="17" t="s">
        <v>44</v>
      </c>
      <c r="AE836" s="17"/>
    </row>
    <row r="837" ht="75.0" customHeight="1">
      <c r="A837" s="9" t="s">
        <v>4209</v>
      </c>
      <c r="B837" s="12" t="s">
        <v>4210</v>
      </c>
      <c r="C837" s="9" t="s">
        <v>32</v>
      </c>
      <c r="D837" s="10" t="s">
        <v>33</v>
      </c>
      <c r="E837" s="9"/>
      <c r="F837" s="11" t="s">
        <v>4211</v>
      </c>
      <c r="G837" s="12"/>
      <c r="H837" s="24"/>
      <c r="I837" s="9" t="s">
        <v>82</v>
      </c>
      <c r="J837" s="17" t="s">
        <v>471</v>
      </c>
      <c r="K837" s="24" t="s">
        <v>4212</v>
      </c>
      <c r="L837" s="47" t="s">
        <v>4213</v>
      </c>
      <c r="M837" s="17" t="s">
        <v>39</v>
      </c>
      <c r="N837" s="24" t="s">
        <v>4214</v>
      </c>
      <c r="O837" s="24" t="s">
        <v>4214</v>
      </c>
      <c r="P837" s="23"/>
      <c r="Q837" s="17"/>
      <c r="R837" s="23"/>
      <c r="S837" s="23"/>
      <c r="T837" s="23"/>
      <c r="U837" s="23"/>
      <c r="V837" s="23"/>
      <c r="W837" s="23"/>
      <c r="X837" s="17"/>
      <c r="Y837" s="9" t="s">
        <v>2604</v>
      </c>
      <c r="Z837" s="16" t="s">
        <v>4215</v>
      </c>
      <c r="AA837" s="14" t="str">
        <f t="shared" si="1"/>
        <v>M4-MyM-8a-I-1</v>
      </c>
      <c r="AB837" s="17"/>
      <c r="AC837" s="17"/>
      <c r="AD837" s="17" t="s">
        <v>44</v>
      </c>
      <c r="AE837" s="17"/>
    </row>
    <row r="838" ht="75.0" customHeight="1">
      <c r="A838" s="9" t="s">
        <v>4209</v>
      </c>
      <c r="B838" s="12" t="s">
        <v>4210</v>
      </c>
      <c r="C838" s="9" t="s">
        <v>32</v>
      </c>
      <c r="D838" s="10" t="s">
        <v>33</v>
      </c>
      <c r="E838" s="9"/>
      <c r="F838" s="11" t="s">
        <v>4216</v>
      </c>
      <c r="G838" s="12"/>
      <c r="H838" s="24"/>
      <c r="I838" s="9" t="s">
        <v>82</v>
      </c>
      <c r="J838" s="17" t="s">
        <v>471</v>
      </c>
      <c r="K838" s="24" t="s">
        <v>4212</v>
      </c>
      <c r="L838" s="47" t="s">
        <v>4217</v>
      </c>
      <c r="M838" s="17" t="s">
        <v>39</v>
      </c>
      <c r="N838" s="24" t="s">
        <v>4214</v>
      </c>
      <c r="O838" s="24" t="s">
        <v>4214</v>
      </c>
      <c r="P838" s="23"/>
      <c r="Q838" s="17"/>
      <c r="R838" s="23"/>
      <c r="S838" s="23"/>
      <c r="T838" s="23"/>
      <c r="U838" s="23"/>
      <c r="V838" s="23"/>
      <c r="W838" s="23"/>
      <c r="X838" s="17"/>
      <c r="Y838" s="9" t="s">
        <v>2604</v>
      </c>
      <c r="Z838" s="16" t="s">
        <v>4218</v>
      </c>
      <c r="AA838" s="14" t="str">
        <f t="shared" si="1"/>
        <v>M4-MyM-8a-I-2</v>
      </c>
      <c r="AB838" s="17"/>
      <c r="AC838" s="17"/>
      <c r="AD838" s="17" t="s">
        <v>44</v>
      </c>
      <c r="AE838" s="17"/>
    </row>
    <row r="839" ht="75.0" customHeight="1">
      <c r="A839" s="9" t="s">
        <v>4209</v>
      </c>
      <c r="B839" s="12" t="s">
        <v>4210</v>
      </c>
      <c r="C839" s="9" t="s">
        <v>46</v>
      </c>
      <c r="D839" s="10" t="s">
        <v>33</v>
      </c>
      <c r="E839" s="9"/>
      <c r="F839" s="11" t="s">
        <v>4219</v>
      </c>
      <c r="G839" s="12" t="s">
        <v>4220</v>
      </c>
      <c r="H839" s="24"/>
      <c r="I839" s="9" t="s">
        <v>82</v>
      </c>
      <c r="J839" s="17" t="s">
        <v>90</v>
      </c>
      <c r="K839" s="24" t="s">
        <v>4221</v>
      </c>
      <c r="L839" s="24" t="s">
        <v>4222</v>
      </c>
      <c r="M839" s="17" t="s">
        <v>39</v>
      </c>
      <c r="N839" s="11" t="s">
        <v>4223</v>
      </c>
      <c r="O839" s="24" t="s">
        <v>4224</v>
      </c>
      <c r="P839" s="23"/>
      <c r="Q839" s="17"/>
      <c r="R839" s="23"/>
      <c r="S839" s="23"/>
      <c r="T839" s="23"/>
      <c r="U839" s="23"/>
      <c r="V839" s="23"/>
      <c r="W839" s="23"/>
      <c r="X839" s="17"/>
      <c r="Y839" s="9" t="s">
        <v>2604</v>
      </c>
      <c r="Z839" s="16" t="s">
        <v>4225</v>
      </c>
      <c r="AA839" s="14" t="str">
        <f t="shared" si="1"/>
        <v>M4-MyM-8a-E-1</v>
      </c>
      <c r="AB839" s="17"/>
      <c r="AC839" s="17"/>
      <c r="AD839" s="17" t="s">
        <v>44</v>
      </c>
      <c r="AE839" s="17"/>
    </row>
    <row r="840" ht="75.0" customHeight="1">
      <c r="A840" s="9" t="s">
        <v>4209</v>
      </c>
      <c r="B840" s="12" t="s">
        <v>4210</v>
      </c>
      <c r="C840" s="7" t="s">
        <v>46</v>
      </c>
      <c r="D840" s="10" t="s">
        <v>33</v>
      </c>
      <c r="E840" s="9"/>
      <c r="F840" s="11" t="s">
        <v>4226</v>
      </c>
      <c r="G840" s="11" t="s">
        <v>4227</v>
      </c>
      <c r="H840" s="24"/>
      <c r="I840" s="9" t="s">
        <v>82</v>
      </c>
      <c r="J840" s="17" t="s">
        <v>90</v>
      </c>
      <c r="K840" s="24" t="s">
        <v>4221</v>
      </c>
      <c r="L840" s="11" t="s">
        <v>4228</v>
      </c>
      <c r="M840" s="17" t="s">
        <v>39</v>
      </c>
      <c r="N840" s="11" t="s">
        <v>4229</v>
      </c>
      <c r="O840" s="24" t="s">
        <v>4230</v>
      </c>
      <c r="P840" s="23"/>
      <c r="Q840" s="17"/>
      <c r="R840" s="23"/>
      <c r="S840" s="23"/>
      <c r="T840" s="23"/>
      <c r="U840" s="23"/>
      <c r="V840" s="23"/>
      <c r="W840" s="23"/>
      <c r="X840" s="17"/>
      <c r="Y840" s="9" t="s">
        <v>2604</v>
      </c>
      <c r="Z840" s="16" t="s">
        <v>4231</v>
      </c>
      <c r="AA840" s="14" t="str">
        <f t="shared" si="1"/>
        <v>M4-MyM-8a-E-2</v>
      </c>
      <c r="AB840" s="17"/>
      <c r="AC840" s="17"/>
      <c r="AD840" s="17" t="s">
        <v>44</v>
      </c>
      <c r="AE840" s="17"/>
    </row>
    <row r="841" ht="75.0" customHeight="1">
      <c r="A841" s="9" t="s">
        <v>4209</v>
      </c>
      <c r="B841" s="12" t="s">
        <v>4210</v>
      </c>
      <c r="C841" s="7" t="s">
        <v>46</v>
      </c>
      <c r="D841" s="10" t="s">
        <v>33</v>
      </c>
      <c r="E841" s="9"/>
      <c r="F841" s="12" t="s">
        <v>4232</v>
      </c>
      <c r="G841" s="12" t="s">
        <v>4233</v>
      </c>
      <c r="H841" s="24"/>
      <c r="I841" s="9" t="s">
        <v>82</v>
      </c>
      <c r="J841" s="17" t="s">
        <v>90</v>
      </c>
      <c r="K841" s="24" t="s">
        <v>4234</v>
      </c>
      <c r="L841" s="24" t="s">
        <v>4235</v>
      </c>
      <c r="M841" s="17" t="s">
        <v>39</v>
      </c>
      <c r="N841" s="11" t="s">
        <v>4223</v>
      </c>
      <c r="O841" s="24" t="s">
        <v>4236</v>
      </c>
      <c r="P841" s="23"/>
      <c r="Q841" s="17"/>
      <c r="R841" s="23"/>
      <c r="S841" s="23"/>
      <c r="T841" s="23"/>
      <c r="U841" s="23"/>
      <c r="V841" s="23"/>
      <c r="W841" s="23"/>
      <c r="X841" s="17"/>
      <c r="Y841" s="9" t="s">
        <v>2604</v>
      </c>
      <c r="Z841" s="16" t="s">
        <v>4237</v>
      </c>
      <c r="AA841" s="14" t="str">
        <f t="shared" si="1"/>
        <v>M4-MyM-8a-E-3</v>
      </c>
      <c r="AB841" s="17"/>
      <c r="AC841" s="17"/>
      <c r="AD841" s="17" t="s">
        <v>44</v>
      </c>
      <c r="AE841" s="17"/>
    </row>
    <row r="842" ht="75.0" customHeight="1">
      <c r="A842" s="9" t="s">
        <v>4209</v>
      </c>
      <c r="B842" s="12" t="s">
        <v>4210</v>
      </c>
      <c r="C842" s="7" t="s">
        <v>46</v>
      </c>
      <c r="D842" s="10" t="s">
        <v>33</v>
      </c>
      <c r="E842" s="9"/>
      <c r="F842" s="11" t="s">
        <v>4238</v>
      </c>
      <c r="G842" s="12" t="s">
        <v>4239</v>
      </c>
      <c r="H842" s="24"/>
      <c r="I842" s="9" t="s">
        <v>82</v>
      </c>
      <c r="J842" s="9" t="s">
        <v>90</v>
      </c>
      <c r="K842" s="24" t="s">
        <v>4234</v>
      </c>
      <c r="L842" s="12" t="s">
        <v>4240</v>
      </c>
      <c r="M842" s="9" t="s">
        <v>39</v>
      </c>
      <c r="N842" s="11" t="s">
        <v>4229</v>
      </c>
      <c r="O842" s="12" t="s">
        <v>4241</v>
      </c>
      <c r="P842" s="23"/>
      <c r="Q842" s="17"/>
      <c r="R842" s="23"/>
      <c r="S842" s="23"/>
      <c r="T842" s="23"/>
      <c r="U842" s="23"/>
      <c r="V842" s="23"/>
      <c r="W842" s="23"/>
      <c r="X842" s="17"/>
      <c r="Y842" s="9" t="s">
        <v>2604</v>
      </c>
      <c r="Z842" s="16" t="s">
        <v>4242</v>
      </c>
      <c r="AA842" s="14" t="str">
        <f t="shared" si="1"/>
        <v>M4-MyM-8a-E-4</v>
      </c>
      <c r="AB842" s="17"/>
      <c r="AC842" s="17"/>
      <c r="AD842" s="17" t="s">
        <v>44</v>
      </c>
      <c r="AE842" s="17"/>
    </row>
    <row r="843" ht="75.0" customHeight="1">
      <c r="A843" s="9" t="s">
        <v>4243</v>
      </c>
      <c r="B843" s="12" t="s">
        <v>4244</v>
      </c>
      <c r="C843" s="9" t="s">
        <v>32</v>
      </c>
      <c r="D843" s="10" t="s">
        <v>33</v>
      </c>
      <c r="E843" s="9"/>
      <c r="F843" s="12" t="s">
        <v>4245</v>
      </c>
      <c r="G843" s="12"/>
      <c r="H843" s="24"/>
      <c r="I843" s="9" t="s">
        <v>82</v>
      </c>
      <c r="J843" s="9" t="s">
        <v>108</v>
      </c>
      <c r="K843" s="12" t="s">
        <v>4246</v>
      </c>
      <c r="L843" s="12" t="s">
        <v>110</v>
      </c>
      <c r="M843" s="9" t="s">
        <v>39</v>
      </c>
      <c r="N843" s="12" t="s">
        <v>4247</v>
      </c>
      <c r="O843" s="12" t="s">
        <v>4247</v>
      </c>
      <c r="P843" s="23"/>
      <c r="Q843" s="17"/>
      <c r="R843" s="23"/>
      <c r="S843" s="23"/>
      <c r="T843" s="23"/>
      <c r="U843" s="23"/>
      <c r="V843" s="23"/>
      <c r="W843" s="23"/>
      <c r="X843" s="17"/>
      <c r="Y843" s="9" t="s">
        <v>2604</v>
      </c>
      <c r="Z843" s="16" t="s">
        <v>4248</v>
      </c>
      <c r="AA843" s="14" t="str">
        <f t="shared" si="1"/>
        <v>M4-MyM-9a-I-1</v>
      </c>
      <c r="AB843" s="17"/>
      <c r="AC843" s="7" t="s">
        <v>421</v>
      </c>
      <c r="AD843" s="17" t="s">
        <v>44</v>
      </c>
      <c r="AE843" s="17"/>
    </row>
    <row r="844" ht="75.0" customHeight="1">
      <c r="A844" s="9" t="s">
        <v>4243</v>
      </c>
      <c r="B844" s="12" t="s">
        <v>4244</v>
      </c>
      <c r="C844" s="7" t="s">
        <v>32</v>
      </c>
      <c r="D844" s="10" t="s">
        <v>33</v>
      </c>
      <c r="E844" s="9"/>
      <c r="F844" s="12" t="s">
        <v>4249</v>
      </c>
      <c r="G844" s="12"/>
      <c r="H844" s="24"/>
      <c r="I844" s="9" t="s">
        <v>82</v>
      </c>
      <c r="J844" s="9" t="s">
        <v>108</v>
      </c>
      <c r="K844" s="12" t="s">
        <v>4250</v>
      </c>
      <c r="L844" s="12" t="s">
        <v>110</v>
      </c>
      <c r="M844" s="9" t="s">
        <v>39</v>
      </c>
      <c r="N844" s="12" t="s">
        <v>4251</v>
      </c>
      <c r="O844" s="12" t="s">
        <v>4251</v>
      </c>
      <c r="P844" s="24"/>
      <c r="Q844" s="24"/>
      <c r="R844" s="23"/>
      <c r="S844" s="23"/>
      <c r="T844" s="23"/>
      <c r="U844" s="23"/>
      <c r="V844" s="23"/>
      <c r="W844" s="23"/>
      <c r="X844" s="17"/>
      <c r="Y844" s="9" t="s">
        <v>2604</v>
      </c>
      <c r="Z844" s="16" t="s">
        <v>4252</v>
      </c>
      <c r="AA844" s="14" t="str">
        <f t="shared" si="1"/>
        <v>M4-MyM-9a-I-2</v>
      </c>
      <c r="AB844" s="17"/>
      <c r="AC844" s="7" t="s">
        <v>421</v>
      </c>
      <c r="AD844" s="17" t="s">
        <v>44</v>
      </c>
      <c r="AE844" s="17"/>
    </row>
    <row r="845" ht="75.0" customHeight="1">
      <c r="A845" s="9" t="s">
        <v>4243</v>
      </c>
      <c r="B845" s="12" t="s">
        <v>4244</v>
      </c>
      <c r="C845" s="7" t="s">
        <v>32</v>
      </c>
      <c r="D845" s="10" t="s">
        <v>33</v>
      </c>
      <c r="E845" s="9"/>
      <c r="F845" s="21" t="s">
        <v>4253</v>
      </c>
      <c r="G845" s="12"/>
      <c r="H845" s="24"/>
      <c r="I845" s="9" t="s">
        <v>82</v>
      </c>
      <c r="J845" s="9" t="s">
        <v>1783</v>
      </c>
      <c r="K845" s="11" t="s">
        <v>4254</v>
      </c>
      <c r="L845" s="11" t="s">
        <v>4255</v>
      </c>
      <c r="M845" s="9" t="s">
        <v>39</v>
      </c>
      <c r="N845" s="12" t="s">
        <v>4214</v>
      </c>
      <c r="O845" s="12" t="s">
        <v>4214</v>
      </c>
      <c r="P845" s="24"/>
      <c r="Q845" s="24"/>
      <c r="R845" s="23"/>
      <c r="S845" s="23"/>
      <c r="T845" s="23"/>
      <c r="U845" s="23"/>
      <c r="V845" s="23"/>
      <c r="W845" s="23"/>
      <c r="X845" s="17"/>
      <c r="Y845" s="9" t="s">
        <v>2604</v>
      </c>
      <c r="Z845" s="16" t="s">
        <v>4256</v>
      </c>
      <c r="AA845" s="14" t="str">
        <f t="shared" si="1"/>
        <v>M4-MyM-9a-I-3</v>
      </c>
      <c r="AB845" s="17"/>
      <c r="AC845" s="7" t="s">
        <v>421</v>
      </c>
      <c r="AD845" s="17" t="s">
        <v>44</v>
      </c>
      <c r="AE845" s="17"/>
    </row>
    <row r="846" ht="75.0" customHeight="1">
      <c r="A846" s="9" t="s">
        <v>4243</v>
      </c>
      <c r="B846" s="12" t="s">
        <v>4244</v>
      </c>
      <c r="C846" s="7" t="s">
        <v>46</v>
      </c>
      <c r="D846" s="10" t="s">
        <v>33</v>
      </c>
      <c r="E846" s="9"/>
      <c r="F846" s="11" t="s">
        <v>4257</v>
      </c>
      <c r="G846" s="19" t="s">
        <v>4258</v>
      </c>
      <c r="H846" s="24"/>
      <c r="I846" s="9" t="s">
        <v>82</v>
      </c>
      <c r="J846" s="9" t="s">
        <v>90</v>
      </c>
      <c r="K846" s="12" t="s">
        <v>4259</v>
      </c>
      <c r="L846" s="11" t="s">
        <v>4260</v>
      </c>
      <c r="M846" s="9" t="s">
        <v>39</v>
      </c>
      <c r="N846" s="24" t="s">
        <v>4261</v>
      </c>
      <c r="O846" s="24" t="s">
        <v>4261</v>
      </c>
      <c r="P846" s="23"/>
      <c r="Q846" s="17"/>
      <c r="R846" s="23"/>
      <c r="S846" s="23"/>
      <c r="T846" s="23"/>
      <c r="U846" s="23"/>
      <c r="V846" s="23"/>
      <c r="W846" s="23"/>
      <c r="X846" s="17"/>
      <c r="Y846" s="9" t="s">
        <v>2604</v>
      </c>
      <c r="Z846" s="16" t="s">
        <v>4262</v>
      </c>
      <c r="AA846" s="14" t="str">
        <f t="shared" si="1"/>
        <v>M4-MyM-9a-E-1</v>
      </c>
      <c r="AB846" s="17"/>
      <c r="AC846" s="7" t="s">
        <v>421</v>
      </c>
      <c r="AD846" s="17" t="s">
        <v>44</v>
      </c>
      <c r="AE846" s="17"/>
    </row>
    <row r="847" ht="75.0" customHeight="1">
      <c r="A847" s="9" t="s">
        <v>4243</v>
      </c>
      <c r="B847" s="12" t="s">
        <v>4244</v>
      </c>
      <c r="C847" s="7" t="s">
        <v>46</v>
      </c>
      <c r="D847" s="10" t="s">
        <v>33</v>
      </c>
      <c r="E847" s="9"/>
      <c r="F847" s="11" t="s">
        <v>4263</v>
      </c>
      <c r="G847" s="8" t="s">
        <v>4264</v>
      </c>
      <c r="H847" s="24"/>
      <c r="I847" s="9"/>
      <c r="J847" s="9" t="s">
        <v>49</v>
      </c>
      <c r="K847" s="12" t="s">
        <v>4265</v>
      </c>
      <c r="L847" s="19" t="s">
        <v>4266</v>
      </c>
      <c r="M847" s="9" t="s">
        <v>39</v>
      </c>
      <c r="N847" s="24" t="s">
        <v>4267</v>
      </c>
      <c r="O847" s="24" t="s">
        <v>4267</v>
      </c>
      <c r="P847" s="23"/>
      <c r="Q847" s="17"/>
      <c r="R847" s="23"/>
      <c r="S847" s="23"/>
      <c r="T847" s="23"/>
      <c r="U847" s="23"/>
      <c r="V847" s="23"/>
      <c r="W847" s="23"/>
      <c r="X847" s="17"/>
      <c r="Y847" s="9" t="s">
        <v>2604</v>
      </c>
      <c r="Z847" s="16" t="s">
        <v>4268</v>
      </c>
      <c r="AA847" s="14" t="str">
        <f t="shared" si="1"/>
        <v>M4-MyM-9a-E-2</v>
      </c>
      <c r="AB847" s="17"/>
      <c r="AC847" s="7" t="s">
        <v>421</v>
      </c>
      <c r="AD847" s="17" t="s">
        <v>44</v>
      </c>
      <c r="AE847" s="17"/>
    </row>
    <row r="848" ht="75.0" customHeight="1">
      <c r="A848" s="9" t="s">
        <v>4243</v>
      </c>
      <c r="B848" s="12" t="s">
        <v>4244</v>
      </c>
      <c r="C848" s="7" t="s">
        <v>46</v>
      </c>
      <c r="D848" s="10" t="s">
        <v>33</v>
      </c>
      <c r="E848" s="9"/>
      <c r="F848" s="12" t="s">
        <v>4269</v>
      </c>
      <c r="G848" s="19" t="s">
        <v>4270</v>
      </c>
      <c r="H848" s="24"/>
      <c r="I848" s="9"/>
      <c r="J848" s="9" t="s">
        <v>90</v>
      </c>
      <c r="K848" s="12" t="s">
        <v>4271</v>
      </c>
      <c r="L848" s="12" t="s">
        <v>4272</v>
      </c>
      <c r="M848" s="9" t="s">
        <v>39</v>
      </c>
      <c r="N848" s="12" t="s">
        <v>4273</v>
      </c>
      <c r="O848" s="12" t="s">
        <v>4273</v>
      </c>
      <c r="P848" s="23"/>
      <c r="Q848" s="17"/>
      <c r="R848" s="23"/>
      <c r="S848" s="23"/>
      <c r="T848" s="23"/>
      <c r="U848" s="23"/>
      <c r="V848" s="23"/>
      <c r="W848" s="23"/>
      <c r="X848" s="17"/>
      <c r="Y848" s="9" t="s">
        <v>2604</v>
      </c>
      <c r="Z848" s="16" t="s">
        <v>4274</v>
      </c>
      <c r="AA848" s="14" t="str">
        <f t="shared" si="1"/>
        <v>M4-MyM-9a-E-3</v>
      </c>
      <c r="AB848" s="17"/>
      <c r="AC848" s="7" t="s">
        <v>421</v>
      </c>
      <c r="AD848" s="17" t="s">
        <v>44</v>
      </c>
      <c r="AE848" s="17"/>
    </row>
    <row r="849" ht="75.0" customHeight="1">
      <c r="A849" s="9" t="s">
        <v>4275</v>
      </c>
      <c r="B849" s="12" t="s">
        <v>4276</v>
      </c>
      <c r="C849" s="17" t="s">
        <v>32</v>
      </c>
      <c r="D849" s="10" t="s">
        <v>33</v>
      </c>
      <c r="E849" s="9"/>
      <c r="F849" s="12" t="s">
        <v>4277</v>
      </c>
      <c r="G849" s="12"/>
      <c r="H849" s="24"/>
      <c r="I849" s="9" t="s">
        <v>544</v>
      </c>
      <c r="J849" s="7" t="s">
        <v>4278</v>
      </c>
      <c r="K849" s="12" t="s">
        <v>110</v>
      </c>
      <c r="L849" s="12" t="s">
        <v>110</v>
      </c>
      <c r="M849" s="9" t="s">
        <v>39</v>
      </c>
      <c r="N849" s="19" t="s">
        <v>4279</v>
      </c>
      <c r="O849" s="8" t="s">
        <v>4280</v>
      </c>
      <c r="P849" s="23"/>
      <c r="Q849" s="17"/>
      <c r="R849" s="23"/>
      <c r="S849" s="23"/>
      <c r="T849" s="23"/>
      <c r="U849" s="23"/>
      <c r="V849" s="23"/>
      <c r="W849" s="23"/>
      <c r="X849" s="17"/>
      <c r="Y849" s="9" t="s">
        <v>4281</v>
      </c>
      <c r="Z849" s="12" t="s">
        <v>4282</v>
      </c>
      <c r="AA849" s="14" t="str">
        <f t="shared" si="1"/>
        <v>M4-G-15a-I-1</v>
      </c>
      <c r="AB849" s="7" t="s">
        <v>258</v>
      </c>
      <c r="AC849" s="17"/>
      <c r="AD849" s="17" t="s">
        <v>44</v>
      </c>
      <c r="AE849" s="7"/>
    </row>
    <row r="850" ht="75.0" customHeight="1">
      <c r="A850" s="9" t="s">
        <v>4275</v>
      </c>
      <c r="B850" s="12" t="s">
        <v>4276</v>
      </c>
      <c r="C850" s="17" t="s">
        <v>32</v>
      </c>
      <c r="D850" s="10" t="s">
        <v>33</v>
      </c>
      <c r="E850" s="9"/>
      <c r="F850" s="12" t="s">
        <v>4283</v>
      </c>
      <c r="G850" s="12"/>
      <c r="H850" s="24"/>
      <c r="I850" s="9" t="s">
        <v>544</v>
      </c>
      <c r="J850" s="7" t="s">
        <v>4278</v>
      </c>
      <c r="K850" s="12" t="s">
        <v>110</v>
      </c>
      <c r="L850" s="12" t="s">
        <v>110</v>
      </c>
      <c r="M850" s="9" t="s">
        <v>39</v>
      </c>
      <c r="N850" s="19" t="s">
        <v>4279</v>
      </c>
      <c r="O850" s="8" t="s">
        <v>4280</v>
      </c>
      <c r="P850" s="23"/>
      <c r="Q850" s="17"/>
      <c r="R850" s="23"/>
      <c r="S850" s="23"/>
      <c r="T850" s="23"/>
      <c r="U850" s="23"/>
      <c r="V850" s="23"/>
      <c r="W850" s="23"/>
      <c r="X850" s="17"/>
      <c r="Y850" s="9" t="s">
        <v>4281</v>
      </c>
      <c r="Z850" s="12" t="s">
        <v>4284</v>
      </c>
      <c r="AA850" s="14" t="str">
        <f t="shared" si="1"/>
        <v>M4-G-15a-I-2</v>
      </c>
      <c r="AB850" s="7" t="s">
        <v>258</v>
      </c>
      <c r="AC850" s="17"/>
      <c r="AD850" s="17" t="s">
        <v>44</v>
      </c>
      <c r="AE850" s="7"/>
    </row>
    <row r="851" ht="75.0" customHeight="1">
      <c r="A851" s="9" t="s">
        <v>4275</v>
      </c>
      <c r="B851" s="12" t="s">
        <v>4276</v>
      </c>
      <c r="C851" s="17" t="s">
        <v>46</v>
      </c>
      <c r="D851" s="10" t="s">
        <v>33</v>
      </c>
      <c r="E851" s="9"/>
      <c r="F851" s="12" t="s">
        <v>4285</v>
      </c>
      <c r="G851" s="12" t="s">
        <v>4286</v>
      </c>
      <c r="H851" s="24"/>
      <c r="I851" s="9" t="s">
        <v>4287</v>
      </c>
      <c r="J851" s="9" t="s">
        <v>49</v>
      </c>
      <c r="K851" s="8" t="s">
        <v>4288</v>
      </c>
      <c r="L851" s="19" t="s">
        <v>4289</v>
      </c>
      <c r="M851" s="9" t="s">
        <v>39</v>
      </c>
      <c r="N851" s="19" t="s">
        <v>4279</v>
      </c>
      <c r="O851" s="8" t="s">
        <v>4280</v>
      </c>
      <c r="P851" s="23"/>
      <c r="Q851" s="17"/>
      <c r="R851" s="23"/>
      <c r="S851" s="23"/>
      <c r="T851" s="23"/>
      <c r="U851" s="23"/>
      <c r="V851" s="23"/>
      <c r="W851" s="23"/>
      <c r="X851" s="17"/>
      <c r="Y851" s="9" t="s">
        <v>4281</v>
      </c>
      <c r="Z851" s="11" t="s">
        <v>4290</v>
      </c>
      <c r="AA851" s="14" t="str">
        <f t="shared" si="1"/>
        <v>M4-G-15a-E-1</v>
      </c>
      <c r="AB851" s="7" t="s">
        <v>258</v>
      </c>
      <c r="AC851" s="17"/>
      <c r="AD851" s="17" t="s">
        <v>44</v>
      </c>
      <c r="AE851" s="7"/>
    </row>
    <row r="852" ht="75.0" customHeight="1">
      <c r="A852" s="9" t="s">
        <v>4275</v>
      </c>
      <c r="B852" s="12" t="s">
        <v>4276</v>
      </c>
      <c r="C852" s="17" t="s">
        <v>46</v>
      </c>
      <c r="D852" s="10" t="s">
        <v>33</v>
      </c>
      <c r="E852" s="9"/>
      <c r="F852" s="12" t="s">
        <v>4285</v>
      </c>
      <c r="G852" s="12" t="s">
        <v>4291</v>
      </c>
      <c r="H852" s="24"/>
      <c r="I852" s="9" t="s">
        <v>4287</v>
      </c>
      <c r="J852" s="9" t="s">
        <v>49</v>
      </c>
      <c r="K852" s="8" t="s">
        <v>4292</v>
      </c>
      <c r="L852" s="19" t="s">
        <v>4293</v>
      </c>
      <c r="M852" s="9" t="s">
        <v>39</v>
      </c>
      <c r="N852" s="19" t="s">
        <v>4279</v>
      </c>
      <c r="O852" s="8" t="s">
        <v>4280</v>
      </c>
      <c r="P852" s="23"/>
      <c r="Q852" s="17"/>
      <c r="R852" s="23"/>
      <c r="S852" s="23"/>
      <c r="T852" s="23"/>
      <c r="U852" s="23"/>
      <c r="V852" s="23"/>
      <c r="W852" s="23"/>
      <c r="X852" s="17"/>
      <c r="Y852" s="9" t="s">
        <v>4281</v>
      </c>
      <c r="Z852" s="12" t="s">
        <v>4294</v>
      </c>
      <c r="AA852" s="14" t="str">
        <f t="shared" si="1"/>
        <v>M4-G-15a-E-2</v>
      </c>
      <c r="AB852" s="7" t="s">
        <v>258</v>
      </c>
      <c r="AC852" s="17"/>
      <c r="AD852" s="17" t="s">
        <v>44</v>
      </c>
      <c r="AE852" s="7"/>
    </row>
    <row r="853" ht="75.0" customHeight="1">
      <c r="A853" s="9" t="s">
        <v>4295</v>
      </c>
      <c r="B853" s="12" t="s">
        <v>4296</v>
      </c>
      <c r="C853" s="62" t="s">
        <v>32</v>
      </c>
      <c r="D853" s="10" t="s">
        <v>33</v>
      </c>
      <c r="E853" s="9"/>
      <c r="F853" s="11" t="s">
        <v>4297</v>
      </c>
      <c r="G853" s="12"/>
      <c r="H853" s="24"/>
      <c r="I853" s="9" t="s">
        <v>544</v>
      </c>
      <c r="J853" s="7" t="s">
        <v>400</v>
      </c>
      <c r="K853" s="12"/>
      <c r="L853" s="11" t="s">
        <v>4298</v>
      </c>
      <c r="M853" s="9" t="s">
        <v>39</v>
      </c>
      <c r="N853" s="12" t="s">
        <v>4299</v>
      </c>
      <c r="O853" s="12" t="s">
        <v>4300</v>
      </c>
      <c r="P853" s="23"/>
      <c r="Q853" s="17"/>
      <c r="R853" s="23"/>
      <c r="S853" s="23"/>
      <c r="T853" s="23"/>
      <c r="U853" s="23"/>
      <c r="V853" s="23"/>
      <c r="W853" s="23"/>
      <c r="X853" s="17"/>
      <c r="Y853" s="9" t="s">
        <v>4281</v>
      </c>
      <c r="Z853" s="11" t="s">
        <v>4301</v>
      </c>
      <c r="AA853" s="14" t="str">
        <f t="shared" si="1"/>
        <v>M4-G-22a-I-1</v>
      </c>
      <c r="AB853" s="7"/>
      <c r="AC853" s="17"/>
      <c r="AD853" s="17"/>
      <c r="AE853" s="7" t="s">
        <v>45</v>
      </c>
    </row>
    <row r="854" ht="75.0" customHeight="1">
      <c r="A854" s="9" t="s">
        <v>4295</v>
      </c>
      <c r="B854" s="12" t="s">
        <v>4296</v>
      </c>
      <c r="C854" s="62" t="s">
        <v>32</v>
      </c>
      <c r="D854" s="10" t="s">
        <v>33</v>
      </c>
      <c r="E854" s="9"/>
      <c r="F854" s="11" t="s">
        <v>4302</v>
      </c>
      <c r="G854" s="12"/>
      <c r="H854" s="24"/>
      <c r="I854" s="9" t="s">
        <v>544</v>
      </c>
      <c r="J854" s="7" t="s">
        <v>400</v>
      </c>
      <c r="K854" s="12"/>
      <c r="L854" s="11" t="s">
        <v>4303</v>
      </c>
      <c r="M854" s="9" t="s">
        <v>39</v>
      </c>
      <c r="N854" s="12" t="s">
        <v>4299</v>
      </c>
      <c r="O854" s="12" t="s">
        <v>4304</v>
      </c>
      <c r="P854" s="23"/>
      <c r="Q854" s="17"/>
      <c r="R854" s="23"/>
      <c r="S854" s="23"/>
      <c r="T854" s="23"/>
      <c r="U854" s="23"/>
      <c r="V854" s="23"/>
      <c r="W854" s="23"/>
      <c r="X854" s="17"/>
      <c r="Y854" s="9" t="s">
        <v>4281</v>
      </c>
      <c r="Z854" s="11" t="s">
        <v>4305</v>
      </c>
      <c r="AA854" s="14" t="str">
        <f t="shared" si="1"/>
        <v>M4-G-22a-I-2</v>
      </c>
      <c r="AB854" s="7"/>
      <c r="AC854" s="17"/>
      <c r="AD854" s="17"/>
      <c r="AE854" s="7" t="s">
        <v>45</v>
      </c>
    </row>
    <row r="855" ht="75.0" customHeight="1">
      <c r="A855" s="9" t="s">
        <v>4295</v>
      </c>
      <c r="B855" s="12" t="s">
        <v>4296</v>
      </c>
      <c r="C855" s="62" t="s">
        <v>32</v>
      </c>
      <c r="D855" s="10" t="s">
        <v>33</v>
      </c>
      <c r="E855" s="9"/>
      <c r="F855" s="11" t="s">
        <v>4306</v>
      </c>
      <c r="G855" s="12"/>
      <c r="H855" s="24"/>
      <c r="I855" s="9" t="s">
        <v>544</v>
      </c>
      <c r="J855" s="7" t="s">
        <v>400</v>
      </c>
      <c r="K855" s="12"/>
      <c r="L855" s="11" t="s">
        <v>4307</v>
      </c>
      <c r="M855" s="9" t="s">
        <v>39</v>
      </c>
      <c r="N855" s="12" t="s">
        <v>4299</v>
      </c>
      <c r="O855" s="12" t="s">
        <v>4308</v>
      </c>
      <c r="P855" s="23"/>
      <c r="Q855" s="17"/>
      <c r="R855" s="23"/>
      <c r="S855" s="23"/>
      <c r="T855" s="23"/>
      <c r="U855" s="23"/>
      <c r="V855" s="23"/>
      <c r="W855" s="23"/>
      <c r="X855" s="17"/>
      <c r="Y855" s="9" t="s">
        <v>4281</v>
      </c>
      <c r="Z855" s="11" t="s">
        <v>4309</v>
      </c>
      <c r="AA855" s="14" t="str">
        <f t="shared" si="1"/>
        <v>M4-G-22a-I-3</v>
      </c>
      <c r="AB855" s="7"/>
      <c r="AC855" s="17"/>
      <c r="AD855" s="17"/>
      <c r="AE855" s="7" t="s">
        <v>45</v>
      </c>
    </row>
    <row r="856" ht="75.0" customHeight="1">
      <c r="A856" s="9" t="s">
        <v>4295</v>
      </c>
      <c r="B856" s="12" t="s">
        <v>4296</v>
      </c>
      <c r="C856" s="62" t="s">
        <v>32</v>
      </c>
      <c r="D856" s="10" t="s">
        <v>33</v>
      </c>
      <c r="E856" s="9"/>
      <c r="F856" s="11" t="s">
        <v>4310</v>
      </c>
      <c r="G856" s="12"/>
      <c r="H856" s="24"/>
      <c r="I856" s="9" t="s">
        <v>544</v>
      </c>
      <c r="J856" s="7" t="s">
        <v>400</v>
      </c>
      <c r="K856" s="12"/>
      <c r="L856" s="11" t="s">
        <v>4311</v>
      </c>
      <c r="M856" s="9" t="s">
        <v>39</v>
      </c>
      <c r="N856" s="12" t="s">
        <v>4299</v>
      </c>
      <c r="O856" s="12" t="s">
        <v>4312</v>
      </c>
      <c r="P856" s="23"/>
      <c r="Q856" s="17"/>
      <c r="R856" s="23"/>
      <c r="S856" s="23"/>
      <c r="T856" s="23"/>
      <c r="U856" s="23"/>
      <c r="V856" s="23"/>
      <c r="W856" s="23"/>
      <c r="X856" s="17"/>
      <c r="Y856" s="9" t="s">
        <v>4281</v>
      </c>
      <c r="Z856" s="11" t="s">
        <v>4313</v>
      </c>
      <c r="AA856" s="14" t="str">
        <f t="shared" si="1"/>
        <v>M4-G-22a-I-4</v>
      </c>
      <c r="AB856" s="7"/>
      <c r="AC856" s="17"/>
      <c r="AD856" s="17"/>
      <c r="AE856" s="7" t="s">
        <v>45</v>
      </c>
    </row>
    <row r="857" ht="75.0" customHeight="1">
      <c r="A857" s="9" t="s">
        <v>4295</v>
      </c>
      <c r="B857" s="12" t="s">
        <v>4296</v>
      </c>
      <c r="C857" s="63" t="s">
        <v>46</v>
      </c>
      <c r="D857" s="10" t="s">
        <v>33</v>
      </c>
      <c r="E857" s="9"/>
      <c r="F857" s="11" t="s">
        <v>4314</v>
      </c>
      <c r="G857" s="11" t="s">
        <v>4315</v>
      </c>
      <c r="H857" s="24"/>
      <c r="I857" s="9" t="s">
        <v>4287</v>
      </c>
      <c r="J857" s="9" t="s">
        <v>408</v>
      </c>
      <c r="K857" s="19" t="s">
        <v>4316</v>
      </c>
      <c r="L857" s="19" t="s">
        <v>4317</v>
      </c>
      <c r="M857" s="9" t="s">
        <v>39</v>
      </c>
      <c r="N857" s="12" t="s">
        <v>4299</v>
      </c>
      <c r="O857" s="12" t="s">
        <v>4299</v>
      </c>
      <c r="P857" s="23"/>
      <c r="Q857" s="17"/>
      <c r="R857" s="23"/>
      <c r="S857" s="23"/>
      <c r="T857" s="23"/>
      <c r="U857" s="23"/>
      <c r="V857" s="23"/>
      <c r="W857" s="23"/>
      <c r="X857" s="17"/>
      <c r="Y857" s="9" t="s">
        <v>4281</v>
      </c>
      <c r="Z857" s="11" t="s">
        <v>4318</v>
      </c>
      <c r="AA857" s="14" t="str">
        <f t="shared" si="1"/>
        <v>M4-G-22a-E-1</v>
      </c>
      <c r="AB857" s="7"/>
      <c r="AC857" s="17"/>
      <c r="AD857" s="17"/>
      <c r="AE857" s="7" t="s">
        <v>45</v>
      </c>
    </row>
    <row r="858" ht="75.0" customHeight="1">
      <c r="A858" s="9" t="s">
        <v>4295</v>
      </c>
      <c r="B858" s="12" t="s">
        <v>4296</v>
      </c>
      <c r="C858" s="63" t="s">
        <v>46</v>
      </c>
      <c r="D858" s="10" t="s">
        <v>33</v>
      </c>
      <c r="E858" s="9"/>
      <c r="F858" s="11" t="s">
        <v>4314</v>
      </c>
      <c r="G858" s="11" t="s">
        <v>4315</v>
      </c>
      <c r="H858" s="24"/>
      <c r="I858" s="9" t="s">
        <v>4287</v>
      </c>
      <c r="J858" s="9" t="s">
        <v>408</v>
      </c>
      <c r="K858" s="19" t="s">
        <v>4319</v>
      </c>
      <c r="L858" s="19" t="s">
        <v>4320</v>
      </c>
      <c r="M858" s="9" t="s">
        <v>39</v>
      </c>
      <c r="N858" s="12" t="s">
        <v>4299</v>
      </c>
      <c r="O858" s="12" t="s">
        <v>4299</v>
      </c>
      <c r="P858" s="23"/>
      <c r="Q858" s="17"/>
      <c r="R858" s="23"/>
      <c r="S858" s="23"/>
      <c r="T858" s="23"/>
      <c r="U858" s="23"/>
      <c r="V858" s="23"/>
      <c r="W858" s="23"/>
      <c r="X858" s="17"/>
      <c r="Y858" s="9" t="s">
        <v>4281</v>
      </c>
      <c r="Z858" s="11" t="s">
        <v>4321</v>
      </c>
      <c r="AA858" s="14" t="str">
        <f t="shared" si="1"/>
        <v>M4-G-22a-E-2</v>
      </c>
      <c r="AB858" s="7"/>
      <c r="AC858" s="17"/>
      <c r="AD858" s="17"/>
      <c r="AE858" s="7" t="s">
        <v>45</v>
      </c>
    </row>
    <row r="859" ht="75.0" customHeight="1">
      <c r="A859" s="9" t="s">
        <v>4295</v>
      </c>
      <c r="B859" s="12" t="s">
        <v>4296</v>
      </c>
      <c r="C859" s="63" t="s">
        <v>46</v>
      </c>
      <c r="D859" s="10" t="s">
        <v>33</v>
      </c>
      <c r="E859" s="9"/>
      <c r="F859" s="11" t="s">
        <v>4314</v>
      </c>
      <c r="G859" s="11" t="s">
        <v>4315</v>
      </c>
      <c r="H859" s="24"/>
      <c r="I859" s="9" t="s">
        <v>4287</v>
      </c>
      <c r="J859" s="9" t="s">
        <v>408</v>
      </c>
      <c r="K859" s="19" t="s">
        <v>4322</v>
      </c>
      <c r="L859" s="19" t="s">
        <v>4323</v>
      </c>
      <c r="M859" s="9" t="s">
        <v>39</v>
      </c>
      <c r="N859" s="12" t="s">
        <v>4299</v>
      </c>
      <c r="O859" s="12" t="s">
        <v>4299</v>
      </c>
      <c r="P859" s="23"/>
      <c r="Q859" s="17"/>
      <c r="R859" s="23"/>
      <c r="S859" s="23"/>
      <c r="T859" s="23"/>
      <c r="U859" s="23"/>
      <c r="V859" s="23"/>
      <c r="W859" s="23"/>
      <c r="X859" s="17"/>
      <c r="Y859" s="9" t="s">
        <v>4281</v>
      </c>
      <c r="Z859" s="11" t="s">
        <v>4324</v>
      </c>
      <c r="AA859" s="14" t="str">
        <f t="shared" si="1"/>
        <v>M4-G-22a-E-3</v>
      </c>
      <c r="AB859" s="7"/>
      <c r="AC859" s="17"/>
      <c r="AD859" s="17"/>
      <c r="AE859" s="7" t="s">
        <v>45</v>
      </c>
    </row>
    <row r="860" ht="75.0" customHeight="1">
      <c r="A860" s="9" t="s">
        <v>4325</v>
      </c>
      <c r="B860" s="12" t="s">
        <v>4326</v>
      </c>
      <c r="C860" s="17" t="s">
        <v>32</v>
      </c>
      <c r="D860" s="10" t="s">
        <v>33</v>
      </c>
      <c r="E860" s="9"/>
      <c r="F860" s="11" t="s">
        <v>4327</v>
      </c>
      <c r="G860" s="12"/>
      <c r="H860" s="24"/>
      <c r="I860" s="9" t="s">
        <v>4287</v>
      </c>
      <c r="J860" s="9" t="s">
        <v>108</v>
      </c>
      <c r="K860" s="12" t="s">
        <v>4328</v>
      </c>
      <c r="L860" s="12" t="s">
        <v>110</v>
      </c>
      <c r="M860" s="9" t="s">
        <v>39</v>
      </c>
      <c r="N860" s="12" t="s">
        <v>4329</v>
      </c>
      <c r="O860" s="12" t="s">
        <v>4330</v>
      </c>
      <c r="P860" s="23"/>
      <c r="Q860" s="17"/>
      <c r="R860" s="23"/>
      <c r="S860" s="23"/>
      <c r="T860" s="23"/>
      <c r="U860" s="23"/>
      <c r="V860" s="23"/>
      <c r="W860" s="23"/>
      <c r="X860" s="17"/>
      <c r="Y860" s="9" t="s">
        <v>4281</v>
      </c>
      <c r="Z860" s="11" t="s">
        <v>4331</v>
      </c>
      <c r="AA860" s="14" t="str">
        <f t="shared" si="1"/>
        <v>M4-G-16a-I-1</v>
      </c>
      <c r="AB860" s="7" t="s">
        <v>258</v>
      </c>
      <c r="AC860" s="17"/>
      <c r="AD860" s="17" t="s">
        <v>44</v>
      </c>
      <c r="AE860" s="7" t="s">
        <v>45</v>
      </c>
    </row>
    <row r="861" ht="75.0" customHeight="1">
      <c r="A861" s="9" t="s">
        <v>4325</v>
      </c>
      <c r="B861" s="12" t="s">
        <v>4326</v>
      </c>
      <c r="C861" s="17" t="s">
        <v>32</v>
      </c>
      <c r="D861" s="10" t="s">
        <v>33</v>
      </c>
      <c r="E861" s="9"/>
      <c r="F861" s="11" t="s">
        <v>4332</v>
      </c>
      <c r="G861" s="12"/>
      <c r="H861" s="24"/>
      <c r="I861" s="9" t="s">
        <v>4287</v>
      </c>
      <c r="J861" s="9" t="s">
        <v>108</v>
      </c>
      <c r="K861" s="12" t="s">
        <v>4328</v>
      </c>
      <c r="L861" s="12" t="s">
        <v>110</v>
      </c>
      <c r="M861" s="9" t="s">
        <v>39</v>
      </c>
      <c r="N861" s="12" t="s">
        <v>4329</v>
      </c>
      <c r="O861" s="12" t="s">
        <v>4333</v>
      </c>
      <c r="P861" s="23"/>
      <c r="Q861" s="17"/>
      <c r="R861" s="23"/>
      <c r="S861" s="23"/>
      <c r="T861" s="23"/>
      <c r="U861" s="23"/>
      <c r="V861" s="23"/>
      <c r="W861" s="23"/>
      <c r="X861" s="17"/>
      <c r="Y861" s="9" t="s">
        <v>4281</v>
      </c>
      <c r="Z861" s="11" t="s">
        <v>4334</v>
      </c>
      <c r="AA861" s="14" t="str">
        <f t="shared" si="1"/>
        <v>M4-G-16a-I-2</v>
      </c>
      <c r="AB861" s="7" t="s">
        <v>258</v>
      </c>
      <c r="AC861" s="17"/>
      <c r="AD861" s="17" t="s">
        <v>44</v>
      </c>
      <c r="AE861" s="7" t="s">
        <v>45</v>
      </c>
    </row>
    <row r="862" ht="75.0" customHeight="1">
      <c r="A862" s="9" t="s">
        <v>4325</v>
      </c>
      <c r="B862" s="12" t="s">
        <v>4326</v>
      </c>
      <c r="C862" s="17" t="s">
        <v>46</v>
      </c>
      <c r="D862" s="10" t="s">
        <v>33</v>
      </c>
      <c r="E862" s="9"/>
      <c r="F862" s="11" t="s">
        <v>4335</v>
      </c>
      <c r="G862" s="12" t="s">
        <v>4336</v>
      </c>
      <c r="H862" s="24"/>
      <c r="I862" s="9" t="s">
        <v>4287</v>
      </c>
      <c r="J862" s="9" t="s">
        <v>49</v>
      </c>
      <c r="K862" s="12" t="s">
        <v>4337</v>
      </c>
      <c r="L862" s="12" t="s">
        <v>110</v>
      </c>
      <c r="M862" s="9" t="s">
        <v>39</v>
      </c>
      <c r="N862" s="12" t="s">
        <v>4329</v>
      </c>
      <c r="O862" s="12" t="s">
        <v>4338</v>
      </c>
      <c r="P862" s="23"/>
      <c r="Q862" s="17"/>
      <c r="R862" s="23"/>
      <c r="S862" s="23"/>
      <c r="T862" s="23"/>
      <c r="U862" s="23"/>
      <c r="V862" s="23"/>
      <c r="W862" s="23"/>
      <c r="X862" s="17"/>
      <c r="Y862" s="9" t="s">
        <v>4281</v>
      </c>
      <c r="Z862" s="12" t="s">
        <v>4339</v>
      </c>
      <c r="AA862" s="14" t="str">
        <f t="shared" si="1"/>
        <v>M4-G-16a-E-1</v>
      </c>
      <c r="AB862" s="7" t="s">
        <v>258</v>
      </c>
      <c r="AC862" s="17"/>
      <c r="AD862" s="17" t="s">
        <v>44</v>
      </c>
      <c r="AE862" s="7" t="s">
        <v>45</v>
      </c>
    </row>
    <row r="863" ht="75.0" customHeight="1">
      <c r="A863" s="9" t="s">
        <v>4325</v>
      </c>
      <c r="B863" s="12" t="s">
        <v>4326</v>
      </c>
      <c r="C863" s="17" t="s">
        <v>46</v>
      </c>
      <c r="D863" s="10" t="s">
        <v>33</v>
      </c>
      <c r="E863" s="9"/>
      <c r="F863" s="11" t="s">
        <v>4335</v>
      </c>
      <c r="G863" s="12" t="s">
        <v>4340</v>
      </c>
      <c r="H863" s="24"/>
      <c r="I863" s="9" t="s">
        <v>4287</v>
      </c>
      <c r="J863" s="9" t="s">
        <v>49</v>
      </c>
      <c r="K863" s="12" t="s">
        <v>4341</v>
      </c>
      <c r="L863" s="12" t="s">
        <v>110</v>
      </c>
      <c r="M863" s="9" t="s">
        <v>39</v>
      </c>
      <c r="N863" s="12" t="s">
        <v>4329</v>
      </c>
      <c r="O863" s="12" t="s">
        <v>4338</v>
      </c>
      <c r="P863" s="23"/>
      <c r="Q863" s="17"/>
      <c r="R863" s="23"/>
      <c r="S863" s="23"/>
      <c r="T863" s="23"/>
      <c r="U863" s="23"/>
      <c r="V863" s="23"/>
      <c r="W863" s="23"/>
      <c r="X863" s="17"/>
      <c r="Y863" s="9" t="s">
        <v>4281</v>
      </c>
      <c r="Z863" s="12" t="s">
        <v>4342</v>
      </c>
      <c r="AA863" s="14" t="str">
        <f t="shared" si="1"/>
        <v>M4-G-16a-E-2</v>
      </c>
      <c r="AB863" s="7" t="s">
        <v>258</v>
      </c>
      <c r="AC863" s="17"/>
      <c r="AD863" s="17" t="s">
        <v>44</v>
      </c>
      <c r="AE863" s="7" t="s">
        <v>45</v>
      </c>
    </row>
    <row r="864" ht="75.0" customHeight="1">
      <c r="A864" s="9" t="s">
        <v>4325</v>
      </c>
      <c r="B864" s="12" t="s">
        <v>4326</v>
      </c>
      <c r="C864" s="17" t="s">
        <v>46</v>
      </c>
      <c r="D864" s="10" t="s">
        <v>33</v>
      </c>
      <c r="E864" s="9"/>
      <c r="F864" s="11" t="s">
        <v>4335</v>
      </c>
      <c r="G864" s="12" t="s">
        <v>4343</v>
      </c>
      <c r="H864" s="24"/>
      <c r="I864" s="9" t="s">
        <v>4287</v>
      </c>
      <c r="J864" s="9" t="s">
        <v>49</v>
      </c>
      <c r="K864" s="12" t="s">
        <v>4344</v>
      </c>
      <c r="L864" s="12" t="s">
        <v>110</v>
      </c>
      <c r="M864" s="9" t="s">
        <v>39</v>
      </c>
      <c r="N864" s="12" t="s">
        <v>4329</v>
      </c>
      <c r="O864" s="12" t="s">
        <v>4338</v>
      </c>
      <c r="P864" s="23"/>
      <c r="Q864" s="17"/>
      <c r="R864" s="23"/>
      <c r="S864" s="23"/>
      <c r="T864" s="23"/>
      <c r="U864" s="23"/>
      <c r="V864" s="23"/>
      <c r="W864" s="23"/>
      <c r="X864" s="17"/>
      <c r="Y864" s="9" t="s">
        <v>4281</v>
      </c>
      <c r="Z864" s="12" t="s">
        <v>4345</v>
      </c>
      <c r="AA864" s="14" t="str">
        <f t="shared" si="1"/>
        <v>M4-G-16a-E-3</v>
      </c>
      <c r="AB864" s="7" t="s">
        <v>258</v>
      </c>
      <c r="AC864" s="17"/>
      <c r="AD864" s="17" t="s">
        <v>44</v>
      </c>
      <c r="AE864" s="7" t="s">
        <v>45</v>
      </c>
    </row>
    <row r="865" ht="75.0" customHeight="1">
      <c r="A865" s="9" t="s">
        <v>4346</v>
      </c>
      <c r="B865" s="12" t="s">
        <v>4347</v>
      </c>
      <c r="C865" s="9" t="s">
        <v>32</v>
      </c>
      <c r="D865" s="7" t="s">
        <v>33</v>
      </c>
      <c r="E865" s="9"/>
      <c r="F865" s="28" t="s">
        <v>4348</v>
      </c>
      <c r="G865" s="21"/>
      <c r="H865" s="23"/>
      <c r="I865" s="7" t="s">
        <v>544</v>
      </c>
      <c r="J865" s="7" t="s">
        <v>4349</v>
      </c>
      <c r="K865" s="11" t="s">
        <v>4350</v>
      </c>
      <c r="L865" s="11" t="s">
        <v>4351</v>
      </c>
      <c r="M865" s="7" t="s">
        <v>39</v>
      </c>
      <c r="N865" s="21" t="s">
        <v>4352</v>
      </c>
      <c r="O865" s="21" t="s">
        <v>4352</v>
      </c>
      <c r="P865" s="23"/>
      <c r="Q865" s="17"/>
      <c r="R865" s="23"/>
      <c r="S865" s="23"/>
      <c r="T865" s="23"/>
      <c r="U865" s="23"/>
      <c r="V865" s="23"/>
      <c r="W865" s="23"/>
      <c r="X865" s="17"/>
      <c r="Y865" s="9" t="s">
        <v>4281</v>
      </c>
      <c r="Z865" s="12" t="s">
        <v>4353</v>
      </c>
      <c r="AA865" s="14" t="str">
        <f t="shared" si="1"/>
        <v>M4-G-1a-I-1</v>
      </c>
      <c r="AB865" s="7" t="s">
        <v>258</v>
      </c>
      <c r="AC865" s="7" t="s">
        <v>421</v>
      </c>
      <c r="AD865" s="17"/>
      <c r="AE865" s="17"/>
    </row>
    <row r="866" ht="75.0" customHeight="1">
      <c r="A866" s="9" t="s">
        <v>4346</v>
      </c>
      <c r="B866" s="12" t="s">
        <v>4347</v>
      </c>
      <c r="C866" s="9" t="s">
        <v>46</v>
      </c>
      <c r="D866" s="10" t="s">
        <v>33</v>
      </c>
      <c r="E866" s="9"/>
      <c r="F866" s="21" t="s">
        <v>4354</v>
      </c>
      <c r="G866" s="11" t="s">
        <v>4355</v>
      </c>
      <c r="H866" s="23"/>
      <c r="I866" s="7" t="s">
        <v>544</v>
      </c>
      <c r="J866" s="7" t="s">
        <v>49</v>
      </c>
      <c r="K866" s="11"/>
      <c r="L866" s="21" t="s">
        <v>4356</v>
      </c>
      <c r="M866" s="7" t="s">
        <v>39</v>
      </c>
      <c r="N866" s="21" t="s">
        <v>4352</v>
      </c>
      <c r="O866" s="21" t="s">
        <v>4352</v>
      </c>
      <c r="P866" s="23"/>
      <c r="Q866" s="17"/>
      <c r="R866" s="23"/>
      <c r="S866" s="23"/>
      <c r="T866" s="23"/>
      <c r="U866" s="23"/>
      <c r="V866" s="23"/>
      <c r="W866" s="23"/>
      <c r="X866" s="17"/>
      <c r="Y866" s="9" t="s">
        <v>4281</v>
      </c>
      <c r="Z866" s="64" t="s">
        <v>4357</v>
      </c>
      <c r="AA866" s="14" t="str">
        <f t="shared" si="1"/>
        <v>M4-G-1a-E-1</v>
      </c>
      <c r="AB866" s="7" t="s">
        <v>258</v>
      </c>
      <c r="AC866" s="7" t="s">
        <v>421</v>
      </c>
      <c r="AD866" s="17"/>
      <c r="AE866" s="17"/>
    </row>
    <row r="867" ht="75.0" customHeight="1">
      <c r="A867" s="9" t="s">
        <v>4346</v>
      </c>
      <c r="B867" s="12" t="s">
        <v>4347</v>
      </c>
      <c r="C867" s="9" t="s">
        <v>46</v>
      </c>
      <c r="D867" s="10" t="s">
        <v>33</v>
      </c>
      <c r="E867" s="9"/>
      <c r="F867" s="21" t="s">
        <v>4358</v>
      </c>
      <c r="G867" s="11" t="s">
        <v>4359</v>
      </c>
      <c r="H867" s="23"/>
      <c r="I867" s="7" t="s">
        <v>544</v>
      </c>
      <c r="J867" s="7" t="s">
        <v>49</v>
      </c>
      <c r="K867" s="24"/>
      <c r="L867" s="11" t="s">
        <v>4360</v>
      </c>
      <c r="M867" s="7" t="s">
        <v>39</v>
      </c>
      <c r="N867" s="21" t="s">
        <v>4361</v>
      </c>
      <c r="O867" s="21" t="s">
        <v>4361</v>
      </c>
      <c r="P867" s="23"/>
      <c r="Q867" s="17"/>
      <c r="R867" s="23"/>
      <c r="S867" s="23"/>
      <c r="T867" s="23"/>
      <c r="U867" s="23"/>
      <c r="V867" s="23"/>
      <c r="W867" s="23"/>
      <c r="X867" s="17"/>
      <c r="Y867" s="9" t="s">
        <v>4281</v>
      </c>
      <c r="Z867" s="64" t="s">
        <v>4362</v>
      </c>
      <c r="AA867" s="14" t="str">
        <f t="shared" si="1"/>
        <v>M4-G-1a-E-2</v>
      </c>
      <c r="AB867" s="7" t="s">
        <v>258</v>
      </c>
      <c r="AC867" s="7" t="s">
        <v>421</v>
      </c>
      <c r="AD867" s="17"/>
      <c r="AE867" s="17"/>
    </row>
    <row r="868" ht="75.0" customHeight="1">
      <c r="A868" s="9" t="s">
        <v>4346</v>
      </c>
      <c r="B868" s="12" t="s">
        <v>4347</v>
      </c>
      <c r="C868" s="9" t="s">
        <v>46</v>
      </c>
      <c r="D868" s="10" t="s">
        <v>33</v>
      </c>
      <c r="E868" s="9"/>
      <c r="F868" s="21" t="s">
        <v>4363</v>
      </c>
      <c r="G868" s="11" t="s">
        <v>4359</v>
      </c>
      <c r="H868" s="23"/>
      <c r="I868" s="7" t="s">
        <v>544</v>
      </c>
      <c r="J868" s="7" t="s">
        <v>49</v>
      </c>
      <c r="K868" s="24"/>
      <c r="L868" s="11" t="s">
        <v>4364</v>
      </c>
      <c r="M868" s="7" t="s">
        <v>39</v>
      </c>
      <c r="N868" s="21" t="s">
        <v>4361</v>
      </c>
      <c r="O868" s="21" t="s">
        <v>4361</v>
      </c>
      <c r="P868" s="23"/>
      <c r="Q868" s="17"/>
      <c r="R868" s="23"/>
      <c r="S868" s="23"/>
      <c r="T868" s="23"/>
      <c r="U868" s="23"/>
      <c r="V868" s="23"/>
      <c r="W868" s="23"/>
      <c r="X868" s="17"/>
      <c r="Y868" s="9" t="s">
        <v>4281</v>
      </c>
      <c r="Z868" s="64" t="s">
        <v>4365</v>
      </c>
      <c r="AA868" s="14" t="str">
        <f t="shared" si="1"/>
        <v>M4-G-1a-E-3</v>
      </c>
      <c r="AB868" s="7" t="s">
        <v>258</v>
      </c>
      <c r="AC868" s="7" t="s">
        <v>421</v>
      </c>
      <c r="AD868" s="17"/>
      <c r="AE868" s="17"/>
    </row>
    <row r="869" ht="75.0" customHeight="1">
      <c r="A869" s="9" t="s">
        <v>4366</v>
      </c>
      <c r="B869" s="12" t="s">
        <v>4367</v>
      </c>
      <c r="C869" s="17" t="s">
        <v>32</v>
      </c>
      <c r="D869" s="10" t="s">
        <v>33</v>
      </c>
      <c r="E869" s="9"/>
      <c r="F869" s="11" t="s">
        <v>4368</v>
      </c>
      <c r="G869" s="12"/>
      <c r="H869" s="24"/>
      <c r="I869" s="17" t="s">
        <v>415</v>
      </c>
      <c r="J869" s="7" t="s">
        <v>400</v>
      </c>
      <c r="K869" s="12"/>
      <c r="L869" s="11" t="s">
        <v>4369</v>
      </c>
      <c r="M869" s="9" t="s">
        <v>39</v>
      </c>
      <c r="N869" s="24" t="s">
        <v>4370</v>
      </c>
      <c r="O869" s="12" t="s">
        <v>4370</v>
      </c>
      <c r="P869" s="23"/>
      <c r="Q869" s="17"/>
      <c r="R869" s="23"/>
      <c r="S869" s="23"/>
      <c r="T869" s="23"/>
      <c r="U869" s="23"/>
      <c r="V869" s="23"/>
      <c r="W869" s="23"/>
      <c r="X869" s="17"/>
      <c r="Y869" s="9" t="s">
        <v>4281</v>
      </c>
      <c r="Z869" s="51" t="s">
        <v>4371</v>
      </c>
      <c r="AA869" s="14" t="str">
        <f t="shared" si="1"/>
        <v>M4-G-1b-I-1</v>
      </c>
      <c r="AB869" s="7" t="s">
        <v>258</v>
      </c>
      <c r="AC869" s="17"/>
      <c r="AD869" s="17"/>
      <c r="AE869" s="17"/>
    </row>
    <row r="870" ht="75.0" customHeight="1">
      <c r="A870" s="9" t="s">
        <v>4366</v>
      </c>
      <c r="B870" s="12" t="s">
        <v>4367</v>
      </c>
      <c r="C870" s="17" t="s">
        <v>32</v>
      </c>
      <c r="D870" s="10" t="s">
        <v>33</v>
      </c>
      <c r="E870" s="9"/>
      <c r="F870" s="11" t="s">
        <v>4372</v>
      </c>
      <c r="G870" s="12"/>
      <c r="H870" s="24"/>
      <c r="I870" s="17" t="s">
        <v>415</v>
      </c>
      <c r="J870" s="7" t="s">
        <v>471</v>
      </c>
      <c r="K870" s="12" t="s">
        <v>110</v>
      </c>
      <c r="L870" s="12" t="s">
        <v>110</v>
      </c>
      <c r="M870" s="9" t="s">
        <v>39</v>
      </c>
      <c r="N870" s="24" t="s">
        <v>4370</v>
      </c>
      <c r="O870" s="12" t="s">
        <v>4370</v>
      </c>
      <c r="P870" s="23"/>
      <c r="Q870" s="17"/>
      <c r="R870" s="23"/>
      <c r="S870" s="23"/>
      <c r="T870" s="23"/>
      <c r="U870" s="23"/>
      <c r="V870" s="23"/>
      <c r="W870" s="23"/>
      <c r="X870" s="17"/>
      <c r="Y870" s="9" t="s">
        <v>4281</v>
      </c>
      <c r="Z870" s="12" t="s">
        <v>4373</v>
      </c>
      <c r="AA870" s="14" t="str">
        <f t="shared" si="1"/>
        <v>M4-G-1b-I-2</v>
      </c>
      <c r="AB870" s="7" t="s">
        <v>258</v>
      </c>
      <c r="AC870" s="17"/>
      <c r="AD870" s="17"/>
      <c r="AE870" s="17"/>
    </row>
    <row r="871" ht="75.0" customHeight="1">
      <c r="A871" s="9" t="s">
        <v>4366</v>
      </c>
      <c r="B871" s="12" t="s">
        <v>4367</v>
      </c>
      <c r="C871" s="17" t="s">
        <v>32</v>
      </c>
      <c r="D871" s="10" t="s">
        <v>33</v>
      </c>
      <c r="E871" s="9"/>
      <c r="F871" s="11" t="s">
        <v>4374</v>
      </c>
      <c r="G871" s="12"/>
      <c r="H871" s="24"/>
      <c r="I871" s="17" t="s">
        <v>415</v>
      </c>
      <c r="J871" s="7" t="s">
        <v>471</v>
      </c>
      <c r="K871" s="12" t="s">
        <v>110</v>
      </c>
      <c r="L871" s="12" t="s">
        <v>110</v>
      </c>
      <c r="M871" s="9" t="s">
        <v>39</v>
      </c>
      <c r="N871" s="24" t="s">
        <v>4370</v>
      </c>
      <c r="O871" s="12" t="s">
        <v>4370</v>
      </c>
      <c r="P871" s="23"/>
      <c r="Q871" s="17"/>
      <c r="R871" s="23"/>
      <c r="S871" s="23"/>
      <c r="T871" s="23"/>
      <c r="U871" s="23"/>
      <c r="V871" s="23"/>
      <c r="W871" s="23"/>
      <c r="X871" s="17"/>
      <c r="Y871" s="9" t="s">
        <v>4281</v>
      </c>
      <c r="Z871" s="12" t="s">
        <v>4375</v>
      </c>
      <c r="AA871" s="14" t="str">
        <f t="shared" si="1"/>
        <v>M4-G-1b-I-3</v>
      </c>
      <c r="AB871" s="7" t="s">
        <v>258</v>
      </c>
      <c r="AC871" s="17"/>
      <c r="AD871" s="17"/>
      <c r="AE871" s="17"/>
    </row>
    <row r="872" ht="75.0" customHeight="1">
      <c r="A872" s="9" t="s">
        <v>4366</v>
      </c>
      <c r="B872" s="12" t="s">
        <v>4367</v>
      </c>
      <c r="C872" s="17" t="s">
        <v>46</v>
      </c>
      <c r="D872" s="10" t="s">
        <v>33</v>
      </c>
      <c r="E872" s="9"/>
      <c r="F872" s="11" t="s">
        <v>4376</v>
      </c>
      <c r="G872" s="11" t="s">
        <v>4377</v>
      </c>
      <c r="H872" s="24"/>
      <c r="I872" s="7" t="s">
        <v>544</v>
      </c>
      <c r="J872" s="9" t="s">
        <v>408</v>
      </c>
      <c r="K872" s="12"/>
      <c r="L872" s="11" t="s">
        <v>4378</v>
      </c>
      <c r="M872" s="9" t="s">
        <v>39</v>
      </c>
      <c r="N872" s="24" t="s">
        <v>4370</v>
      </c>
      <c r="O872" s="12" t="s">
        <v>4370</v>
      </c>
      <c r="P872" s="23"/>
      <c r="Q872" s="17"/>
      <c r="R872" s="23"/>
      <c r="S872" s="23"/>
      <c r="T872" s="23"/>
      <c r="U872" s="23"/>
      <c r="V872" s="23"/>
      <c r="W872" s="23"/>
      <c r="X872" s="17"/>
      <c r="Y872" s="9" t="s">
        <v>4281</v>
      </c>
      <c r="Z872" s="12" t="s">
        <v>4379</v>
      </c>
      <c r="AA872" s="14" t="str">
        <f t="shared" si="1"/>
        <v>M4-G-1b-E-1</v>
      </c>
      <c r="AB872" s="7" t="s">
        <v>258</v>
      </c>
      <c r="AC872" s="17"/>
      <c r="AD872" s="17"/>
      <c r="AE872" s="17"/>
    </row>
    <row r="873" ht="75.0" customHeight="1">
      <c r="A873" s="9" t="s">
        <v>4366</v>
      </c>
      <c r="B873" s="12" t="s">
        <v>4367</v>
      </c>
      <c r="C873" s="17" t="s">
        <v>46</v>
      </c>
      <c r="D873" s="10" t="s">
        <v>33</v>
      </c>
      <c r="E873" s="9"/>
      <c r="F873" s="11" t="s">
        <v>4376</v>
      </c>
      <c r="G873" s="11" t="s">
        <v>4380</v>
      </c>
      <c r="H873" s="24"/>
      <c r="I873" s="7" t="s">
        <v>544</v>
      </c>
      <c r="J873" s="9" t="s">
        <v>408</v>
      </c>
      <c r="K873" s="12"/>
      <c r="L873" s="11" t="s">
        <v>4381</v>
      </c>
      <c r="M873" s="9" t="s">
        <v>39</v>
      </c>
      <c r="N873" s="24" t="s">
        <v>4370</v>
      </c>
      <c r="O873" s="12" t="s">
        <v>4370</v>
      </c>
      <c r="P873" s="23"/>
      <c r="Q873" s="17"/>
      <c r="R873" s="23"/>
      <c r="S873" s="23"/>
      <c r="T873" s="23"/>
      <c r="U873" s="23"/>
      <c r="V873" s="23"/>
      <c r="W873" s="23"/>
      <c r="X873" s="17"/>
      <c r="Y873" s="9" t="s">
        <v>4281</v>
      </c>
      <c r="Z873" s="12" t="s">
        <v>4382</v>
      </c>
      <c r="AA873" s="14" t="str">
        <f t="shared" si="1"/>
        <v>M4-G-1b-E-2</v>
      </c>
      <c r="AB873" s="7" t="s">
        <v>258</v>
      </c>
      <c r="AC873" s="17"/>
      <c r="AD873" s="17"/>
      <c r="AE873" s="17"/>
    </row>
    <row r="874" ht="75.0" customHeight="1">
      <c r="A874" s="9" t="s">
        <v>4366</v>
      </c>
      <c r="B874" s="12" t="s">
        <v>4367</v>
      </c>
      <c r="C874" s="17" t="s">
        <v>46</v>
      </c>
      <c r="D874" s="10" t="s">
        <v>33</v>
      </c>
      <c r="E874" s="9"/>
      <c r="F874" s="11" t="s">
        <v>4376</v>
      </c>
      <c r="G874" s="11" t="s">
        <v>4383</v>
      </c>
      <c r="H874" s="24"/>
      <c r="I874" s="7" t="s">
        <v>544</v>
      </c>
      <c r="J874" s="9" t="s">
        <v>408</v>
      </c>
      <c r="K874" s="12"/>
      <c r="L874" s="11" t="s">
        <v>4384</v>
      </c>
      <c r="M874" s="9" t="s">
        <v>39</v>
      </c>
      <c r="N874" s="24" t="s">
        <v>4370</v>
      </c>
      <c r="O874" s="12" t="s">
        <v>4370</v>
      </c>
      <c r="P874" s="23"/>
      <c r="Q874" s="17"/>
      <c r="R874" s="23"/>
      <c r="S874" s="23"/>
      <c r="T874" s="23"/>
      <c r="U874" s="23"/>
      <c r="V874" s="23"/>
      <c r="W874" s="23"/>
      <c r="X874" s="17"/>
      <c r="Y874" s="9" t="s">
        <v>4281</v>
      </c>
      <c r="Z874" s="12" t="s">
        <v>4385</v>
      </c>
      <c r="AA874" s="14" t="str">
        <f t="shared" si="1"/>
        <v>M4-G-1b-E-3</v>
      </c>
      <c r="AB874" s="7" t="s">
        <v>258</v>
      </c>
      <c r="AC874" s="17"/>
      <c r="AD874" s="17"/>
      <c r="AE874" s="17"/>
    </row>
    <row r="875" ht="75.0" customHeight="1">
      <c r="A875" s="9" t="s">
        <v>4386</v>
      </c>
      <c r="B875" s="12" t="s">
        <v>4387</v>
      </c>
      <c r="C875" s="17" t="s">
        <v>32</v>
      </c>
      <c r="D875" s="10" t="s">
        <v>33</v>
      </c>
      <c r="E875" s="9"/>
      <c r="F875" s="11" t="s">
        <v>4388</v>
      </c>
      <c r="G875" s="11"/>
      <c r="H875" s="24"/>
      <c r="I875" s="7" t="s">
        <v>544</v>
      </c>
      <c r="J875" s="65" t="s">
        <v>4389</v>
      </c>
      <c r="K875" s="12" t="s">
        <v>110</v>
      </c>
      <c r="L875" s="12" t="s">
        <v>110</v>
      </c>
      <c r="M875" s="7" t="s">
        <v>39</v>
      </c>
      <c r="N875" s="12" t="s">
        <v>4390</v>
      </c>
      <c r="O875" s="11" t="s">
        <v>4391</v>
      </c>
      <c r="P875" s="23"/>
      <c r="Q875" s="17"/>
      <c r="R875" s="23"/>
      <c r="S875" s="23"/>
      <c r="T875" s="23"/>
      <c r="U875" s="23"/>
      <c r="V875" s="23"/>
      <c r="W875" s="23"/>
      <c r="X875" s="17"/>
      <c r="Y875" s="9" t="s">
        <v>4281</v>
      </c>
      <c r="Z875" s="11" t="s">
        <v>4392</v>
      </c>
      <c r="AA875" s="14" t="str">
        <f t="shared" si="1"/>
        <v>M4-G-2a-I-1</v>
      </c>
      <c r="AB875" s="7" t="s">
        <v>258</v>
      </c>
      <c r="AC875" s="17"/>
      <c r="AD875" s="17" t="s">
        <v>44</v>
      </c>
      <c r="AE875" s="7" t="s">
        <v>45</v>
      </c>
    </row>
    <row r="876" ht="75.0" customHeight="1">
      <c r="A876" s="9" t="s">
        <v>4386</v>
      </c>
      <c r="B876" s="12" t="s">
        <v>4387</v>
      </c>
      <c r="C876" s="17" t="s">
        <v>32</v>
      </c>
      <c r="D876" s="10" t="s">
        <v>33</v>
      </c>
      <c r="E876" s="9"/>
      <c r="F876" s="11" t="s">
        <v>4393</v>
      </c>
      <c r="G876" s="12"/>
      <c r="H876" s="24"/>
      <c r="I876" s="7" t="s">
        <v>544</v>
      </c>
      <c r="J876" s="65" t="s">
        <v>4389</v>
      </c>
      <c r="K876" s="12" t="s">
        <v>110</v>
      </c>
      <c r="L876" s="12" t="s">
        <v>110</v>
      </c>
      <c r="M876" s="7" t="s">
        <v>39</v>
      </c>
      <c r="N876" s="12" t="s">
        <v>4390</v>
      </c>
      <c r="O876" s="11" t="s">
        <v>4394</v>
      </c>
      <c r="P876" s="23"/>
      <c r="Q876" s="17"/>
      <c r="R876" s="23"/>
      <c r="S876" s="23"/>
      <c r="T876" s="23"/>
      <c r="U876" s="23"/>
      <c r="V876" s="23"/>
      <c r="W876" s="23"/>
      <c r="X876" s="17"/>
      <c r="Y876" s="9" t="s">
        <v>4281</v>
      </c>
      <c r="Z876" s="11" t="s">
        <v>4395</v>
      </c>
      <c r="AA876" s="14" t="str">
        <f t="shared" si="1"/>
        <v>M4-G-2a-I-2</v>
      </c>
      <c r="AB876" s="7" t="s">
        <v>258</v>
      </c>
      <c r="AC876" s="17"/>
      <c r="AD876" s="17" t="s">
        <v>44</v>
      </c>
      <c r="AE876" s="7" t="s">
        <v>45</v>
      </c>
    </row>
    <row r="877" ht="75.0" customHeight="1">
      <c r="A877" s="9" t="s">
        <v>4386</v>
      </c>
      <c r="B877" s="12" t="s">
        <v>4387</v>
      </c>
      <c r="C877" s="17" t="s">
        <v>32</v>
      </c>
      <c r="D877" s="10" t="s">
        <v>33</v>
      </c>
      <c r="E877" s="9"/>
      <c r="F877" s="11" t="s">
        <v>4396</v>
      </c>
      <c r="G877" s="12"/>
      <c r="H877" s="24"/>
      <c r="I877" s="7" t="s">
        <v>544</v>
      </c>
      <c r="J877" s="65" t="s">
        <v>4389</v>
      </c>
      <c r="K877" s="12" t="s">
        <v>110</v>
      </c>
      <c r="L877" s="12" t="s">
        <v>110</v>
      </c>
      <c r="M877" s="7" t="s">
        <v>39</v>
      </c>
      <c r="N877" s="12" t="s">
        <v>4390</v>
      </c>
      <c r="O877" s="11" t="s">
        <v>4397</v>
      </c>
      <c r="P877" s="23"/>
      <c r="Q877" s="17"/>
      <c r="R877" s="23"/>
      <c r="S877" s="23"/>
      <c r="T877" s="23"/>
      <c r="U877" s="23"/>
      <c r="V877" s="23"/>
      <c r="W877" s="23"/>
      <c r="X877" s="17"/>
      <c r="Y877" s="9" t="s">
        <v>4281</v>
      </c>
      <c r="Z877" s="11" t="s">
        <v>4398</v>
      </c>
      <c r="AA877" s="14" t="str">
        <f t="shared" si="1"/>
        <v>M4-G-2a-I-3</v>
      </c>
      <c r="AB877" s="7" t="s">
        <v>258</v>
      </c>
      <c r="AC877" s="17"/>
      <c r="AD877" s="17" t="s">
        <v>44</v>
      </c>
      <c r="AE877" s="7" t="s">
        <v>45</v>
      </c>
    </row>
    <row r="878" ht="75.0" customHeight="1">
      <c r="A878" s="9" t="s">
        <v>4386</v>
      </c>
      <c r="B878" s="12" t="s">
        <v>4387</v>
      </c>
      <c r="C878" s="17" t="s">
        <v>46</v>
      </c>
      <c r="D878" s="10" t="s">
        <v>33</v>
      </c>
      <c r="E878" s="9"/>
      <c r="F878" s="11" t="s">
        <v>4399</v>
      </c>
      <c r="G878" s="12"/>
      <c r="H878" s="24"/>
      <c r="I878" s="9" t="s">
        <v>4287</v>
      </c>
      <c r="J878" s="9" t="s">
        <v>471</v>
      </c>
      <c r="K878" s="12" t="s">
        <v>110</v>
      </c>
      <c r="L878" s="12" t="s">
        <v>110</v>
      </c>
      <c r="M878" s="17" t="s">
        <v>39</v>
      </c>
      <c r="N878" s="12" t="s">
        <v>4400</v>
      </c>
      <c r="O878" s="12" t="s">
        <v>4400</v>
      </c>
      <c r="P878" s="23"/>
      <c r="Q878" s="17"/>
      <c r="R878" s="23"/>
      <c r="S878" s="23"/>
      <c r="T878" s="23"/>
      <c r="U878" s="23"/>
      <c r="V878" s="23"/>
      <c r="W878" s="23"/>
      <c r="X878" s="17"/>
      <c r="Y878" s="9" t="s">
        <v>4281</v>
      </c>
      <c r="Z878" s="12" t="s">
        <v>4401</v>
      </c>
      <c r="AA878" s="14" t="str">
        <f t="shared" si="1"/>
        <v>M4-G-2a-E-1</v>
      </c>
      <c r="AB878" s="7" t="s">
        <v>258</v>
      </c>
      <c r="AC878" s="17"/>
      <c r="AD878" s="17" t="s">
        <v>44</v>
      </c>
      <c r="AE878" s="7" t="s">
        <v>45</v>
      </c>
    </row>
    <row r="879" ht="75.0" customHeight="1">
      <c r="A879" s="9" t="s">
        <v>4386</v>
      </c>
      <c r="B879" s="12" t="s">
        <v>4387</v>
      </c>
      <c r="C879" s="9" t="s">
        <v>65</v>
      </c>
      <c r="D879" s="10" t="s">
        <v>33</v>
      </c>
      <c r="E879" s="9"/>
      <c r="F879" s="11" t="s">
        <v>4402</v>
      </c>
      <c r="G879" s="12"/>
      <c r="H879" s="12"/>
      <c r="I879" s="9" t="s">
        <v>544</v>
      </c>
      <c r="J879" s="9" t="s">
        <v>1092</v>
      </c>
      <c r="K879" s="12" t="s">
        <v>110</v>
      </c>
      <c r="L879" s="12" t="s">
        <v>110</v>
      </c>
      <c r="M879" s="17" t="s">
        <v>39</v>
      </c>
      <c r="N879" s="8" t="s">
        <v>4403</v>
      </c>
      <c r="O879" s="8" t="s">
        <v>4404</v>
      </c>
      <c r="P879" s="23"/>
      <c r="Q879" s="17"/>
      <c r="R879" s="23"/>
      <c r="S879" s="23"/>
      <c r="T879" s="23"/>
      <c r="U879" s="23"/>
      <c r="V879" s="23"/>
      <c r="W879" s="23"/>
      <c r="X879" s="17"/>
      <c r="Y879" s="9" t="s">
        <v>4281</v>
      </c>
      <c r="Z879" s="12" t="s">
        <v>4405</v>
      </c>
      <c r="AA879" s="14" t="str">
        <f t="shared" si="1"/>
        <v>M4-G-2a-A-1</v>
      </c>
      <c r="AB879" s="7" t="s">
        <v>258</v>
      </c>
      <c r="AC879" s="17"/>
      <c r="AD879" s="17" t="s">
        <v>44</v>
      </c>
      <c r="AE879" s="7" t="s">
        <v>45</v>
      </c>
    </row>
    <row r="880" ht="75.0" customHeight="1">
      <c r="A880" s="9" t="s">
        <v>4386</v>
      </c>
      <c r="B880" s="12" t="s">
        <v>4387</v>
      </c>
      <c r="C880" s="17" t="s">
        <v>65</v>
      </c>
      <c r="D880" s="10" t="s">
        <v>33</v>
      </c>
      <c r="E880" s="9"/>
      <c r="F880" s="11" t="s">
        <v>4406</v>
      </c>
      <c r="G880" s="12"/>
      <c r="H880" s="12"/>
      <c r="I880" s="9" t="s">
        <v>544</v>
      </c>
      <c r="J880" s="9" t="s">
        <v>471</v>
      </c>
      <c r="K880" s="12" t="s">
        <v>110</v>
      </c>
      <c r="L880" s="12" t="s">
        <v>110</v>
      </c>
      <c r="M880" s="9" t="s">
        <v>39</v>
      </c>
      <c r="N880" s="12" t="s">
        <v>4390</v>
      </c>
      <c r="O880" s="12" t="s">
        <v>4400</v>
      </c>
      <c r="P880" s="23"/>
      <c r="Q880" s="17"/>
      <c r="R880" s="23"/>
      <c r="S880" s="23"/>
      <c r="T880" s="23"/>
      <c r="U880" s="23"/>
      <c r="V880" s="23"/>
      <c r="W880" s="23"/>
      <c r="X880" s="17"/>
      <c r="Y880" s="9" t="s">
        <v>4281</v>
      </c>
      <c r="Z880" s="12" t="s">
        <v>4407</v>
      </c>
      <c r="AA880" s="14" t="str">
        <f t="shared" si="1"/>
        <v>M4-G-2a-A-2</v>
      </c>
      <c r="AB880" s="7" t="s">
        <v>258</v>
      </c>
      <c r="AC880" s="17"/>
      <c r="AD880" s="17" t="s">
        <v>44</v>
      </c>
      <c r="AE880" s="7" t="s">
        <v>45</v>
      </c>
    </row>
    <row r="881" ht="75.0" customHeight="1">
      <c r="A881" s="9" t="s">
        <v>4386</v>
      </c>
      <c r="B881" s="12" t="s">
        <v>4387</v>
      </c>
      <c r="C881" s="9" t="s">
        <v>65</v>
      </c>
      <c r="D881" s="10" t="s">
        <v>33</v>
      </c>
      <c r="E881" s="9"/>
      <c r="F881" s="11" t="s">
        <v>4408</v>
      </c>
      <c r="G881" s="12"/>
      <c r="H881" s="12"/>
      <c r="I881" s="9" t="s">
        <v>544</v>
      </c>
      <c r="J881" s="9" t="s">
        <v>471</v>
      </c>
      <c r="K881" s="12" t="s">
        <v>110</v>
      </c>
      <c r="L881" s="12" t="s">
        <v>110</v>
      </c>
      <c r="M881" s="9" t="s">
        <v>39</v>
      </c>
      <c r="N881" s="12" t="s">
        <v>4390</v>
      </c>
      <c r="O881" s="12" t="s">
        <v>4400</v>
      </c>
      <c r="P881" s="23"/>
      <c r="Q881" s="17"/>
      <c r="R881" s="23"/>
      <c r="S881" s="23"/>
      <c r="T881" s="23"/>
      <c r="U881" s="23"/>
      <c r="V881" s="23"/>
      <c r="W881" s="23"/>
      <c r="X881" s="17"/>
      <c r="Y881" s="9" t="s">
        <v>4281</v>
      </c>
      <c r="Z881" s="12" t="s">
        <v>4409</v>
      </c>
      <c r="AA881" s="14" t="str">
        <f t="shared" si="1"/>
        <v>M4-G-2a-A-3</v>
      </c>
      <c r="AB881" s="7" t="s">
        <v>258</v>
      </c>
      <c r="AC881" s="17"/>
      <c r="AD881" s="17" t="s">
        <v>44</v>
      </c>
      <c r="AE881" s="7" t="s">
        <v>45</v>
      </c>
    </row>
    <row r="882" ht="75.0" customHeight="1">
      <c r="A882" s="9" t="s">
        <v>4410</v>
      </c>
      <c r="B882" s="12" t="s">
        <v>4411</v>
      </c>
      <c r="C882" s="31" t="s">
        <v>32</v>
      </c>
      <c r="D882" s="10" t="s">
        <v>33</v>
      </c>
      <c r="E882" s="9"/>
      <c r="F882" s="21" t="s">
        <v>4412</v>
      </c>
      <c r="G882" s="12"/>
      <c r="H882" s="12"/>
      <c r="I882" s="9" t="s">
        <v>544</v>
      </c>
      <c r="J882" s="7" t="s">
        <v>400</v>
      </c>
      <c r="K882" s="21" t="s">
        <v>4413</v>
      </c>
      <c r="L882" s="11" t="s">
        <v>4414</v>
      </c>
      <c r="M882" s="9" t="s">
        <v>39</v>
      </c>
      <c r="N882" s="12" t="s">
        <v>4415</v>
      </c>
      <c r="O882" s="12" t="s">
        <v>4415</v>
      </c>
      <c r="P882" s="23"/>
      <c r="Q882" s="17"/>
      <c r="R882" s="23"/>
      <c r="S882" s="23"/>
      <c r="T882" s="23"/>
      <c r="U882" s="23"/>
      <c r="V882" s="23"/>
      <c r="W882" s="23"/>
      <c r="X882" s="17"/>
      <c r="Y882" s="9" t="s">
        <v>4281</v>
      </c>
      <c r="Z882" s="12" t="s">
        <v>4416</v>
      </c>
      <c r="AA882" s="14" t="str">
        <f t="shared" si="1"/>
        <v>M4-G-14a-I-1</v>
      </c>
      <c r="AB882" s="7" t="s">
        <v>258</v>
      </c>
      <c r="AC882" s="17"/>
      <c r="AD882" s="17"/>
      <c r="AE882" s="17"/>
    </row>
    <row r="883" ht="75.0" customHeight="1">
      <c r="A883" s="9" t="s">
        <v>4417</v>
      </c>
      <c r="B883" s="12" t="s">
        <v>4418</v>
      </c>
      <c r="C883" s="9" t="s">
        <v>32</v>
      </c>
      <c r="D883" s="10" t="s">
        <v>33</v>
      </c>
      <c r="E883" s="9"/>
      <c r="F883" s="66" t="s">
        <v>4419</v>
      </c>
      <c r="G883" s="12"/>
      <c r="H883" s="12"/>
      <c r="I883" s="9" t="s">
        <v>544</v>
      </c>
      <c r="J883" s="9" t="s">
        <v>471</v>
      </c>
      <c r="K883" s="11" t="s">
        <v>4420</v>
      </c>
      <c r="L883" s="11" t="s">
        <v>4421</v>
      </c>
      <c r="M883" s="9" t="s">
        <v>39</v>
      </c>
      <c r="N883" s="67" t="s">
        <v>4422</v>
      </c>
      <c r="O883" s="67" t="s">
        <v>4423</v>
      </c>
      <c r="P883" s="23"/>
      <c r="Q883" s="17"/>
      <c r="R883" s="23"/>
      <c r="S883" s="23"/>
      <c r="T883" s="23"/>
      <c r="U883" s="23"/>
      <c r="V883" s="23"/>
      <c r="W883" s="23"/>
      <c r="X883" s="17"/>
      <c r="Y883" s="9" t="s">
        <v>4281</v>
      </c>
      <c r="Z883" s="11" t="s">
        <v>4424</v>
      </c>
      <c r="AA883" s="14" t="str">
        <f t="shared" si="1"/>
        <v>M4-G-13a-I-1</v>
      </c>
      <c r="AB883" s="7" t="s">
        <v>258</v>
      </c>
      <c r="AC883" s="17"/>
      <c r="AD883" s="17"/>
      <c r="AE883" s="17"/>
    </row>
    <row r="884" ht="75.0" customHeight="1">
      <c r="A884" s="9" t="s">
        <v>4425</v>
      </c>
      <c r="B884" s="12" t="s">
        <v>4426</v>
      </c>
      <c r="C884" s="17" t="s">
        <v>32</v>
      </c>
      <c r="D884" s="10" t="s">
        <v>33</v>
      </c>
      <c r="E884" s="9"/>
      <c r="F884" s="11" t="s">
        <v>4427</v>
      </c>
      <c r="G884" s="12"/>
      <c r="H884" s="24"/>
      <c r="I884" s="9" t="s">
        <v>4428</v>
      </c>
      <c r="J884" s="9" t="s">
        <v>408</v>
      </c>
      <c r="K884" s="11" t="s">
        <v>4429</v>
      </c>
      <c r="L884" s="12" t="s">
        <v>4430</v>
      </c>
      <c r="M884" s="9" t="s">
        <v>39</v>
      </c>
      <c r="N884" s="12" t="s">
        <v>4431</v>
      </c>
      <c r="O884" s="11" t="s">
        <v>4432</v>
      </c>
      <c r="P884" s="23"/>
      <c r="Q884" s="17"/>
      <c r="R884" s="23"/>
      <c r="S884" s="23"/>
      <c r="T884" s="23"/>
      <c r="U884" s="23"/>
      <c r="V884" s="23"/>
      <c r="W884" s="23"/>
      <c r="X884" s="17"/>
      <c r="Y884" s="9" t="s">
        <v>4281</v>
      </c>
      <c r="Z884" s="11" t="s">
        <v>4433</v>
      </c>
      <c r="AA884" s="14" t="str">
        <f t="shared" si="1"/>
        <v>M4-G-3a-I-1</v>
      </c>
      <c r="AB884" s="7" t="s">
        <v>258</v>
      </c>
      <c r="AC884" s="17"/>
      <c r="AD884" s="17" t="s">
        <v>44</v>
      </c>
      <c r="AE884" s="7" t="s">
        <v>45</v>
      </c>
    </row>
    <row r="885" ht="75.0" customHeight="1">
      <c r="A885" s="9" t="s">
        <v>4425</v>
      </c>
      <c r="B885" s="12" t="s">
        <v>4426</v>
      </c>
      <c r="C885" s="17" t="s">
        <v>32</v>
      </c>
      <c r="D885" s="10" t="s">
        <v>33</v>
      </c>
      <c r="E885" s="9"/>
      <c r="F885" s="11" t="s">
        <v>4427</v>
      </c>
      <c r="G885" s="12"/>
      <c r="H885" s="24"/>
      <c r="I885" s="9" t="s">
        <v>4428</v>
      </c>
      <c r="J885" s="9" t="s">
        <v>408</v>
      </c>
      <c r="K885" s="11" t="s">
        <v>4434</v>
      </c>
      <c r="L885" s="12" t="s">
        <v>4435</v>
      </c>
      <c r="M885" s="9" t="s">
        <v>39</v>
      </c>
      <c r="N885" s="12" t="s">
        <v>4431</v>
      </c>
      <c r="O885" s="11" t="s">
        <v>4436</v>
      </c>
      <c r="P885" s="23"/>
      <c r="Q885" s="17"/>
      <c r="R885" s="23"/>
      <c r="S885" s="23"/>
      <c r="T885" s="23"/>
      <c r="U885" s="23"/>
      <c r="V885" s="23"/>
      <c r="W885" s="23"/>
      <c r="X885" s="17"/>
      <c r="Y885" s="9" t="s">
        <v>4281</v>
      </c>
      <c r="Z885" s="11" t="s">
        <v>4437</v>
      </c>
      <c r="AA885" s="14" t="str">
        <f t="shared" si="1"/>
        <v>M4-G-3a-I-2</v>
      </c>
      <c r="AB885" s="7" t="s">
        <v>258</v>
      </c>
      <c r="AC885" s="17"/>
      <c r="AD885" s="17" t="s">
        <v>44</v>
      </c>
      <c r="AE885" s="7" t="s">
        <v>45</v>
      </c>
    </row>
    <row r="886" ht="75.0" customHeight="1">
      <c r="A886" s="9" t="s">
        <v>4425</v>
      </c>
      <c r="B886" s="12" t="s">
        <v>4426</v>
      </c>
      <c r="C886" s="17" t="s">
        <v>46</v>
      </c>
      <c r="D886" s="10" t="s">
        <v>33</v>
      </c>
      <c r="E886" s="9"/>
      <c r="F886" s="11" t="s">
        <v>4438</v>
      </c>
      <c r="G886" s="12" t="s">
        <v>4439</v>
      </c>
      <c r="H886" s="21"/>
      <c r="I886" s="9" t="s">
        <v>544</v>
      </c>
      <c r="J886" s="9" t="s">
        <v>49</v>
      </c>
      <c r="K886" s="11" t="s">
        <v>4440</v>
      </c>
      <c r="L886" s="8" t="s">
        <v>4441</v>
      </c>
      <c r="M886" s="9" t="s">
        <v>39</v>
      </c>
      <c r="N886" s="24" t="s">
        <v>4442</v>
      </c>
      <c r="O886" s="24" t="s">
        <v>4443</v>
      </c>
      <c r="P886" s="23"/>
      <c r="Q886" s="17"/>
      <c r="R886" s="23"/>
      <c r="S886" s="23"/>
      <c r="T886" s="23"/>
      <c r="U886" s="23"/>
      <c r="V886" s="23"/>
      <c r="W886" s="23"/>
      <c r="X886" s="17"/>
      <c r="Y886" s="9" t="s">
        <v>4281</v>
      </c>
      <c r="Z886" s="11" t="s">
        <v>4444</v>
      </c>
      <c r="AA886" s="14" t="str">
        <f t="shared" si="1"/>
        <v>M4-G-3a-E-1</v>
      </c>
      <c r="AB886" s="7" t="s">
        <v>258</v>
      </c>
      <c r="AC886" s="17"/>
      <c r="AD886" s="17" t="s">
        <v>44</v>
      </c>
      <c r="AE886" s="7" t="s">
        <v>45</v>
      </c>
    </row>
    <row r="887" ht="75.0" customHeight="1">
      <c r="A887" s="9" t="s">
        <v>4425</v>
      </c>
      <c r="B887" s="12" t="s">
        <v>4426</v>
      </c>
      <c r="C887" s="17" t="s">
        <v>46</v>
      </c>
      <c r="D887" s="10" t="s">
        <v>33</v>
      </c>
      <c r="E887" s="9"/>
      <c r="F887" s="11" t="s">
        <v>4438</v>
      </c>
      <c r="G887" s="12" t="s">
        <v>4439</v>
      </c>
      <c r="H887" s="21"/>
      <c r="I887" s="9" t="s">
        <v>544</v>
      </c>
      <c r="J887" s="9" t="s">
        <v>49</v>
      </c>
      <c r="K887" s="11" t="s">
        <v>4445</v>
      </c>
      <c r="L887" s="8" t="s">
        <v>4446</v>
      </c>
      <c r="M887" s="9" t="s">
        <v>39</v>
      </c>
      <c r="N887" s="24" t="s">
        <v>4442</v>
      </c>
      <c r="O887" s="24" t="s">
        <v>4447</v>
      </c>
      <c r="P887" s="23"/>
      <c r="Q887" s="17"/>
      <c r="R887" s="23"/>
      <c r="S887" s="23"/>
      <c r="T887" s="23"/>
      <c r="U887" s="23"/>
      <c r="V887" s="23"/>
      <c r="W887" s="23"/>
      <c r="X887" s="17"/>
      <c r="Y887" s="9" t="s">
        <v>4281</v>
      </c>
      <c r="Z887" s="11" t="s">
        <v>4448</v>
      </c>
      <c r="AA887" s="14" t="str">
        <f t="shared" si="1"/>
        <v>M4-G-3a-E-2</v>
      </c>
      <c r="AB887" s="7" t="s">
        <v>258</v>
      </c>
      <c r="AC887" s="17"/>
      <c r="AD887" s="17" t="s">
        <v>44</v>
      </c>
      <c r="AE887" s="7" t="s">
        <v>45</v>
      </c>
    </row>
    <row r="888" ht="75.0" customHeight="1">
      <c r="A888" s="9" t="s">
        <v>4425</v>
      </c>
      <c r="B888" s="12" t="s">
        <v>4426</v>
      </c>
      <c r="C888" s="17" t="s">
        <v>46</v>
      </c>
      <c r="D888" s="10" t="s">
        <v>33</v>
      </c>
      <c r="E888" s="9"/>
      <c r="F888" s="11" t="s">
        <v>4438</v>
      </c>
      <c r="G888" s="12" t="s">
        <v>4439</v>
      </c>
      <c r="H888" s="21"/>
      <c r="I888" s="9" t="s">
        <v>544</v>
      </c>
      <c r="J888" s="9" t="s">
        <v>49</v>
      </c>
      <c r="K888" s="11" t="s">
        <v>4449</v>
      </c>
      <c r="L888" s="8" t="s">
        <v>4450</v>
      </c>
      <c r="M888" s="9" t="s">
        <v>39</v>
      </c>
      <c r="N888" s="24" t="s">
        <v>4442</v>
      </c>
      <c r="O888" s="11" t="s">
        <v>4451</v>
      </c>
      <c r="P888" s="23"/>
      <c r="Q888" s="17"/>
      <c r="R888" s="23"/>
      <c r="S888" s="23"/>
      <c r="T888" s="23"/>
      <c r="U888" s="23"/>
      <c r="V888" s="23"/>
      <c r="W888" s="23"/>
      <c r="X888" s="17"/>
      <c r="Y888" s="9" t="s">
        <v>4281</v>
      </c>
      <c r="Z888" s="11" t="s">
        <v>4452</v>
      </c>
      <c r="AA888" s="14" t="str">
        <f t="shared" si="1"/>
        <v>M4-G-3a-E-3</v>
      </c>
      <c r="AB888" s="7" t="s">
        <v>258</v>
      </c>
      <c r="AC888" s="17"/>
      <c r="AD888" s="17" t="s">
        <v>44</v>
      </c>
      <c r="AE888" s="7" t="s">
        <v>45</v>
      </c>
    </row>
    <row r="889" ht="75.0" customHeight="1">
      <c r="A889" s="9" t="s">
        <v>4425</v>
      </c>
      <c r="B889" s="12" t="s">
        <v>4426</v>
      </c>
      <c r="C889" s="17" t="s">
        <v>46</v>
      </c>
      <c r="D889" s="10" t="s">
        <v>33</v>
      </c>
      <c r="E889" s="9"/>
      <c r="F889" s="11" t="s">
        <v>4438</v>
      </c>
      <c r="G889" s="12" t="s">
        <v>4439</v>
      </c>
      <c r="H889" s="21"/>
      <c r="I889" s="9" t="s">
        <v>544</v>
      </c>
      <c r="J889" s="9" t="s">
        <v>49</v>
      </c>
      <c r="K889" s="11" t="s">
        <v>4453</v>
      </c>
      <c r="L889" s="8" t="s">
        <v>4454</v>
      </c>
      <c r="M889" s="9" t="s">
        <v>39</v>
      </c>
      <c r="N889" s="24" t="s">
        <v>4442</v>
      </c>
      <c r="O889" s="24" t="s">
        <v>4455</v>
      </c>
      <c r="P889" s="23"/>
      <c r="Q889" s="17"/>
      <c r="R889" s="23"/>
      <c r="S889" s="23"/>
      <c r="T889" s="23"/>
      <c r="U889" s="23"/>
      <c r="V889" s="23"/>
      <c r="W889" s="23"/>
      <c r="X889" s="17"/>
      <c r="Y889" s="9" t="s">
        <v>4281</v>
      </c>
      <c r="Z889" s="11" t="s">
        <v>4456</v>
      </c>
      <c r="AA889" s="14" t="str">
        <f t="shared" si="1"/>
        <v>M4-G-3a-E-4</v>
      </c>
      <c r="AB889" s="7" t="s">
        <v>258</v>
      </c>
      <c r="AC889" s="17"/>
      <c r="AD889" s="17" t="s">
        <v>44</v>
      </c>
      <c r="AE889" s="7" t="s">
        <v>45</v>
      </c>
    </row>
    <row r="890" ht="75.0" customHeight="1">
      <c r="A890" s="9" t="s">
        <v>4457</v>
      </c>
      <c r="B890" s="12" t="s">
        <v>4458</v>
      </c>
      <c r="C890" s="62" t="s">
        <v>32</v>
      </c>
      <c r="D890" s="10" t="s">
        <v>33</v>
      </c>
      <c r="E890" s="9"/>
      <c r="F890" s="11" t="s">
        <v>4459</v>
      </c>
      <c r="G890" s="12"/>
      <c r="H890" s="21"/>
      <c r="I890" s="9" t="s">
        <v>415</v>
      </c>
      <c r="J890" s="7" t="s">
        <v>400</v>
      </c>
      <c r="K890" s="12"/>
      <c r="L890" s="11" t="s">
        <v>4460</v>
      </c>
      <c r="M890" s="9" t="s">
        <v>39</v>
      </c>
      <c r="N890" s="11" t="s">
        <v>4461</v>
      </c>
      <c r="O890" s="11" t="s">
        <v>4461</v>
      </c>
      <c r="P890" s="23"/>
      <c r="Q890" s="17"/>
      <c r="R890" s="23"/>
      <c r="S890" s="23"/>
      <c r="T890" s="23"/>
      <c r="U890" s="23"/>
      <c r="V890" s="23"/>
      <c r="W890" s="23"/>
      <c r="X890" s="17"/>
      <c r="Y890" s="9" t="s">
        <v>4281</v>
      </c>
      <c r="Z890" s="11" t="s">
        <v>4462</v>
      </c>
      <c r="AA890" s="14" t="str">
        <f t="shared" si="1"/>
        <v>M4-G-3c-I-1</v>
      </c>
      <c r="AB890" s="7" t="s">
        <v>258</v>
      </c>
      <c r="AC890" s="17"/>
      <c r="AD890" s="17"/>
      <c r="AE890" s="7" t="s">
        <v>45</v>
      </c>
    </row>
    <row r="891" ht="75.0" customHeight="1">
      <c r="A891" s="9" t="s">
        <v>4457</v>
      </c>
      <c r="B891" s="12" t="s">
        <v>4458</v>
      </c>
      <c r="C891" s="62" t="s">
        <v>32</v>
      </c>
      <c r="D891" s="10" t="s">
        <v>33</v>
      </c>
      <c r="E891" s="9"/>
      <c r="F891" s="11" t="s">
        <v>4463</v>
      </c>
      <c r="G891" s="12"/>
      <c r="H891" s="21"/>
      <c r="I891" s="9" t="s">
        <v>415</v>
      </c>
      <c r="J891" s="7" t="s">
        <v>400</v>
      </c>
      <c r="K891" s="12"/>
      <c r="L891" s="11" t="s">
        <v>4464</v>
      </c>
      <c r="M891" s="9" t="s">
        <v>39</v>
      </c>
      <c r="N891" s="11" t="s">
        <v>4461</v>
      </c>
      <c r="O891" s="11" t="s">
        <v>4461</v>
      </c>
      <c r="P891" s="23"/>
      <c r="Q891" s="17"/>
      <c r="R891" s="23"/>
      <c r="S891" s="23"/>
      <c r="T891" s="23"/>
      <c r="U891" s="23"/>
      <c r="V891" s="23"/>
      <c r="W891" s="23"/>
      <c r="X891" s="17"/>
      <c r="Y891" s="9" t="s">
        <v>4281</v>
      </c>
      <c r="Z891" s="11" t="s">
        <v>4465</v>
      </c>
      <c r="AA891" s="14" t="str">
        <f t="shared" si="1"/>
        <v>M4-G-3c-I-2</v>
      </c>
      <c r="AB891" s="7" t="s">
        <v>258</v>
      </c>
      <c r="AC891" s="17"/>
      <c r="AD891" s="17"/>
      <c r="AE891" s="7" t="s">
        <v>45</v>
      </c>
    </row>
    <row r="892" ht="75.0" customHeight="1">
      <c r="A892" s="9" t="s">
        <v>4457</v>
      </c>
      <c r="B892" s="12" t="s">
        <v>4458</v>
      </c>
      <c r="C892" s="62" t="s">
        <v>32</v>
      </c>
      <c r="D892" s="10" t="s">
        <v>33</v>
      </c>
      <c r="E892" s="9"/>
      <c r="F892" s="11" t="s">
        <v>4466</v>
      </c>
      <c r="G892" s="12"/>
      <c r="H892" s="21"/>
      <c r="I892" s="9" t="s">
        <v>415</v>
      </c>
      <c r="J892" s="7" t="s">
        <v>400</v>
      </c>
      <c r="K892" s="12"/>
      <c r="L892" s="11" t="s">
        <v>4467</v>
      </c>
      <c r="M892" s="9" t="s">
        <v>39</v>
      </c>
      <c r="N892" s="11" t="s">
        <v>4461</v>
      </c>
      <c r="O892" s="11" t="s">
        <v>4461</v>
      </c>
      <c r="P892" s="23"/>
      <c r="Q892" s="17"/>
      <c r="R892" s="23"/>
      <c r="S892" s="23"/>
      <c r="T892" s="23"/>
      <c r="U892" s="23"/>
      <c r="V892" s="23"/>
      <c r="W892" s="23"/>
      <c r="X892" s="17"/>
      <c r="Y892" s="9" t="s">
        <v>4281</v>
      </c>
      <c r="Z892" s="11" t="s">
        <v>4468</v>
      </c>
      <c r="AA892" s="14" t="str">
        <f t="shared" si="1"/>
        <v>M4-G-3c-I-3</v>
      </c>
      <c r="AB892" s="7" t="s">
        <v>258</v>
      </c>
      <c r="AC892" s="17"/>
      <c r="AD892" s="17"/>
      <c r="AE892" s="7" t="s">
        <v>45</v>
      </c>
    </row>
    <row r="893" ht="75.0" customHeight="1">
      <c r="A893" s="9" t="s">
        <v>4457</v>
      </c>
      <c r="B893" s="12" t="s">
        <v>4458</v>
      </c>
      <c r="C893" s="63" t="s">
        <v>46</v>
      </c>
      <c r="D893" s="10" t="s">
        <v>33</v>
      </c>
      <c r="E893" s="9"/>
      <c r="F893" s="11" t="s">
        <v>4469</v>
      </c>
      <c r="G893" s="11" t="s">
        <v>4470</v>
      </c>
      <c r="H893" s="21"/>
      <c r="I893" s="9" t="s">
        <v>415</v>
      </c>
      <c r="J893" s="9" t="s">
        <v>366</v>
      </c>
      <c r="K893" s="12"/>
      <c r="L893" s="11" t="s">
        <v>4471</v>
      </c>
      <c r="M893" s="9" t="s">
        <v>39</v>
      </c>
      <c r="N893" s="11" t="s">
        <v>4461</v>
      </c>
      <c r="O893" s="11" t="s">
        <v>4461</v>
      </c>
      <c r="P893" s="23"/>
      <c r="Q893" s="17"/>
      <c r="R893" s="23"/>
      <c r="S893" s="23"/>
      <c r="T893" s="23"/>
      <c r="U893" s="23"/>
      <c r="V893" s="23"/>
      <c r="W893" s="23"/>
      <c r="X893" s="17"/>
      <c r="Y893" s="9" t="s">
        <v>4281</v>
      </c>
      <c r="Z893" s="11" t="s">
        <v>4472</v>
      </c>
      <c r="AA893" s="14" t="str">
        <f t="shared" si="1"/>
        <v>M4-G-3c-E-1</v>
      </c>
      <c r="AB893" s="7" t="s">
        <v>258</v>
      </c>
      <c r="AC893" s="17"/>
      <c r="AD893" s="17"/>
      <c r="AE893" s="7" t="s">
        <v>45</v>
      </c>
    </row>
    <row r="894" ht="75.0" customHeight="1">
      <c r="A894" s="9" t="s">
        <v>4457</v>
      </c>
      <c r="B894" s="12" t="s">
        <v>4458</v>
      </c>
      <c r="C894" s="63" t="s">
        <v>46</v>
      </c>
      <c r="D894" s="10" t="s">
        <v>33</v>
      </c>
      <c r="E894" s="9"/>
      <c r="F894" s="12" t="s">
        <v>4473</v>
      </c>
      <c r="G894" s="11" t="s">
        <v>4474</v>
      </c>
      <c r="H894" s="21"/>
      <c r="I894" s="9" t="s">
        <v>415</v>
      </c>
      <c r="J894" s="9" t="s">
        <v>366</v>
      </c>
      <c r="K894" s="12" t="s">
        <v>110</v>
      </c>
      <c r="L894" s="12" t="s">
        <v>4475</v>
      </c>
      <c r="M894" s="9" t="s">
        <v>39</v>
      </c>
      <c r="N894" s="11" t="s">
        <v>4461</v>
      </c>
      <c r="O894" s="11" t="s">
        <v>4461</v>
      </c>
      <c r="P894" s="23"/>
      <c r="Q894" s="17"/>
      <c r="R894" s="23"/>
      <c r="S894" s="23"/>
      <c r="T894" s="23"/>
      <c r="U894" s="23"/>
      <c r="V894" s="23"/>
      <c r="W894" s="23"/>
      <c r="X894" s="17"/>
      <c r="Y894" s="9" t="s">
        <v>4281</v>
      </c>
      <c r="Z894" s="11" t="s">
        <v>4476</v>
      </c>
      <c r="AA894" s="14" t="str">
        <f t="shared" si="1"/>
        <v>M4-G-3c-E-2</v>
      </c>
      <c r="AB894" s="7" t="s">
        <v>258</v>
      </c>
      <c r="AC894" s="17"/>
      <c r="AD894" s="17"/>
      <c r="AE894" s="7" t="s">
        <v>45</v>
      </c>
    </row>
    <row r="895" ht="75.0" customHeight="1">
      <c r="A895" s="9" t="s">
        <v>4457</v>
      </c>
      <c r="B895" s="12" t="s">
        <v>4458</v>
      </c>
      <c r="C895" s="63" t="s">
        <v>46</v>
      </c>
      <c r="D895" s="10" t="s">
        <v>33</v>
      </c>
      <c r="E895" s="9"/>
      <c r="F895" s="12" t="s">
        <v>4473</v>
      </c>
      <c r="G895" s="12" t="s">
        <v>4477</v>
      </c>
      <c r="H895" s="21"/>
      <c r="I895" s="9" t="s">
        <v>415</v>
      </c>
      <c r="J895" s="9" t="s">
        <v>366</v>
      </c>
      <c r="K895" s="12" t="s">
        <v>110</v>
      </c>
      <c r="L895" s="12" t="s">
        <v>4478</v>
      </c>
      <c r="M895" s="9" t="s">
        <v>39</v>
      </c>
      <c r="N895" s="11" t="s">
        <v>4461</v>
      </c>
      <c r="O895" s="11" t="s">
        <v>4461</v>
      </c>
      <c r="P895" s="23"/>
      <c r="Q895" s="17"/>
      <c r="R895" s="23"/>
      <c r="S895" s="23"/>
      <c r="T895" s="23"/>
      <c r="U895" s="23"/>
      <c r="V895" s="23"/>
      <c r="W895" s="23"/>
      <c r="X895" s="17"/>
      <c r="Y895" s="9" t="s">
        <v>4281</v>
      </c>
      <c r="Z895" s="11" t="s">
        <v>4479</v>
      </c>
      <c r="AA895" s="14" t="str">
        <f t="shared" si="1"/>
        <v>M4-G-3c-E-3</v>
      </c>
      <c r="AB895" s="7" t="s">
        <v>258</v>
      </c>
      <c r="AC895" s="17"/>
      <c r="AD895" s="17"/>
      <c r="AE895" s="7" t="s">
        <v>45</v>
      </c>
    </row>
    <row r="896" ht="75.0" customHeight="1">
      <c r="A896" s="9" t="s">
        <v>4480</v>
      </c>
      <c r="B896" s="12" t="s">
        <v>4481</v>
      </c>
      <c r="C896" s="9" t="s">
        <v>32</v>
      </c>
      <c r="D896" s="10" t="s">
        <v>33</v>
      </c>
      <c r="E896" s="9"/>
      <c r="F896" s="11" t="s">
        <v>4482</v>
      </c>
      <c r="G896" s="12"/>
      <c r="H896" s="24"/>
      <c r="I896" s="9" t="s">
        <v>35</v>
      </c>
      <c r="J896" s="7" t="s">
        <v>1092</v>
      </c>
      <c r="K896" s="12"/>
      <c r="L896" s="11" t="s">
        <v>4483</v>
      </c>
      <c r="M896" s="17" t="s">
        <v>39</v>
      </c>
      <c r="N896" s="11" t="s">
        <v>4484</v>
      </c>
      <c r="O896" s="11" t="s">
        <v>4485</v>
      </c>
      <c r="P896" s="23"/>
      <c r="Q896" s="17"/>
      <c r="R896" s="23"/>
      <c r="S896" s="23"/>
      <c r="T896" s="23"/>
      <c r="U896" s="23"/>
      <c r="V896" s="23"/>
      <c r="W896" s="23"/>
      <c r="X896" s="17"/>
      <c r="Y896" s="9" t="s">
        <v>4281</v>
      </c>
      <c r="Z896" s="11" t="s">
        <v>4486</v>
      </c>
      <c r="AA896" s="14" t="str">
        <f t="shared" si="1"/>
        <v>M4-G-4a-I-1</v>
      </c>
      <c r="AB896" s="7" t="s">
        <v>258</v>
      </c>
      <c r="AC896" s="17"/>
      <c r="AD896" s="17"/>
      <c r="AE896" s="17"/>
    </row>
    <row r="897" ht="75.0" customHeight="1">
      <c r="A897" s="9" t="s">
        <v>4480</v>
      </c>
      <c r="B897" s="12" t="s">
        <v>4481</v>
      </c>
      <c r="C897" s="9" t="s">
        <v>46</v>
      </c>
      <c r="D897" s="10" t="s">
        <v>33</v>
      </c>
      <c r="E897" s="9"/>
      <c r="F897" s="11" t="s">
        <v>4487</v>
      </c>
      <c r="G897" s="11" t="s">
        <v>4488</v>
      </c>
      <c r="H897" s="24"/>
      <c r="I897" s="9" t="s">
        <v>415</v>
      </c>
      <c r="J897" s="7" t="s">
        <v>366</v>
      </c>
      <c r="K897" s="11"/>
      <c r="L897" s="11" t="s">
        <v>4489</v>
      </c>
      <c r="M897" s="17" t="s">
        <v>39</v>
      </c>
      <c r="N897" s="11" t="s">
        <v>4484</v>
      </c>
      <c r="O897" s="11" t="s">
        <v>4490</v>
      </c>
      <c r="P897" s="23"/>
      <c r="Q897" s="17"/>
      <c r="R897" s="23"/>
      <c r="S897" s="23"/>
      <c r="T897" s="23"/>
      <c r="U897" s="23"/>
      <c r="V897" s="23"/>
      <c r="W897" s="23"/>
      <c r="X897" s="17"/>
      <c r="Y897" s="9" t="s">
        <v>4281</v>
      </c>
      <c r="Z897" s="12" t="s">
        <v>4491</v>
      </c>
      <c r="AA897" s="14" t="str">
        <f t="shared" si="1"/>
        <v>M4-G-4a-E-1</v>
      </c>
      <c r="AB897" s="7" t="s">
        <v>258</v>
      </c>
      <c r="AC897" s="17"/>
      <c r="AD897" s="17"/>
      <c r="AE897" s="17"/>
    </row>
    <row r="898" ht="75.0" customHeight="1">
      <c r="A898" s="9" t="s">
        <v>4480</v>
      </c>
      <c r="B898" s="12" t="s">
        <v>4481</v>
      </c>
      <c r="C898" s="9" t="s">
        <v>46</v>
      </c>
      <c r="D898" s="10" t="s">
        <v>33</v>
      </c>
      <c r="E898" s="9"/>
      <c r="F898" s="11" t="s">
        <v>4487</v>
      </c>
      <c r="G898" s="11" t="s">
        <v>4492</v>
      </c>
      <c r="H898" s="24"/>
      <c r="I898" s="9" t="s">
        <v>415</v>
      </c>
      <c r="J898" s="7" t="s">
        <v>366</v>
      </c>
      <c r="K898" s="11" t="s">
        <v>82</v>
      </c>
      <c r="L898" s="11" t="s">
        <v>4493</v>
      </c>
      <c r="M898" s="17" t="s">
        <v>39</v>
      </c>
      <c r="N898" s="11" t="s">
        <v>4484</v>
      </c>
      <c r="O898" s="11" t="s">
        <v>4490</v>
      </c>
      <c r="P898" s="23"/>
      <c r="Q898" s="17"/>
      <c r="R898" s="23"/>
      <c r="S898" s="23"/>
      <c r="T898" s="23"/>
      <c r="U898" s="23"/>
      <c r="V898" s="23"/>
      <c r="W898" s="23"/>
      <c r="X898" s="17"/>
      <c r="Y898" s="9" t="s">
        <v>4281</v>
      </c>
      <c r="Z898" s="12" t="s">
        <v>4494</v>
      </c>
      <c r="AA898" s="14" t="str">
        <f t="shared" si="1"/>
        <v>M4-G-4a-E-2</v>
      </c>
      <c r="AB898" s="7" t="s">
        <v>258</v>
      </c>
      <c r="AC898" s="17"/>
      <c r="AD898" s="17"/>
      <c r="AE898" s="17"/>
    </row>
    <row r="899" ht="75.0" customHeight="1">
      <c r="A899" s="9" t="s">
        <v>4480</v>
      </c>
      <c r="B899" s="12" t="s">
        <v>4481</v>
      </c>
      <c r="C899" s="9" t="s">
        <v>46</v>
      </c>
      <c r="D899" s="10" t="s">
        <v>33</v>
      </c>
      <c r="E899" s="9"/>
      <c r="F899" s="11" t="s">
        <v>4487</v>
      </c>
      <c r="G899" s="11" t="s">
        <v>4495</v>
      </c>
      <c r="H899" s="24"/>
      <c r="I899" s="9" t="s">
        <v>415</v>
      </c>
      <c r="J899" s="7" t="s">
        <v>366</v>
      </c>
      <c r="K899" s="11" t="s">
        <v>82</v>
      </c>
      <c r="L899" s="11" t="s">
        <v>4496</v>
      </c>
      <c r="M899" s="17" t="s">
        <v>39</v>
      </c>
      <c r="N899" s="11" t="s">
        <v>4484</v>
      </c>
      <c r="O899" s="11" t="s">
        <v>4490</v>
      </c>
      <c r="P899" s="23"/>
      <c r="Q899" s="17"/>
      <c r="R899" s="23"/>
      <c r="S899" s="23"/>
      <c r="T899" s="23"/>
      <c r="U899" s="23"/>
      <c r="V899" s="23"/>
      <c r="W899" s="23"/>
      <c r="X899" s="17"/>
      <c r="Y899" s="9" t="s">
        <v>4281</v>
      </c>
      <c r="Z899" s="12" t="s">
        <v>4497</v>
      </c>
      <c r="AA899" s="14" t="str">
        <f t="shared" si="1"/>
        <v>M4-G-4a-E-3</v>
      </c>
      <c r="AB899" s="7" t="s">
        <v>258</v>
      </c>
      <c r="AC899" s="17"/>
      <c r="AD899" s="17"/>
      <c r="AE899" s="17"/>
    </row>
    <row r="900" ht="75.0" customHeight="1">
      <c r="A900" s="9" t="s">
        <v>4498</v>
      </c>
      <c r="B900" s="12" t="s">
        <v>4499</v>
      </c>
      <c r="C900" s="31" t="s">
        <v>32</v>
      </c>
      <c r="D900" s="10" t="s">
        <v>33</v>
      </c>
      <c r="E900" s="9"/>
      <c r="F900" s="11" t="s">
        <v>4500</v>
      </c>
      <c r="G900" s="12"/>
      <c r="H900" s="24"/>
      <c r="I900" s="7" t="s">
        <v>82</v>
      </c>
      <c r="J900" s="7" t="s">
        <v>1092</v>
      </c>
      <c r="K900" s="11" t="s">
        <v>4501</v>
      </c>
      <c r="L900" s="11" t="s">
        <v>4502</v>
      </c>
      <c r="M900" s="17" t="s">
        <v>39</v>
      </c>
      <c r="N900" s="11" t="s">
        <v>4503</v>
      </c>
      <c r="O900" s="11" t="s">
        <v>4503</v>
      </c>
      <c r="P900" s="23"/>
      <c r="Q900" s="17"/>
      <c r="R900" s="23"/>
      <c r="S900" s="23"/>
      <c r="T900" s="23"/>
      <c r="U900" s="23"/>
      <c r="V900" s="23"/>
      <c r="W900" s="23"/>
      <c r="X900" s="17"/>
      <c r="Y900" s="9" t="s">
        <v>4281</v>
      </c>
      <c r="Z900" s="16" t="s">
        <v>4504</v>
      </c>
      <c r="AA900" s="14" t="str">
        <f t="shared" si="1"/>
        <v>M4-G-18a-I-1</v>
      </c>
      <c r="AB900" s="17"/>
      <c r="AC900" s="17"/>
      <c r="AD900" s="17"/>
      <c r="AE900" s="7" t="s">
        <v>45</v>
      </c>
    </row>
    <row r="901" ht="75.0" customHeight="1">
      <c r="A901" s="9" t="s">
        <v>4498</v>
      </c>
      <c r="B901" s="12" t="s">
        <v>4499</v>
      </c>
      <c r="C901" s="18" t="s">
        <v>46</v>
      </c>
      <c r="D901" s="10" t="s">
        <v>33</v>
      </c>
      <c r="E901" s="9"/>
      <c r="F901" s="11" t="s">
        <v>563</v>
      </c>
      <c r="G901" s="11" t="s">
        <v>4505</v>
      </c>
      <c r="H901" s="24"/>
      <c r="I901" s="7" t="s">
        <v>82</v>
      </c>
      <c r="J901" s="7" t="s">
        <v>90</v>
      </c>
      <c r="K901" s="11" t="s">
        <v>4506</v>
      </c>
      <c r="L901" s="11" t="s">
        <v>683</v>
      </c>
      <c r="M901" s="17" t="s">
        <v>39</v>
      </c>
      <c r="N901" s="11" t="s">
        <v>4507</v>
      </c>
      <c r="O901" s="11" t="s">
        <v>4503</v>
      </c>
      <c r="P901" s="23"/>
      <c r="Q901" s="17"/>
      <c r="R901" s="23"/>
      <c r="S901" s="23"/>
      <c r="T901" s="23"/>
      <c r="U901" s="23"/>
      <c r="V901" s="23"/>
      <c r="W901" s="23"/>
      <c r="X901" s="17"/>
      <c r="Y901" s="9" t="s">
        <v>4281</v>
      </c>
      <c r="Z901" s="16" t="s">
        <v>4508</v>
      </c>
      <c r="AA901" s="14" t="str">
        <f t="shared" si="1"/>
        <v>M4-G-18a-E-1</v>
      </c>
      <c r="AB901" s="17"/>
      <c r="AC901" s="17"/>
      <c r="AD901" s="17"/>
      <c r="AE901" s="7" t="s">
        <v>45</v>
      </c>
    </row>
    <row r="902" ht="75.0" customHeight="1">
      <c r="A902" s="9" t="s">
        <v>4498</v>
      </c>
      <c r="B902" s="12" t="s">
        <v>4499</v>
      </c>
      <c r="C902" s="18" t="s">
        <v>46</v>
      </c>
      <c r="D902" s="10" t="s">
        <v>33</v>
      </c>
      <c r="E902" s="9"/>
      <c r="F902" s="11" t="s">
        <v>619</v>
      </c>
      <c r="G902" s="11" t="s">
        <v>4509</v>
      </c>
      <c r="H902" s="24"/>
      <c r="I902" s="7" t="s">
        <v>82</v>
      </c>
      <c r="J902" s="7" t="s">
        <v>90</v>
      </c>
      <c r="K902" s="11" t="s">
        <v>4506</v>
      </c>
      <c r="L902" s="11" t="s">
        <v>690</v>
      </c>
      <c r="M902" s="17" t="s">
        <v>39</v>
      </c>
      <c r="N902" s="11" t="s">
        <v>4507</v>
      </c>
      <c r="O902" s="11" t="s">
        <v>4503</v>
      </c>
      <c r="P902" s="23"/>
      <c r="Q902" s="17"/>
      <c r="R902" s="23"/>
      <c r="S902" s="23"/>
      <c r="T902" s="23"/>
      <c r="U902" s="23"/>
      <c r="V902" s="23"/>
      <c r="W902" s="23"/>
      <c r="X902" s="17"/>
      <c r="Y902" s="9" t="s">
        <v>4281</v>
      </c>
      <c r="Z902" s="16" t="s">
        <v>4510</v>
      </c>
      <c r="AA902" s="14" t="str">
        <f t="shared" si="1"/>
        <v>M4-G-18a-E-2</v>
      </c>
      <c r="AB902" s="17"/>
      <c r="AC902" s="17"/>
      <c r="AD902" s="17"/>
      <c r="AE902" s="7" t="s">
        <v>45</v>
      </c>
    </row>
    <row r="903" ht="75.0" customHeight="1">
      <c r="A903" s="9" t="s">
        <v>4511</v>
      </c>
      <c r="B903" s="12" t="s">
        <v>4512</v>
      </c>
      <c r="C903" s="17" t="s">
        <v>32</v>
      </c>
      <c r="D903" s="10" t="s">
        <v>33</v>
      </c>
      <c r="E903" s="9"/>
      <c r="F903" s="11" t="s">
        <v>4513</v>
      </c>
      <c r="G903" s="24"/>
      <c r="H903" s="24"/>
      <c r="I903" s="17" t="s">
        <v>544</v>
      </c>
      <c r="J903" s="17" t="s">
        <v>1092</v>
      </c>
      <c r="K903" s="24" t="s">
        <v>4514</v>
      </c>
      <c r="L903" s="24" t="s">
        <v>110</v>
      </c>
      <c r="M903" s="17" t="s">
        <v>39</v>
      </c>
      <c r="N903" s="24" t="s">
        <v>4515</v>
      </c>
      <c r="O903" s="11" t="s">
        <v>4516</v>
      </c>
      <c r="P903" s="23"/>
      <c r="Q903" s="17"/>
      <c r="R903" s="23"/>
      <c r="S903" s="23"/>
      <c r="T903" s="23"/>
      <c r="U903" s="23"/>
      <c r="V903" s="23"/>
      <c r="W903" s="23"/>
      <c r="X903" s="17"/>
      <c r="Y903" s="9" t="s">
        <v>4281</v>
      </c>
      <c r="Z903" s="11" t="s">
        <v>4517</v>
      </c>
      <c r="AA903" s="14" t="str">
        <f t="shared" si="1"/>
        <v>M4-G-5a-I-1</v>
      </c>
      <c r="AB903" s="7" t="s">
        <v>258</v>
      </c>
      <c r="AC903" s="17"/>
      <c r="AD903" s="17" t="s">
        <v>44</v>
      </c>
      <c r="AE903" s="7" t="s">
        <v>45</v>
      </c>
    </row>
    <row r="904" ht="75.0" customHeight="1">
      <c r="A904" s="9" t="s">
        <v>4511</v>
      </c>
      <c r="B904" s="12" t="s">
        <v>4512</v>
      </c>
      <c r="C904" s="17" t="s">
        <v>46</v>
      </c>
      <c r="D904" s="10" t="s">
        <v>33</v>
      </c>
      <c r="E904" s="9"/>
      <c r="F904" s="11" t="s">
        <v>4518</v>
      </c>
      <c r="G904" s="24"/>
      <c r="H904" s="24" t="s">
        <v>4519</v>
      </c>
      <c r="I904" s="17" t="s">
        <v>544</v>
      </c>
      <c r="J904" s="17" t="s">
        <v>471</v>
      </c>
      <c r="K904" s="24" t="s">
        <v>4520</v>
      </c>
      <c r="L904" s="24" t="s">
        <v>110</v>
      </c>
      <c r="M904" s="17" t="s">
        <v>39</v>
      </c>
      <c r="N904" s="24" t="s">
        <v>4515</v>
      </c>
      <c r="O904" s="24" t="s">
        <v>4516</v>
      </c>
      <c r="P904" s="23"/>
      <c r="Q904" s="17"/>
      <c r="R904" s="23"/>
      <c r="S904" s="23"/>
      <c r="T904" s="23"/>
      <c r="U904" s="23"/>
      <c r="V904" s="23"/>
      <c r="W904" s="23"/>
      <c r="X904" s="17"/>
      <c r="Y904" s="9" t="s">
        <v>4281</v>
      </c>
      <c r="Z904" s="12" t="s">
        <v>4521</v>
      </c>
      <c r="AA904" s="14" t="str">
        <f t="shared" si="1"/>
        <v>M4-G-5a-E-1</v>
      </c>
      <c r="AB904" s="7" t="s">
        <v>258</v>
      </c>
      <c r="AC904" s="17"/>
      <c r="AD904" s="17" t="s">
        <v>44</v>
      </c>
      <c r="AE904" s="7" t="s">
        <v>45</v>
      </c>
    </row>
    <row r="905" ht="75.0" customHeight="1">
      <c r="A905" s="9" t="s">
        <v>4511</v>
      </c>
      <c r="B905" s="12" t="s">
        <v>4512</v>
      </c>
      <c r="C905" s="17" t="s">
        <v>65</v>
      </c>
      <c r="D905" s="10" t="s">
        <v>33</v>
      </c>
      <c r="E905" s="9"/>
      <c r="F905" s="68" t="s">
        <v>4522</v>
      </c>
      <c r="G905" s="11" t="s">
        <v>4523</v>
      </c>
      <c r="H905" s="23"/>
      <c r="I905" s="17" t="s">
        <v>544</v>
      </c>
      <c r="J905" s="17" t="s">
        <v>90</v>
      </c>
      <c r="K905" s="11" t="s">
        <v>4524</v>
      </c>
      <c r="L905" s="21" t="s">
        <v>4525</v>
      </c>
      <c r="M905" s="17" t="s">
        <v>39</v>
      </c>
      <c r="N905" s="24" t="s">
        <v>4515</v>
      </c>
      <c r="O905" s="24" t="s">
        <v>4516</v>
      </c>
      <c r="P905" s="23"/>
      <c r="Q905" s="17"/>
      <c r="R905" s="23"/>
      <c r="S905" s="23"/>
      <c r="T905" s="23"/>
      <c r="U905" s="23"/>
      <c r="V905" s="23"/>
      <c r="W905" s="23"/>
      <c r="X905" s="17"/>
      <c r="Y905" s="9" t="s">
        <v>4281</v>
      </c>
      <c r="Z905" s="11" t="s">
        <v>4526</v>
      </c>
      <c r="AA905" s="14" t="str">
        <f t="shared" si="1"/>
        <v>M4-G-5a-A-1</v>
      </c>
      <c r="AB905" s="7" t="s">
        <v>258</v>
      </c>
      <c r="AC905" s="17"/>
      <c r="AD905" s="17" t="s">
        <v>44</v>
      </c>
      <c r="AE905" s="7" t="s">
        <v>45</v>
      </c>
    </row>
    <row r="906" ht="75.0" customHeight="1">
      <c r="A906" s="9" t="s">
        <v>4511</v>
      </c>
      <c r="B906" s="12" t="s">
        <v>4512</v>
      </c>
      <c r="C906" s="17" t="s">
        <v>65</v>
      </c>
      <c r="D906" s="10" t="s">
        <v>33</v>
      </c>
      <c r="E906" s="9"/>
      <c r="F906" s="68" t="s">
        <v>4527</v>
      </c>
      <c r="G906" s="12" t="s">
        <v>4528</v>
      </c>
      <c r="H906" s="21"/>
      <c r="I906" s="9" t="s">
        <v>544</v>
      </c>
      <c r="J906" s="9" t="s">
        <v>90</v>
      </c>
      <c r="K906" s="11" t="s">
        <v>4524</v>
      </c>
      <c r="L906" s="21" t="s">
        <v>4529</v>
      </c>
      <c r="M906" s="17" t="s">
        <v>39</v>
      </c>
      <c r="N906" s="24" t="s">
        <v>4515</v>
      </c>
      <c r="O906" s="24" t="s">
        <v>4516</v>
      </c>
      <c r="P906" s="23"/>
      <c r="Q906" s="17"/>
      <c r="R906" s="23"/>
      <c r="S906" s="23"/>
      <c r="T906" s="23"/>
      <c r="U906" s="23"/>
      <c r="V906" s="23"/>
      <c r="W906" s="23"/>
      <c r="X906" s="17"/>
      <c r="Y906" s="9" t="s">
        <v>4281</v>
      </c>
      <c r="Z906" s="11" t="s">
        <v>4530</v>
      </c>
      <c r="AA906" s="14" t="str">
        <f t="shared" si="1"/>
        <v>M4-G-5a-A-2</v>
      </c>
      <c r="AB906" s="7" t="s">
        <v>258</v>
      </c>
      <c r="AC906" s="17"/>
      <c r="AD906" s="17" t="s">
        <v>44</v>
      </c>
      <c r="AE906" s="7" t="s">
        <v>45</v>
      </c>
    </row>
    <row r="907" ht="75.0" customHeight="1">
      <c r="A907" s="9" t="s">
        <v>4511</v>
      </c>
      <c r="B907" s="12" t="s">
        <v>4512</v>
      </c>
      <c r="C907" s="17" t="s">
        <v>65</v>
      </c>
      <c r="D907" s="10" t="s">
        <v>33</v>
      </c>
      <c r="E907" s="9"/>
      <c r="F907" s="12" t="s">
        <v>4531</v>
      </c>
      <c r="G907" s="12" t="s">
        <v>4532</v>
      </c>
      <c r="H907" s="12"/>
      <c r="I907" s="9" t="s">
        <v>544</v>
      </c>
      <c r="J907" s="9" t="s">
        <v>90</v>
      </c>
      <c r="K907" s="11" t="s">
        <v>4524</v>
      </c>
      <c r="L907" s="21" t="s">
        <v>4533</v>
      </c>
      <c r="M907" s="17" t="s">
        <v>39</v>
      </c>
      <c r="N907" s="24" t="s">
        <v>4515</v>
      </c>
      <c r="O907" s="24" t="s">
        <v>4516</v>
      </c>
      <c r="P907" s="23"/>
      <c r="Q907" s="17"/>
      <c r="R907" s="23"/>
      <c r="S907" s="23"/>
      <c r="T907" s="23"/>
      <c r="U907" s="23"/>
      <c r="V907" s="23"/>
      <c r="W907" s="23"/>
      <c r="X907" s="24"/>
      <c r="Y907" s="9" t="s">
        <v>4281</v>
      </c>
      <c r="Z907" s="11" t="s">
        <v>4534</v>
      </c>
      <c r="AA907" s="14" t="str">
        <f t="shared" si="1"/>
        <v>M4-G-5a-A-3</v>
      </c>
      <c r="AB907" s="7" t="s">
        <v>258</v>
      </c>
      <c r="AC907" s="17"/>
      <c r="AD907" s="17" t="s">
        <v>44</v>
      </c>
      <c r="AE907" s="7" t="s">
        <v>45</v>
      </c>
    </row>
    <row r="908" ht="75.0" customHeight="1">
      <c r="A908" s="9" t="s">
        <v>4535</v>
      </c>
      <c r="B908" s="12" t="s">
        <v>4536</v>
      </c>
      <c r="C908" s="62" t="s">
        <v>32</v>
      </c>
      <c r="D908" s="10" t="s">
        <v>33</v>
      </c>
      <c r="E908" s="9"/>
      <c r="F908" s="11" t="s">
        <v>4537</v>
      </c>
      <c r="G908" s="12"/>
      <c r="H908" s="12"/>
      <c r="I908" s="9"/>
      <c r="J908" s="9" t="s">
        <v>4538</v>
      </c>
      <c r="K908" s="12"/>
      <c r="L908" s="12"/>
      <c r="M908" s="17" t="s">
        <v>39</v>
      </c>
      <c r="N908" s="24" t="s">
        <v>4539</v>
      </c>
      <c r="O908" s="24" t="s">
        <v>4540</v>
      </c>
      <c r="P908" s="23"/>
      <c r="Q908" s="17"/>
      <c r="R908" s="23"/>
      <c r="S908" s="23"/>
      <c r="T908" s="23"/>
      <c r="U908" s="23"/>
      <c r="V908" s="23"/>
      <c r="W908" s="23"/>
      <c r="X908" s="24"/>
      <c r="Y908" s="9" t="s">
        <v>4281</v>
      </c>
      <c r="Z908" s="12" t="s">
        <v>4541</v>
      </c>
      <c r="AA908" s="14" t="str">
        <f t="shared" si="1"/>
        <v>M4-G-5b-I-1</v>
      </c>
      <c r="AB908" s="7" t="s">
        <v>258</v>
      </c>
      <c r="AC908" s="17"/>
      <c r="AD908" s="17" t="s">
        <v>44</v>
      </c>
      <c r="AE908" s="7" t="s">
        <v>45</v>
      </c>
    </row>
    <row r="909" ht="75.0" customHeight="1">
      <c r="A909" s="9" t="s">
        <v>4535</v>
      </c>
      <c r="B909" s="12" t="s">
        <v>4536</v>
      </c>
      <c r="C909" s="62" t="s">
        <v>32</v>
      </c>
      <c r="D909" s="10" t="s">
        <v>33</v>
      </c>
      <c r="E909" s="9"/>
      <c r="F909" s="12" t="s">
        <v>4542</v>
      </c>
      <c r="G909" s="12"/>
      <c r="H909" s="12"/>
      <c r="I909" s="9"/>
      <c r="J909" s="9" t="s">
        <v>4538</v>
      </c>
      <c r="K909" s="12"/>
      <c r="L909" s="12"/>
      <c r="M909" s="17" t="s">
        <v>39</v>
      </c>
      <c r="N909" s="24" t="s">
        <v>4539</v>
      </c>
      <c r="O909" s="24" t="s">
        <v>4540</v>
      </c>
      <c r="P909" s="23"/>
      <c r="Q909" s="17"/>
      <c r="R909" s="23"/>
      <c r="S909" s="23"/>
      <c r="T909" s="23"/>
      <c r="U909" s="23"/>
      <c r="V909" s="23"/>
      <c r="W909" s="23"/>
      <c r="X909" s="24"/>
      <c r="Y909" s="9" t="s">
        <v>4281</v>
      </c>
      <c r="Z909" s="12" t="s">
        <v>4543</v>
      </c>
      <c r="AA909" s="14" t="str">
        <f t="shared" si="1"/>
        <v>M4-G-5b-I-2</v>
      </c>
      <c r="AB909" s="7" t="s">
        <v>258</v>
      </c>
      <c r="AC909" s="17"/>
      <c r="AD909" s="17" t="s">
        <v>44</v>
      </c>
      <c r="AE909" s="7" t="s">
        <v>45</v>
      </c>
    </row>
    <row r="910" ht="75.0" customHeight="1">
      <c r="A910" s="9" t="s">
        <v>4535</v>
      </c>
      <c r="B910" s="12" t="s">
        <v>4536</v>
      </c>
      <c r="C910" s="62" t="s">
        <v>32</v>
      </c>
      <c r="D910" s="10" t="s">
        <v>33</v>
      </c>
      <c r="E910" s="9"/>
      <c r="F910" s="11" t="s">
        <v>4544</v>
      </c>
      <c r="G910" s="12"/>
      <c r="H910" s="12"/>
      <c r="I910" s="9"/>
      <c r="J910" s="9" t="s">
        <v>4538</v>
      </c>
      <c r="K910" s="12"/>
      <c r="L910" s="12"/>
      <c r="M910" s="17" t="s">
        <v>39</v>
      </c>
      <c r="N910" s="24" t="s">
        <v>4539</v>
      </c>
      <c r="O910" s="24" t="s">
        <v>4540</v>
      </c>
      <c r="P910" s="23"/>
      <c r="Q910" s="17"/>
      <c r="R910" s="23"/>
      <c r="S910" s="23"/>
      <c r="T910" s="23"/>
      <c r="U910" s="23"/>
      <c r="V910" s="23"/>
      <c r="W910" s="23"/>
      <c r="X910" s="24"/>
      <c r="Y910" s="9" t="s">
        <v>4281</v>
      </c>
      <c r="Z910" s="12" t="s">
        <v>4545</v>
      </c>
      <c r="AA910" s="14" t="str">
        <f t="shared" si="1"/>
        <v>M4-G-5b-I-3</v>
      </c>
      <c r="AB910" s="7" t="s">
        <v>258</v>
      </c>
      <c r="AC910" s="17"/>
      <c r="AD910" s="17" t="s">
        <v>44</v>
      </c>
      <c r="AE910" s="7" t="s">
        <v>45</v>
      </c>
    </row>
    <row r="911" ht="75.0" customHeight="1">
      <c r="A911" s="9" t="s">
        <v>4546</v>
      </c>
      <c r="B911" s="12" t="s">
        <v>4547</v>
      </c>
      <c r="C911" s="62" t="s">
        <v>32</v>
      </c>
      <c r="D911" s="10" t="s">
        <v>33</v>
      </c>
      <c r="E911" s="9"/>
      <c r="F911" s="12" t="s">
        <v>4548</v>
      </c>
      <c r="G911" s="49"/>
      <c r="H911" s="12"/>
      <c r="I911" s="9" t="s">
        <v>82</v>
      </c>
      <c r="J911" s="9" t="s">
        <v>108</v>
      </c>
      <c r="K911" s="12" t="s">
        <v>417</v>
      </c>
      <c r="L911" s="12" t="s">
        <v>417</v>
      </c>
      <c r="M911" s="17" t="s">
        <v>39</v>
      </c>
      <c r="N911" s="24" t="s">
        <v>4549</v>
      </c>
      <c r="O911" s="11" t="s">
        <v>4550</v>
      </c>
      <c r="P911" s="23"/>
      <c r="Q911" s="17"/>
      <c r="R911" s="23"/>
      <c r="S911" s="23"/>
      <c r="T911" s="23"/>
      <c r="U911" s="23"/>
      <c r="V911" s="23"/>
      <c r="W911" s="23"/>
      <c r="X911" s="24"/>
      <c r="Y911" s="9" t="s">
        <v>4281</v>
      </c>
      <c r="Z911" s="11" t="s">
        <v>4551</v>
      </c>
      <c r="AA911" s="14" t="str">
        <f t="shared" si="1"/>
        <v>M4-G-20a-I-1</v>
      </c>
      <c r="AB911" s="7" t="s">
        <v>258</v>
      </c>
      <c r="AC911" s="17"/>
      <c r="AD911" s="17"/>
      <c r="AE911" s="17"/>
    </row>
    <row r="912" ht="75.0" customHeight="1">
      <c r="A912" s="9" t="s">
        <v>4546</v>
      </c>
      <c r="B912" s="12" t="s">
        <v>4547</v>
      </c>
      <c r="C912" s="63" t="s">
        <v>46</v>
      </c>
      <c r="D912" s="10" t="s">
        <v>33</v>
      </c>
      <c r="E912" s="9"/>
      <c r="F912" s="11" t="s">
        <v>4552</v>
      </c>
      <c r="G912" s="12"/>
      <c r="H912" s="12"/>
      <c r="I912" s="7" t="s">
        <v>544</v>
      </c>
      <c r="J912" s="9" t="s">
        <v>4553</v>
      </c>
      <c r="K912" s="12" t="s">
        <v>417</v>
      </c>
      <c r="L912" s="12" t="s">
        <v>4554</v>
      </c>
      <c r="M912" s="17" t="s">
        <v>39</v>
      </c>
      <c r="N912" s="24" t="s">
        <v>4549</v>
      </c>
      <c r="O912" s="24" t="s">
        <v>4549</v>
      </c>
      <c r="P912" s="23"/>
      <c r="Q912" s="17"/>
      <c r="R912" s="23"/>
      <c r="S912" s="23"/>
      <c r="T912" s="23"/>
      <c r="U912" s="23"/>
      <c r="V912" s="23"/>
      <c r="W912" s="23"/>
      <c r="X912" s="24"/>
      <c r="Y912" s="9" t="s">
        <v>4281</v>
      </c>
      <c r="Z912" s="57" t="s">
        <v>4555</v>
      </c>
      <c r="AA912" s="14" t="str">
        <f t="shared" si="1"/>
        <v>M4-G-20a-E-1</v>
      </c>
      <c r="AB912" s="7" t="s">
        <v>258</v>
      </c>
      <c r="AC912" s="17"/>
      <c r="AD912" s="17"/>
      <c r="AE912" s="17"/>
    </row>
    <row r="913" ht="75.0" customHeight="1">
      <c r="A913" s="9" t="s">
        <v>4546</v>
      </c>
      <c r="B913" s="12" t="s">
        <v>4547</v>
      </c>
      <c r="C913" s="63" t="s">
        <v>46</v>
      </c>
      <c r="D913" s="10" t="s">
        <v>33</v>
      </c>
      <c r="E913" s="9"/>
      <c r="F913" s="11" t="s">
        <v>4556</v>
      </c>
      <c r="G913" s="12"/>
      <c r="H913" s="12"/>
      <c r="I913" s="7" t="s">
        <v>544</v>
      </c>
      <c r="J913" s="9" t="s">
        <v>4553</v>
      </c>
      <c r="K913" s="12" t="s">
        <v>417</v>
      </c>
      <c r="L913" s="12" t="s">
        <v>4557</v>
      </c>
      <c r="M913" s="17" t="s">
        <v>39</v>
      </c>
      <c r="N913" s="24" t="s">
        <v>4549</v>
      </c>
      <c r="O913" s="24" t="s">
        <v>4549</v>
      </c>
      <c r="P913" s="23"/>
      <c r="Q913" s="17"/>
      <c r="R913" s="23"/>
      <c r="S913" s="23"/>
      <c r="T913" s="23"/>
      <c r="U913" s="23"/>
      <c r="V913" s="23"/>
      <c r="W913" s="23"/>
      <c r="X913" s="24"/>
      <c r="Y913" s="9" t="s">
        <v>4281</v>
      </c>
      <c r="Z913" s="11" t="s">
        <v>4558</v>
      </c>
      <c r="AA913" s="14" t="str">
        <f t="shared" si="1"/>
        <v>M4-G-20a-E-2</v>
      </c>
      <c r="AB913" s="7" t="s">
        <v>258</v>
      </c>
      <c r="AC913" s="17"/>
      <c r="AD913" s="17"/>
      <c r="AE913" s="17"/>
    </row>
    <row r="914" ht="75.0" customHeight="1">
      <c r="A914" s="9" t="s">
        <v>4559</v>
      </c>
      <c r="B914" s="12" t="s">
        <v>4560</v>
      </c>
      <c r="C914" s="17" t="s">
        <v>32</v>
      </c>
      <c r="D914" s="10" t="s">
        <v>33</v>
      </c>
      <c r="E914" s="9"/>
      <c r="F914" s="12" t="s">
        <v>4561</v>
      </c>
      <c r="G914" s="12"/>
      <c r="H914" s="12"/>
      <c r="I914" s="9" t="s">
        <v>35</v>
      </c>
      <c r="J914" s="9" t="s">
        <v>471</v>
      </c>
      <c r="K914" s="12" t="s">
        <v>110</v>
      </c>
      <c r="L914" s="12" t="s">
        <v>110</v>
      </c>
      <c r="M914" s="17" t="s">
        <v>39</v>
      </c>
      <c r="N914" s="24" t="s">
        <v>4562</v>
      </c>
      <c r="O914" s="11" t="s">
        <v>4563</v>
      </c>
      <c r="P914" s="23"/>
      <c r="Q914" s="17"/>
      <c r="R914" s="23"/>
      <c r="S914" s="23"/>
      <c r="T914" s="23"/>
      <c r="U914" s="23"/>
      <c r="V914" s="23"/>
      <c r="W914" s="23"/>
      <c r="X914" s="17"/>
      <c r="Y914" s="9" t="s">
        <v>4281</v>
      </c>
      <c r="Z914" s="11" t="s">
        <v>4564</v>
      </c>
      <c r="AA914" s="14" t="str">
        <f t="shared" si="1"/>
        <v>M4-G-6a-I-1</v>
      </c>
      <c r="AB914" s="7" t="s">
        <v>258</v>
      </c>
      <c r="AC914" s="17"/>
      <c r="AD914" s="17" t="s">
        <v>44</v>
      </c>
      <c r="AE914" s="7" t="s">
        <v>45</v>
      </c>
    </row>
    <row r="915" ht="75.0" customHeight="1">
      <c r="A915" s="9" t="s">
        <v>4559</v>
      </c>
      <c r="B915" s="12" t="s">
        <v>4560</v>
      </c>
      <c r="C915" s="17" t="s">
        <v>46</v>
      </c>
      <c r="D915" s="10" t="s">
        <v>33</v>
      </c>
      <c r="E915" s="9"/>
      <c r="F915" s="11" t="s">
        <v>4565</v>
      </c>
      <c r="G915" s="11" t="s">
        <v>4566</v>
      </c>
      <c r="H915" s="12"/>
      <c r="I915" s="9" t="s">
        <v>4428</v>
      </c>
      <c r="J915" s="9" t="s">
        <v>49</v>
      </c>
      <c r="K915" s="12" t="s">
        <v>110</v>
      </c>
      <c r="L915" s="12" t="s">
        <v>4567</v>
      </c>
      <c r="M915" s="17" t="s">
        <v>39</v>
      </c>
      <c r="N915" s="24" t="s">
        <v>4568</v>
      </c>
      <c r="O915" s="11" t="s">
        <v>4569</v>
      </c>
      <c r="P915" s="23"/>
      <c r="Q915" s="17"/>
      <c r="R915" s="23"/>
      <c r="S915" s="23"/>
      <c r="T915" s="23"/>
      <c r="U915" s="23"/>
      <c r="V915" s="23"/>
      <c r="W915" s="23"/>
      <c r="X915" s="17"/>
      <c r="Y915" s="9" t="s">
        <v>4281</v>
      </c>
      <c r="Z915" s="12" t="s">
        <v>4570</v>
      </c>
      <c r="AA915" s="14" t="str">
        <f t="shared" si="1"/>
        <v>M4-G-6a-E-1</v>
      </c>
      <c r="AB915" s="7" t="s">
        <v>258</v>
      </c>
      <c r="AC915" s="17"/>
      <c r="AD915" s="17" t="s">
        <v>44</v>
      </c>
      <c r="AE915" s="7" t="s">
        <v>45</v>
      </c>
    </row>
    <row r="916" ht="75.0" customHeight="1">
      <c r="A916" s="9" t="s">
        <v>4559</v>
      </c>
      <c r="B916" s="12" t="s">
        <v>4560</v>
      </c>
      <c r="C916" s="17" t="s">
        <v>46</v>
      </c>
      <c r="D916" s="10" t="s">
        <v>33</v>
      </c>
      <c r="E916" s="9"/>
      <c r="F916" s="12" t="s">
        <v>4565</v>
      </c>
      <c r="G916" s="11" t="s">
        <v>4571</v>
      </c>
      <c r="H916" s="12"/>
      <c r="I916" s="9" t="s">
        <v>4428</v>
      </c>
      <c r="J916" s="9" t="s">
        <v>49</v>
      </c>
      <c r="K916" s="12" t="s">
        <v>110</v>
      </c>
      <c r="L916" s="12" t="s">
        <v>4572</v>
      </c>
      <c r="M916" s="17" t="s">
        <v>39</v>
      </c>
      <c r="N916" s="24" t="s">
        <v>4568</v>
      </c>
      <c r="O916" s="11" t="s">
        <v>4569</v>
      </c>
      <c r="P916" s="23"/>
      <c r="Q916" s="17"/>
      <c r="R916" s="23"/>
      <c r="S916" s="23"/>
      <c r="T916" s="23"/>
      <c r="U916" s="23"/>
      <c r="V916" s="23"/>
      <c r="W916" s="23"/>
      <c r="X916" s="17"/>
      <c r="Y916" s="9" t="s">
        <v>4281</v>
      </c>
      <c r="Z916" s="12" t="s">
        <v>4573</v>
      </c>
      <c r="AA916" s="14" t="str">
        <f t="shared" si="1"/>
        <v>M4-G-6a-E-2</v>
      </c>
      <c r="AB916" s="7" t="s">
        <v>258</v>
      </c>
      <c r="AC916" s="17"/>
      <c r="AD916" s="17" t="s">
        <v>44</v>
      </c>
      <c r="AE916" s="7" t="s">
        <v>45</v>
      </c>
    </row>
    <row r="917" ht="75.0" customHeight="1">
      <c r="A917" s="9" t="s">
        <v>4559</v>
      </c>
      <c r="B917" s="12" t="s">
        <v>4560</v>
      </c>
      <c r="C917" s="17" t="s">
        <v>46</v>
      </c>
      <c r="D917" s="10" t="s">
        <v>33</v>
      </c>
      <c r="E917" s="9"/>
      <c r="F917" s="12" t="s">
        <v>4565</v>
      </c>
      <c r="G917" s="11" t="s">
        <v>4574</v>
      </c>
      <c r="H917" s="12"/>
      <c r="I917" s="9" t="s">
        <v>4428</v>
      </c>
      <c r="J917" s="9" t="s">
        <v>49</v>
      </c>
      <c r="K917" s="12" t="s">
        <v>110</v>
      </c>
      <c r="L917" s="12" t="s">
        <v>4575</v>
      </c>
      <c r="M917" s="17" t="s">
        <v>39</v>
      </c>
      <c r="N917" s="24" t="s">
        <v>4568</v>
      </c>
      <c r="O917" s="11" t="s">
        <v>4569</v>
      </c>
      <c r="P917" s="23"/>
      <c r="Q917" s="17"/>
      <c r="R917" s="23"/>
      <c r="S917" s="23"/>
      <c r="T917" s="23"/>
      <c r="U917" s="23"/>
      <c r="V917" s="23"/>
      <c r="W917" s="23"/>
      <c r="X917" s="17"/>
      <c r="Y917" s="9" t="s">
        <v>4281</v>
      </c>
      <c r="Z917" s="12" t="s">
        <v>4576</v>
      </c>
      <c r="AA917" s="14" t="str">
        <f t="shared" si="1"/>
        <v>M4-G-6a-E-3</v>
      </c>
      <c r="AB917" s="7" t="s">
        <v>258</v>
      </c>
      <c r="AC917" s="17"/>
      <c r="AD917" s="17" t="s">
        <v>44</v>
      </c>
      <c r="AE917" s="7" t="s">
        <v>45</v>
      </c>
    </row>
    <row r="918" ht="75.0" customHeight="1">
      <c r="A918" s="9" t="s">
        <v>4577</v>
      </c>
      <c r="B918" s="12" t="s">
        <v>4578</v>
      </c>
      <c r="C918" s="17" t="s">
        <v>32</v>
      </c>
      <c r="D918" s="10" t="s">
        <v>33</v>
      </c>
      <c r="E918" s="9"/>
      <c r="F918" s="12" t="s">
        <v>4579</v>
      </c>
      <c r="G918" s="12"/>
      <c r="H918" s="12"/>
      <c r="I918" s="9" t="s">
        <v>35</v>
      </c>
      <c r="J918" s="9" t="s">
        <v>471</v>
      </c>
      <c r="K918" s="12" t="s">
        <v>110</v>
      </c>
      <c r="L918" s="12" t="s">
        <v>110</v>
      </c>
      <c r="M918" s="17" t="s">
        <v>39</v>
      </c>
      <c r="N918" s="24" t="s">
        <v>4580</v>
      </c>
      <c r="O918" s="24" t="s">
        <v>4581</v>
      </c>
      <c r="P918" s="23"/>
      <c r="Q918" s="17"/>
      <c r="R918" s="23"/>
      <c r="S918" s="23"/>
      <c r="T918" s="23"/>
      <c r="U918" s="23"/>
      <c r="V918" s="23"/>
      <c r="W918" s="23"/>
      <c r="X918" s="17"/>
      <c r="Y918" s="9" t="s">
        <v>4281</v>
      </c>
      <c r="Z918" s="11" t="s">
        <v>4582</v>
      </c>
      <c r="AA918" s="14" t="str">
        <f t="shared" si="1"/>
        <v>M4-G-6b-I-1</v>
      </c>
      <c r="AB918" s="7" t="s">
        <v>258</v>
      </c>
      <c r="AC918" s="17"/>
      <c r="AD918" s="17" t="s">
        <v>44</v>
      </c>
      <c r="AE918" s="7" t="s">
        <v>45</v>
      </c>
    </row>
    <row r="919" ht="75.0" customHeight="1">
      <c r="A919" s="9" t="s">
        <v>4577</v>
      </c>
      <c r="B919" s="12" t="s">
        <v>4578</v>
      </c>
      <c r="C919" s="17" t="s">
        <v>46</v>
      </c>
      <c r="D919" s="10" t="s">
        <v>33</v>
      </c>
      <c r="E919" s="9"/>
      <c r="F919" s="12" t="s">
        <v>4583</v>
      </c>
      <c r="G919" s="11" t="s">
        <v>4584</v>
      </c>
      <c r="H919" s="12"/>
      <c r="I919" s="9" t="s">
        <v>4428</v>
      </c>
      <c r="J919" s="9" t="s">
        <v>49</v>
      </c>
      <c r="K919" s="12" t="s">
        <v>110</v>
      </c>
      <c r="L919" s="12" t="s">
        <v>4585</v>
      </c>
      <c r="M919" s="17" t="s">
        <v>39</v>
      </c>
      <c r="N919" s="24" t="s">
        <v>4580</v>
      </c>
      <c r="O919" s="11" t="s">
        <v>4586</v>
      </c>
      <c r="P919" s="23"/>
      <c r="Q919" s="17"/>
      <c r="R919" s="23"/>
      <c r="S919" s="23"/>
      <c r="T919" s="23"/>
      <c r="U919" s="23"/>
      <c r="V919" s="23"/>
      <c r="W919" s="23"/>
      <c r="X919" s="17"/>
      <c r="Y919" s="9" t="s">
        <v>4281</v>
      </c>
      <c r="Z919" s="12" t="s">
        <v>4587</v>
      </c>
      <c r="AA919" s="14" t="str">
        <f t="shared" si="1"/>
        <v>M4-G-6b-E-1</v>
      </c>
      <c r="AB919" s="7" t="s">
        <v>258</v>
      </c>
      <c r="AC919" s="17"/>
      <c r="AD919" s="17" t="s">
        <v>44</v>
      </c>
      <c r="AE919" s="7" t="s">
        <v>45</v>
      </c>
    </row>
    <row r="920" ht="75.0" customHeight="1">
      <c r="A920" s="9" t="s">
        <v>4577</v>
      </c>
      <c r="B920" s="12" t="s">
        <v>4578</v>
      </c>
      <c r="C920" s="17" t="s">
        <v>46</v>
      </c>
      <c r="D920" s="10" t="s">
        <v>33</v>
      </c>
      <c r="E920" s="9"/>
      <c r="F920" s="12" t="s">
        <v>4588</v>
      </c>
      <c r="G920" s="11" t="s">
        <v>4589</v>
      </c>
      <c r="H920" s="12"/>
      <c r="I920" s="9" t="s">
        <v>4428</v>
      </c>
      <c r="J920" s="9" t="s">
        <v>49</v>
      </c>
      <c r="K920" s="12" t="s">
        <v>110</v>
      </c>
      <c r="L920" s="11" t="s">
        <v>4590</v>
      </c>
      <c r="M920" s="17" t="s">
        <v>39</v>
      </c>
      <c r="N920" s="24" t="s">
        <v>4580</v>
      </c>
      <c r="O920" s="11" t="s">
        <v>4591</v>
      </c>
      <c r="P920" s="23"/>
      <c r="Q920" s="17"/>
      <c r="R920" s="23"/>
      <c r="S920" s="23"/>
      <c r="T920" s="23"/>
      <c r="U920" s="23"/>
      <c r="V920" s="23"/>
      <c r="W920" s="23"/>
      <c r="X920" s="17"/>
      <c r="Y920" s="9" t="s">
        <v>4281</v>
      </c>
      <c r="Z920" s="12" t="s">
        <v>4592</v>
      </c>
      <c r="AA920" s="14" t="str">
        <f t="shared" si="1"/>
        <v>M4-G-6b-E-2</v>
      </c>
      <c r="AB920" s="7" t="s">
        <v>258</v>
      </c>
      <c r="AC920" s="17"/>
      <c r="AD920" s="17" t="s">
        <v>44</v>
      </c>
      <c r="AE920" s="7" t="s">
        <v>45</v>
      </c>
    </row>
    <row r="921" ht="75.0" customHeight="1">
      <c r="A921" s="9" t="s">
        <v>4577</v>
      </c>
      <c r="B921" s="12" t="s">
        <v>4578</v>
      </c>
      <c r="C921" s="17" t="s">
        <v>46</v>
      </c>
      <c r="D921" s="10" t="s">
        <v>33</v>
      </c>
      <c r="E921" s="9"/>
      <c r="F921" s="12" t="s">
        <v>4588</v>
      </c>
      <c r="G921" s="11" t="s">
        <v>4593</v>
      </c>
      <c r="H921" s="12"/>
      <c r="I921" s="9" t="s">
        <v>4428</v>
      </c>
      <c r="J921" s="9" t="s">
        <v>49</v>
      </c>
      <c r="K921" s="12" t="s">
        <v>110</v>
      </c>
      <c r="L921" s="12" t="s">
        <v>4594</v>
      </c>
      <c r="M921" s="17" t="s">
        <v>39</v>
      </c>
      <c r="N921" s="24" t="s">
        <v>4580</v>
      </c>
      <c r="O921" s="11" t="s">
        <v>4591</v>
      </c>
      <c r="P921" s="23"/>
      <c r="Q921" s="17"/>
      <c r="R921" s="23"/>
      <c r="S921" s="23"/>
      <c r="T921" s="23"/>
      <c r="U921" s="23"/>
      <c r="V921" s="23"/>
      <c r="W921" s="23"/>
      <c r="X921" s="17"/>
      <c r="Y921" s="9" t="s">
        <v>4281</v>
      </c>
      <c r="Z921" s="12" t="s">
        <v>4595</v>
      </c>
      <c r="AA921" s="14" t="str">
        <f t="shared" si="1"/>
        <v>M4-G-6b-E-3</v>
      </c>
      <c r="AB921" s="7" t="s">
        <v>258</v>
      </c>
      <c r="AC921" s="17"/>
      <c r="AD921" s="17" t="s">
        <v>44</v>
      </c>
      <c r="AE921" s="7" t="s">
        <v>45</v>
      </c>
    </row>
    <row r="922" ht="75.0" customHeight="1">
      <c r="A922" s="9" t="s">
        <v>4596</v>
      </c>
      <c r="B922" s="12" t="s">
        <v>4597</v>
      </c>
      <c r="C922" s="17" t="s">
        <v>32</v>
      </c>
      <c r="D922" s="10" t="s">
        <v>33</v>
      </c>
      <c r="E922" s="9"/>
      <c r="F922" s="12" t="s">
        <v>4598</v>
      </c>
      <c r="G922" s="12"/>
      <c r="H922" s="12"/>
      <c r="I922" s="9" t="s">
        <v>35</v>
      </c>
      <c r="J922" s="9" t="s">
        <v>108</v>
      </c>
      <c r="K922" s="12" t="s">
        <v>4599</v>
      </c>
      <c r="L922" s="12" t="s">
        <v>4599</v>
      </c>
      <c r="M922" s="17" t="s">
        <v>39</v>
      </c>
      <c r="N922" s="12" t="s">
        <v>4600</v>
      </c>
      <c r="O922" s="12" t="s">
        <v>4601</v>
      </c>
      <c r="P922" s="23"/>
      <c r="Q922" s="17"/>
      <c r="R922" s="23"/>
      <c r="S922" s="23"/>
      <c r="T922" s="23"/>
      <c r="U922" s="23"/>
      <c r="V922" s="23"/>
      <c r="W922" s="23"/>
      <c r="X922" s="17"/>
      <c r="Y922" s="9" t="s">
        <v>4281</v>
      </c>
      <c r="Z922" s="12" t="s">
        <v>4602</v>
      </c>
      <c r="AA922" s="14" t="str">
        <f t="shared" si="1"/>
        <v>M4-G-7a-I-1</v>
      </c>
      <c r="AB922" s="7" t="s">
        <v>258</v>
      </c>
      <c r="AC922" s="17"/>
      <c r="AD922" s="17" t="s">
        <v>44</v>
      </c>
      <c r="AE922" s="7" t="s">
        <v>45</v>
      </c>
    </row>
    <row r="923" ht="75.0" customHeight="1">
      <c r="A923" s="9" t="s">
        <v>4596</v>
      </c>
      <c r="B923" s="12" t="s">
        <v>4597</v>
      </c>
      <c r="C923" s="17" t="s">
        <v>46</v>
      </c>
      <c r="D923" s="10" t="s">
        <v>33</v>
      </c>
      <c r="E923" s="9"/>
      <c r="F923" s="11" t="s">
        <v>4603</v>
      </c>
      <c r="G923" s="11" t="s">
        <v>4604</v>
      </c>
      <c r="H923" s="12"/>
      <c r="I923" s="9" t="s">
        <v>4428</v>
      </c>
      <c r="J923" s="9" t="s">
        <v>49</v>
      </c>
      <c r="K923" s="12"/>
      <c r="L923" s="12" t="s">
        <v>4605</v>
      </c>
      <c r="M923" s="17" t="s">
        <v>39</v>
      </c>
      <c r="N923" s="12" t="s">
        <v>4600</v>
      </c>
      <c r="O923" s="11" t="s">
        <v>4606</v>
      </c>
      <c r="P923" s="23"/>
      <c r="Q923" s="17"/>
      <c r="R923" s="23"/>
      <c r="S923" s="23"/>
      <c r="T923" s="23"/>
      <c r="U923" s="23"/>
      <c r="V923" s="23"/>
      <c r="W923" s="23"/>
      <c r="X923" s="17"/>
      <c r="Y923" s="9" t="s">
        <v>4281</v>
      </c>
      <c r="Z923" s="12" t="s">
        <v>4607</v>
      </c>
      <c r="AA923" s="14" t="str">
        <f t="shared" si="1"/>
        <v>M4-G-7a-E-1</v>
      </c>
      <c r="AB923" s="7" t="s">
        <v>258</v>
      </c>
      <c r="AC923" s="17"/>
      <c r="AD923" s="17" t="s">
        <v>44</v>
      </c>
      <c r="AE923" s="7" t="s">
        <v>45</v>
      </c>
    </row>
    <row r="924" ht="75.0" customHeight="1">
      <c r="A924" s="9" t="s">
        <v>4596</v>
      </c>
      <c r="B924" s="12" t="s">
        <v>4597</v>
      </c>
      <c r="C924" s="17" t="s">
        <v>46</v>
      </c>
      <c r="D924" s="10" t="s">
        <v>33</v>
      </c>
      <c r="E924" s="9"/>
      <c r="F924" s="11" t="s">
        <v>4603</v>
      </c>
      <c r="G924" s="11" t="s">
        <v>4608</v>
      </c>
      <c r="H924" s="12"/>
      <c r="I924" s="9" t="s">
        <v>4428</v>
      </c>
      <c r="J924" s="9" t="s">
        <v>49</v>
      </c>
      <c r="K924" s="12"/>
      <c r="L924" s="12" t="s">
        <v>4609</v>
      </c>
      <c r="M924" s="17" t="s">
        <v>39</v>
      </c>
      <c r="N924" s="12" t="s">
        <v>4600</v>
      </c>
      <c r="O924" s="11" t="s">
        <v>4610</v>
      </c>
      <c r="P924" s="23"/>
      <c r="Q924" s="17"/>
      <c r="R924" s="23"/>
      <c r="S924" s="23"/>
      <c r="T924" s="23"/>
      <c r="U924" s="23"/>
      <c r="V924" s="23"/>
      <c r="W924" s="23"/>
      <c r="X924" s="17"/>
      <c r="Y924" s="9" t="s">
        <v>4281</v>
      </c>
      <c r="Z924" s="12" t="s">
        <v>4611</v>
      </c>
      <c r="AA924" s="14" t="str">
        <f t="shared" si="1"/>
        <v>M4-G-7a-E-2</v>
      </c>
      <c r="AB924" s="7" t="s">
        <v>258</v>
      </c>
      <c r="AC924" s="17"/>
      <c r="AD924" s="17" t="s">
        <v>44</v>
      </c>
      <c r="AE924" s="7" t="s">
        <v>45</v>
      </c>
    </row>
    <row r="925" ht="75.0" customHeight="1">
      <c r="A925" s="9" t="s">
        <v>4596</v>
      </c>
      <c r="B925" s="12" t="s">
        <v>4597</v>
      </c>
      <c r="C925" s="17" t="s">
        <v>46</v>
      </c>
      <c r="D925" s="10" t="s">
        <v>33</v>
      </c>
      <c r="E925" s="9"/>
      <c r="F925" s="11" t="s">
        <v>4603</v>
      </c>
      <c r="G925" s="11" t="s">
        <v>4612</v>
      </c>
      <c r="H925" s="12"/>
      <c r="I925" s="9" t="s">
        <v>4428</v>
      </c>
      <c r="J925" s="9" t="s">
        <v>49</v>
      </c>
      <c r="K925" s="12"/>
      <c r="L925" s="11" t="s">
        <v>4613</v>
      </c>
      <c r="M925" s="17" t="s">
        <v>39</v>
      </c>
      <c r="N925" s="12" t="s">
        <v>4600</v>
      </c>
      <c r="O925" s="11" t="s">
        <v>4614</v>
      </c>
      <c r="P925" s="23"/>
      <c r="Q925" s="17"/>
      <c r="R925" s="23"/>
      <c r="S925" s="23"/>
      <c r="T925" s="23"/>
      <c r="U925" s="23"/>
      <c r="V925" s="23"/>
      <c r="W925" s="23"/>
      <c r="X925" s="17"/>
      <c r="Y925" s="9" t="s">
        <v>4281</v>
      </c>
      <c r="Z925" s="12" t="s">
        <v>4615</v>
      </c>
      <c r="AA925" s="14" t="str">
        <f t="shared" si="1"/>
        <v>M4-G-7a-E-3</v>
      </c>
      <c r="AB925" s="7" t="s">
        <v>258</v>
      </c>
      <c r="AC925" s="17"/>
      <c r="AD925" s="17" t="s">
        <v>44</v>
      </c>
      <c r="AE925" s="7" t="s">
        <v>45</v>
      </c>
    </row>
    <row r="926" ht="75.0" customHeight="1">
      <c r="A926" s="9" t="s">
        <v>4616</v>
      </c>
      <c r="B926" s="12" t="s">
        <v>4617</v>
      </c>
      <c r="C926" s="17" t="s">
        <v>32</v>
      </c>
      <c r="D926" s="10" t="s">
        <v>33</v>
      </c>
      <c r="E926" s="9"/>
      <c r="F926" s="11" t="s">
        <v>4618</v>
      </c>
      <c r="G926" s="12"/>
      <c r="H926" s="12"/>
      <c r="I926" s="9" t="s">
        <v>4428</v>
      </c>
      <c r="J926" s="9" t="s">
        <v>1092</v>
      </c>
      <c r="K926" s="8" t="s">
        <v>110</v>
      </c>
      <c r="L926" s="12" t="s">
        <v>110</v>
      </c>
      <c r="M926" s="17" t="s">
        <v>39</v>
      </c>
      <c r="N926" s="12" t="s">
        <v>4619</v>
      </c>
      <c r="O926" s="12" t="s">
        <v>4619</v>
      </c>
      <c r="P926" s="23"/>
      <c r="Q926" s="17"/>
      <c r="R926" s="23"/>
      <c r="S926" s="23"/>
      <c r="T926" s="23"/>
      <c r="U926" s="23"/>
      <c r="V926" s="23"/>
      <c r="W926" s="23"/>
      <c r="X926" s="17"/>
      <c r="Y926" s="9" t="s">
        <v>4281</v>
      </c>
      <c r="Z926" s="51" t="s">
        <v>4620</v>
      </c>
      <c r="AA926" s="14" t="str">
        <f t="shared" si="1"/>
        <v>M4-G-8a-I-1</v>
      </c>
      <c r="AB926" s="7" t="s">
        <v>258</v>
      </c>
      <c r="AC926" s="17"/>
      <c r="AD926" s="17" t="s">
        <v>44</v>
      </c>
      <c r="AE926" s="17"/>
    </row>
    <row r="927" ht="75.0" customHeight="1">
      <c r="A927" s="9" t="s">
        <v>4616</v>
      </c>
      <c r="B927" s="12" t="s">
        <v>4617</v>
      </c>
      <c r="C927" s="17" t="s">
        <v>32</v>
      </c>
      <c r="D927" s="10" t="s">
        <v>33</v>
      </c>
      <c r="E927" s="9"/>
      <c r="F927" s="11" t="s">
        <v>4621</v>
      </c>
      <c r="G927" s="12"/>
      <c r="H927" s="12"/>
      <c r="I927" s="9" t="s">
        <v>4428</v>
      </c>
      <c r="J927" s="9" t="s">
        <v>1092</v>
      </c>
      <c r="K927" s="8" t="s">
        <v>110</v>
      </c>
      <c r="L927" s="12" t="s">
        <v>110</v>
      </c>
      <c r="M927" s="17" t="s">
        <v>39</v>
      </c>
      <c r="N927" s="12" t="s">
        <v>4619</v>
      </c>
      <c r="O927" s="11" t="s">
        <v>4622</v>
      </c>
      <c r="P927" s="23"/>
      <c r="Q927" s="17"/>
      <c r="R927" s="23"/>
      <c r="S927" s="23"/>
      <c r="T927" s="23"/>
      <c r="U927" s="23"/>
      <c r="V927" s="23"/>
      <c r="W927" s="23"/>
      <c r="X927" s="17"/>
      <c r="Y927" s="9" t="s">
        <v>4281</v>
      </c>
      <c r="Z927" s="12" t="s">
        <v>4623</v>
      </c>
      <c r="AA927" s="14" t="str">
        <f t="shared" si="1"/>
        <v>M4-G-8a-I-2</v>
      </c>
      <c r="AB927" s="7" t="s">
        <v>258</v>
      </c>
      <c r="AC927" s="17"/>
      <c r="AD927" s="17" t="s">
        <v>44</v>
      </c>
      <c r="AE927" s="17"/>
    </row>
    <row r="928" ht="75.0" customHeight="1">
      <c r="A928" s="9" t="s">
        <v>4616</v>
      </c>
      <c r="B928" s="12" t="s">
        <v>4617</v>
      </c>
      <c r="C928" s="17" t="s">
        <v>46</v>
      </c>
      <c r="D928" s="10" t="s">
        <v>33</v>
      </c>
      <c r="E928" s="9"/>
      <c r="F928" s="12" t="s">
        <v>4624</v>
      </c>
      <c r="G928" s="11" t="s">
        <v>4625</v>
      </c>
      <c r="H928" s="12"/>
      <c r="I928" s="9" t="s">
        <v>4428</v>
      </c>
      <c r="J928" s="9" t="s">
        <v>49</v>
      </c>
      <c r="K928" s="11" t="s">
        <v>4626</v>
      </c>
      <c r="L928" s="12" t="s">
        <v>4627</v>
      </c>
      <c r="M928" s="17" t="s">
        <v>39</v>
      </c>
      <c r="N928" s="12" t="s">
        <v>4619</v>
      </c>
      <c r="O928" s="11" t="s">
        <v>4619</v>
      </c>
      <c r="P928" s="23"/>
      <c r="Q928" s="17"/>
      <c r="R928" s="23"/>
      <c r="S928" s="23"/>
      <c r="T928" s="23"/>
      <c r="U928" s="23"/>
      <c r="V928" s="23"/>
      <c r="W928" s="23"/>
      <c r="X928" s="17"/>
      <c r="Y928" s="9" t="s">
        <v>4281</v>
      </c>
      <c r="Z928" s="12" t="s">
        <v>4628</v>
      </c>
      <c r="AA928" s="14" t="str">
        <f t="shared" si="1"/>
        <v>M4-G-8a-E-1</v>
      </c>
      <c r="AB928" s="7" t="s">
        <v>258</v>
      </c>
      <c r="AC928" s="17"/>
      <c r="AD928" s="17" t="s">
        <v>44</v>
      </c>
      <c r="AE928" s="17"/>
    </row>
    <row r="929" ht="75.0" customHeight="1">
      <c r="A929" s="9" t="s">
        <v>4616</v>
      </c>
      <c r="B929" s="12" t="s">
        <v>4617</v>
      </c>
      <c r="C929" s="17" t="s">
        <v>46</v>
      </c>
      <c r="D929" s="10" t="s">
        <v>33</v>
      </c>
      <c r="E929" s="9"/>
      <c r="F929" s="11" t="s">
        <v>4629</v>
      </c>
      <c r="G929" s="11" t="s">
        <v>4625</v>
      </c>
      <c r="H929" s="12"/>
      <c r="I929" s="9" t="s">
        <v>4428</v>
      </c>
      <c r="J929" s="9" t="s">
        <v>49</v>
      </c>
      <c r="K929" s="11" t="s">
        <v>4630</v>
      </c>
      <c r="L929" s="12" t="s">
        <v>4631</v>
      </c>
      <c r="M929" s="17" t="s">
        <v>39</v>
      </c>
      <c r="N929" s="12" t="s">
        <v>4619</v>
      </c>
      <c r="O929" s="11" t="s">
        <v>4622</v>
      </c>
      <c r="P929" s="23"/>
      <c r="Q929" s="17"/>
      <c r="R929" s="23"/>
      <c r="S929" s="23"/>
      <c r="T929" s="23"/>
      <c r="U929" s="23"/>
      <c r="V929" s="23"/>
      <c r="W929" s="23"/>
      <c r="X929" s="17"/>
      <c r="Y929" s="9" t="s">
        <v>4281</v>
      </c>
      <c r="Z929" s="12" t="s">
        <v>4632</v>
      </c>
      <c r="AA929" s="14" t="str">
        <f t="shared" si="1"/>
        <v>M4-G-8a-E-2</v>
      </c>
      <c r="AB929" s="7" t="s">
        <v>258</v>
      </c>
      <c r="AC929" s="17"/>
      <c r="AD929" s="17" t="s">
        <v>44</v>
      </c>
      <c r="AE929" s="17"/>
    </row>
    <row r="930" ht="75.0" customHeight="1">
      <c r="A930" s="9" t="s">
        <v>4616</v>
      </c>
      <c r="B930" s="12" t="s">
        <v>4617</v>
      </c>
      <c r="C930" s="17" t="s">
        <v>46</v>
      </c>
      <c r="D930" s="10" t="s">
        <v>33</v>
      </c>
      <c r="E930" s="9"/>
      <c r="F930" s="11" t="s">
        <v>4629</v>
      </c>
      <c r="G930" s="11" t="s">
        <v>4625</v>
      </c>
      <c r="H930" s="12"/>
      <c r="I930" s="9" t="s">
        <v>4428</v>
      </c>
      <c r="J930" s="9" t="s">
        <v>49</v>
      </c>
      <c r="K930" s="11" t="s">
        <v>4633</v>
      </c>
      <c r="L930" s="12" t="s">
        <v>4634</v>
      </c>
      <c r="M930" s="17" t="s">
        <v>39</v>
      </c>
      <c r="N930" s="12" t="s">
        <v>4619</v>
      </c>
      <c r="O930" s="11" t="s">
        <v>4622</v>
      </c>
      <c r="P930" s="23"/>
      <c r="Q930" s="17"/>
      <c r="R930" s="23"/>
      <c r="S930" s="23"/>
      <c r="T930" s="23"/>
      <c r="U930" s="23"/>
      <c r="V930" s="23"/>
      <c r="W930" s="23"/>
      <c r="X930" s="17"/>
      <c r="Y930" s="9" t="s">
        <v>4281</v>
      </c>
      <c r="Z930" s="12" t="s">
        <v>4635</v>
      </c>
      <c r="AA930" s="14" t="str">
        <f t="shared" si="1"/>
        <v>M4-G-8a-E-3</v>
      </c>
      <c r="AB930" s="7" t="s">
        <v>258</v>
      </c>
      <c r="AC930" s="17"/>
      <c r="AD930" s="17" t="s">
        <v>44</v>
      </c>
      <c r="AE930" s="17"/>
    </row>
    <row r="931" ht="75.0" customHeight="1">
      <c r="A931" s="9" t="s">
        <v>4636</v>
      </c>
      <c r="B931" s="12" t="s">
        <v>4637</v>
      </c>
      <c r="C931" s="17" t="s">
        <v>32</v>
      </c>
      <c r="D931" s="10" t="s">
        <v>33</v>
      </c>
      <c r="E931" s="9"/>
      <c r="F931" s="11" t="s">
        <v>4638</v>
      </c>
      <c r="G931" s="8"/>
      <c r="H931" s="12"/>
      <c r="I931" s="9" t="s">
        <v>35</v>
      </c>
      <c r="J931" s="9" t="s">
        <v>153</v>
      </c>
      <c r="K931" s="12" t="s">
        <v>110</v>
      </c>
      <c r="L931" s="12" t="s">
        <v>110</v>
      </c>
      <c r="M931" s="17" t="s">
        <v>39</v>
      </c>
      <c r="N931" s="12" t="s">
        <v>4639</v>
      </c>
      <c r="O931" s="12" t="s">
        <v>4640</v>
      </c>
      <c r="P931" s="23"/>
      <c r="Q931" s="17"/>
      <c r="R931" s="23"/>
      <c r="S931" s="23"/>
      <c r="T931" s="23"/>
      <c r="U931" s="23"/>
      <c r="V931" s="23"/>
      <c r="W931" s="23"/>
      <c r="X931" s="17"/>
      <c r="Y931" s="9" t="s">
        <v>4281</v>
      </c>
      <c r="Z931" s="11" t="s">
        <v>4641</v>
      </c>
      <c r="AA931" s="14" t="str">
        <f t="shared" si="1"/>
        <v>M4-G-9a-I-1</v>
      </c>
      <c r="AB931" s="7" t="s">
        <v>258</v>
      </c>
      <c r="AC931" s="17"/>
      <c r="AD931" s="17" t="s">
        <v>44</v>
      </c>
      <c r="AE931" s="17"/>
    </row>
    <row r="932" ht="75.0" customHeight="1">
      <c r="A932" s="9" t="s">
        <v>4636</v>
      </c>
      <c r="B932" s="12" t="s">
        <v>4637</v>
      </c>
      <c r="C932" s="17" t="s">
        <v>32</v>
      </c>
      <c r="D932" s="10" t="s">
        <v>33</v>
      </c>
      <c r="E932" s="9"/>
      <c r="F932" s="11" t="s">
        <v>4642</v>
      </c>
      <c r="G932" s="8"/>
      <c r="H932" s="12"/>
      <c r="I932" s="9" t="s">
        <v>35</v>
      </c>
      <c r="J932" s="9" t="s">
        <v>153</v>
      </c>
      <c r="K932" s="12" t="s">
        <v>110</v>
      </c>
      <c r="L932" s="12" t="s">
        <v>110</v>
      </c>
      <c r="M932" s="7" t="s">
        <v>39</v>
      </c>
      <c r="N932" s="12" t="s">
        <v>4639</v>
      </c>
      <c r="O932" s="12" t="s">
        <v>4640</v>
      </c>
      <c r="P932" s="23"/>
      <c r="Q932" s="17"/>
      <c r="R932" s="23"/>
      <c r="S932" s="23"/>
      <c r="T932" s="23"/>
      <c r="U932" s="23"/>
      <c r="V932" s="23"/>
      <c r="W932" s="23"/>
      <c r="X932" s="17"/>
      <c r="Y932" s="9" t="s">
        <v>4281</v>
      </c>
      <c r="Z932" s="12" t="s">
        <v>4643</v>
      </c>
      <c r="AA932" s="14" t="str">
        <f t="shared" si="1"/>
        <v>M4-G-9a-I-2</v>
      </c>
      <c r="AB932" s="7" t="s">
        <v>258</v>
      </c>
      <c r="AC932" s="17"/>
      <c r="AD932" s="17" t="s">
        <v>44</v>
      </c>
      <c r="AE932" s="17"/>
    </row>
    <row r="933" ht="75.0" customHeight="1">
      <c r="A933" s="9" t="s">
        <v>4636</v>
      </c>
      <c r="B933" s="12" t="s">
        <v>4637</v>
      </c>
      <c r="C933" s="17" t="s">
        <v>46</v>
      </c>
      <c r="D933" s="10" t="s">
        <v>33</v>
      </c>
      <c r="E933" s="9"/>
      <c r="F933" s="12" t="s">
        <v>4644</v>
      </c>
      <c r="G933" s="12"/>
      <c r="H933" s="12"/>
      <c r="I933" s="9" t="s">
        <v>544</v>
      </c>
      <c r="J933" s="9" t="s">
        <v>4553</v>
      </c>
      <c r="K933" s="12" t="s">
        <v>4645</v>
      </c>
      <c r="L933" s="12" t="s">
        <v>110</v>
      </c>
      <c r="M933" s="17" t="s">
        <v>39</v>
      </c>
      <c r="N933" s="12" t="s">
        <v>4646</v>
      </c>
      <c r="O933" s="12" t="s">
        <v>4647</v>
      </c>
      <c r="P933" s="23"/>
      <c r="Q933" s="17"/>
      <c r="R933" s="23"/>
      <c r="S933" s="23"/>
      <c r="T933" s="23"/>
      <c r="U933" s="23"/>
      <c r="V933" s="23"/>
      <c r="W933" s="23"/>
      <c r="X933" s="17"/>
      <c r="Y933" s="9" t="s">
        <v>4281</v>
      </c>
      <c r="Z933" s="12" t="s">
        <v>4648</v>
      </c>
      <c r="AA933" s="14" t="str">
        <f t="shared" si="1"/>
        <v>M4-G-9a-E-1</v>
      </c>
      <c r="AB933" s="7" t="s">
        <v>258</v>
      </c>
      <c r="AC933" s="17"/>
      <c r="AD933" s="17" t="s">
        <v>44</v>
      </c>
      <c r="AE933" s="17"/>
    </row>
    <row r="934" ht="75.0" customHeight="1">
      <c r="A934" s="9" t="s">
        <v>4636</v>
      </c>
      <c r="B934" s="12" t="s">
        <v>4637</v>
      </c>
      <c r="C934" s="17" t="s">
        <v>46</v>
      </c>
      <c r="D934" s="10" t="s">
        <v>33</v>
      </c>
      <c r="E934" s="9"/>
      <c r="F934" s="12" t="s">
        <v>4649</v>
      </c>
      <c r="G934" s="12"/>
      <c r="H934" s="12"/>
      <c r="I934" s="9" t="s">
        <v>544</v>
      </c>
      <c r="J934" s="9" t="s">
        <v>4553</v>
      </c>
      <c r="K934" s="12" t="s">
        <v>4650</v>
      </c>
      <c r="L934" s="12" t="s">
        <v>110</v>
      </c>
      <c r="M934" s="17" t="s">
        <v>39</v>
      </c>
      <c r="N934" s="12" t="s">
        <v>4651</v>
      </c>
      <c r="O934" s="12" t="s">
        <v>4652</v>
      </c>
      <c r="P934" s="23"/>
      <c r="Q934" s="17"/>
      <c r="R934" s="23"/>
      <c r="S934" s="23"/>
      <c r="T934" s="23"/>
      <c r="U934" s="23"/>
      <c r="V934" s="23"/>
      <c r="W934" s="23"/>
      <c r="X934" s="17"/>
      <c r="Y934" s="9" t="s">
        <v>4281</v>
      </c>
      <c r="Z934" s="12" t="s">
        <v>4653</v>
      </c>
      <c r="AA934" s="14" t="str">
        <f t="shared" si="1"/>
        <v>M4-G-9a-E-2</v>
      </c>
      <c r="AB934" s="7" t="s">
        <v>258</v>
      </c>
      <c r="AC934" s="17"/>
      <c r="AD934" s="17" t="s">
        <v>44</v>
      </c>
      <c r="AE934" s="17"/>
    </row>
    <row r="935" ht="75.0" customHeight="1">
      <c r="A935" s="9" t="s">
        <v>4636</v>
      </c>
      <c r="B935" s="12" t="s">
        <v>4637</v>
      </c>
      <c r="C935" s="17" t="s">
        <v>46</v>
      </c>
      <c r="D935" s="10" t="s">
        <v>33</v>
      </c>
      <c r="E935" s="9"/>
      <c r="F935" s="12" t="s">
        <v>4654</v>
      </c>
      <c r="G935" s="12"/>
      <c r="H935" s="12"/>
      <c r="I935" s="9" t="s">
        <v>544</v>
      </c>
      <c r="J935" s="9" t="s">
        <v>4553</v>
      </c>
      <c r="K935" s="12" t="s">
        <v>4655</v>
      </c>
      <c r="L935" s="12" t="s">
        <v>110</v>
      </c>
      <c r="M935" s="17" t="s">
        <v>39</v>
      </c>
      <c r="N935" s="12" t="s">
        <v>4656</v>
      </c>
      <c r="O935" s="12" t="s">
        <v>4657</v>
      </c>
      <c r="P935" s="23"/>
      <c r="Q935" s="17"/>
      <c r="R935" s="23"/>
      <c r="S935" s="23"/>
      <c r="T935" s="23"/>
      <c r="U935" s="23"/>
      <c r="V935" s="23"/>
      <c r="W935" s="23"/>
      <c r="X935" s="17"/>
      <c r="Y935" s="9" t="s">
        <v>4281</v>
      </c>
      <c r="Z935" s="12" t="s">
        <v>4658</v>
      </c>
      <c r="AA935" s="14" t="str">
        <f t="shared" si="1"/>
        <v>M4-G-9a-E-3</v>
      </c>
      <c r="AB935" s="7" t="s">
        <v>258</v>
      </c>
      <c r="AC935" s="17"/>
      <c r="AD935" s="17" t="s">
        <v>44</v>
      </c>
      <c r="AE935" s="17"/>
    </row>
    <row r="936" ht="75.0" customHeight="1">
      <c r="A936" s="9" t="s">
        <v>4659</v>
      </c>
      <c r="B936" s="12" t="s">
        <v>4660</v>
      </c>
      <c r="C936" s="17" t="s">
        <v>32</v>
      </c>
      <c r="D936" s="10" t="s">
        <v>33</v>
      </c>
      <c r="E936" s="9"/>
      <c r="F936" s="12" t="s">
        <v>4661</v>
      </c>
      <c r="G936" s="12"/>
      <c r="H936" s="12"/>
      <c r="I936" s="9" t="s">
        <v>4428</v>
      </c>
      <c r="J936" s="9" t="s">
        <v>471</v>
      </c>
      <c r="K936" s="12" t="s">
        <v>110</v>
      </c>
      <c r="L936" s="12" t="s">
        <v>110</v>
      </c>
      <c r="M936" s="17" t="s">
        <v>39</v>
      </c>
      <c r="N936" s="11" t="s">
        <v>4662</v>
      </c>
      <c r="O936" s="11" t="s">
        <v>4663</v>
      </c>
      <c r="P936" s="23"/>
      <c r="Q936" s="17"/>
      <c r="R936" s="23"/>
      <c r="S936" s="23"/>
      <c r="T936" s="23"/>
      <c r="U936" s="23"/>
      <c r="V936" s="23"/>
      <c r="W936" s="23"/>
      <c r="X936" s="17"/>
      <c r="Y936" s="9" t="s">
        <v>4281</v>
      </c>
      <c r="Z936" s="12" t="s">
        <v>4664</v>
      </c>
      <c r="AA936" s="14" t="str">
        <f t="shared" si="1"/>
        <v>M4-G-9b-I-1</v>
      </c>
      <c r="AB936" s="7" t="s">
        <v>258</v>
      </c>
      <c r="AC936" s="17"/>
      <c r="AD936" s="17" t="s">
        <v>44</v>
      </c>
      <c r="AE936" s="17"/>
    </row>
    <row r="937" ht="75.0" customHeight="1">
      <c r="A937" s="9" t="s">
        <v>4659</v>
      </c>
      <c r="B937" s="12" t="s">
        <v>4660</v>
      </c>
      <c r="C937" s="17" t="s">
        <v>32</v>
      </c>
      <c r="D937" s="10" t="s">
        <v>33</v>
      </c>
      <c r="E937" s="9"/>
      <c r="F937" s="12" t="s">
        <v>4665</v>
      </c>
      <c r="G937" s="12"/>
      <c r="H937" s="12"/>
      <c r="I937" s="9" t="s">
        <v>4428</v>
      </c>
      <c r="J937" s="9" t="s">
        <v>471</v>
      </c>
      <c r="K937" s="12" t="s">
        <v>110</v>
      </c>
      <c r="L937" s="12" t="s">
        <v>110</v>
      </c>
      <c r="M937" s="17" t="s">
        <v>39</v>
      </c>
      <c r="N937" s="11" t="s">
        <v>4666</v>
      </c>
      <c r="O937" s="11" t="s">
        <v>4667</v>
      </c>
      <c r="P937" s="23"/>
      <c r="Q937" s="17"/>
      <c r="R937" s="23"/>
      <c r="S937" s="23"/>
      <c r="T937" s="23"/>
      <c r="U937" s="23"/>
      <c r="V937" s="23"/>
      <c r="W937" s="23"/>
      <c r="X937" s="17"/>
      <c r="Y937" s="9" t="s">
        <v>4281</v>
      </c>
      <c r="Z937" s="12" t="s">
        <v>4668</v>
      </c>
      <c r="AA937" s="14" t="str">
        <f t="shared" si="1"/>
        <v>M4-G-9b-I-2</v>
      </c>
      <c r="AB937" s="7" t="s">
        <v>258</v>
      </c>
      <c r="AC937" s="17"/>
      <c r="AD937" s="17" t="s">
        <v>44</v>
      </c>
      <c r="AE937" s="17"/>
    </row>
    <row r="938" ht="75.0" customHeight="1">
      <c r="A938" s="9" t="s">
        <v>4659</v>
      </c>
      <c r="B938" s="12" t="s">
        <v>4660</v>
      </c>
      <c r="C938" s="17" t="s">
        <v>46</v>
      </c>
      <c r="D938" s="10" t="s">
        <v>33</v>
      </c>
      <c r="E938" s="9"/>
      <c r="F938" s="12" t="s">
        <v>4669</v>
      </c>
      <c r="G938" s="12"/>
      <c r="H938" s="12"/>
      <c r="I938" s="9" t="s">
        <v>4428</v>
      </c>
      <c r="J938" s="9" t="s">
        <v>1092</v>
      </c>
      <c r="K938" s="12" t="s">
        <v>110</v>
      </c>
      <c r="L938" s="12" t="s">
        <v>110</v>
      </c>
      <c r="M938" s="17" t="s">
        <v>39</v>
      </c>
      <c r="N938" s="11" t="s">
        <v>4662</v>
      </c>
      <c r="O938" s="12" t="s">
        <v>4670</v>
      </c>
      <c r="P938" s="23"/>
      <c r="Q938" s="17"/>
      <c r="R938" s="23"/>
      <c r="S938" s="23"/>
      <c r="T938" s="23"/>
      <c r="U938" s="23"/>
      <c r="V938" s="23"/>
      <c r="W938" s="23"/>
      <c r="X938" s="17"/>
      <c r="Y938" s="9" t="s">
        <v>4281</v>
      </c>
      <c r="Z938" s="51" t="s">
        <v>4671</v>
      </c>
      <c r="AA938" s="14" t="str">
        <f t="shared" si="1"/>
        <v>M4-G-9b-E-1</v>
      </c>
      <c r="AB938" s="7" t="s">
        <v>258</v>
      </c>
      <c r="AC938" s="17"/>
      <c r="AD938" s="17" t="s">
        <v>44</v>
      </c>
      <c r="AE938" s="17"/>
    </row>
    <row r="939" ht="75.0" customHeight="1">
      <c r="A939" s="9" t="s">
        <v>4659</v>
      </c>
      <c r="B939" s="12" t="s">
        <v>4660</v>
      </c>
      <c r="C939" s="17" t="s">
        <v>46</v>
      </c>
      <c r="D939" s="10" t="s">
        <v>33</v>
      </c>
      <c r="E939" s="9"/>
      <c r="F939" s="11" t="s">
        <v>4672</v>
      </c>
      <c r="G939" s="12"/>
      <c r="H939" s="12"/>
      <c r="I939" s="9" t="s">
        <v>4428</v>
      </c>
      <c r="J939" s="9" t="s">
        <v>1092</v>
      </c>
      <c r="K939" s="12" t="s">
        <v>110</v>
      </c>
      <c r="L939" s="12" t="s">
        <v>110</v>
      </c>
      <c r="M939" s="17" t="s">
        <v>39</v>
      </c>
      <c r="N939" s="11" t="s">
        <v>4666</v>
      </c>
      <c r="O939" s="11" t="s">
        <v>4673</v>
      </c>
      <c r="P939" s="23"/>
      <c r="Q939" s="17"/>
      <c r="R939" s="23"/>
      <c r="S939" s="23"/>
      <c r="T939" s="23"/>
      <c r="U939" s="23"/>
      <c r="V939" s="23"/>
      <c r="W939" s="23"/>
      <c r="X939" s="17"/>
      <c r="Y939" s="9" t="s">
        <v>4281</v>
      </c>
      <c r="Z939" s="12" t="s">
        <v>4674</v>
      </c>
      <c r="AA939" s="14" t="str">
        <f t="shared" si="1"/>
        <v>M4-G-9b-E-2</v>
      </c>
      <c r="AB939" s="7" t="s">
        <v>258</v>
      </c>
      <c r="AC939" s="17"/>
      <c r="AD939" s="17" t="s">
        <v>44</v>
      </c>
      <c r="AE939" s="17"/>
    </row>
    <row r="940" ht="75.0" customHeight="1">
      <c r="A940" s="9" t="s">
        <v>4675</v>
      </c>
      <c r="B940" s="12" t="s">
        <v>4676</v>
      </c>
      <c r="C940" s="62" t="s">
        <v>32</v>
      </c>
      <c r="D940" s="10" t="s">
        <v>33</v>
      </c>
      <c r="E940" s="9"/>
      <c r="F940" s="11" t="s">
        <v>4677</v>
      </c>
      <c r="G940" s="11" t="s">
        <v>4678</v>
      </c>
      <c r="H940" s="12"/>
      <c r="I940" s="9" t="s">
        <v>4428</v>
      </c>
      <c r="J940" s="7" t="s">
        <v>408</v>
      </c>
      <c r="K940" s="11" t="s">
        <v>4679</v>
      </c>
      <c r="L940" s="11" t="s">
        <v>4680</v>
      </c>
      <c r="M940" s="17" t="s">
        <v>39</v>
      </c>
      <c r="N940" s="11" t="s">
        <v>4681</v>
      </c>
      <c r="O940" s="11" t="s">
        <v>4682</v>
      </c>
      <c r="P940" s="23"/>
      <c r="Q940" s="17"/>
      <c r="R940" s="23"/>
      <c r="S940" s="23"/>
      <c r="T940" s="23"/>
      <c r="U940" s="23"/>
      <c r="V940" s="23"/>
      <c r="W940" s="23"/>
      <c r="X940" s="17"/>
      <c r="Y940" s="9" t="s">
        <v>4281</v>
      </c>
      <c r="Z940" s="16" t="s">
        <v>4683</v>
      </c>
      <c r="AA940" s="14" t="str">
        <f t="shared" si="1"/>
        <v>M4-G-19a-I-1</v>
      </c>
      <c r="AB940" s="17"/>
      <c r="AC940" s="17"/>
      <c r="AD940" s="17"/>
      <c r="AE940" s="7" t="s">
        <v>45</v>
      </c>
    </row>
    <row r="941" ht="75.0" customHeight="1">
      <c r="A941" s="9" t="s">
        <v>4675</v>
      </c>
      <c r="B941" s="12" t="s">
        <v>4676</v>
      </c>
      <c r="C941" s="62" t="s">
        <v>32</v>
      </c>
      <c r="D941" s="10" t="s">
        <v>33</v>
      </c>
      <c r="E941" s="9"/>
      <c r="F941" s="11" t="s">
        <v>4684</v>
      </c>
      <c r="G941" s="11" t="s">
        <v>4678</v>
      </c>
      <c r="H941" s="12"/>
      <c r="I941" s="9" t="s">
        <v>4428</v>
      </c>
      <c r="J941" s="7" t="s">
        <v>408</v>
      </c>
      <c r="K941" s="11" t="s">
        <v>4685</v>
      </c>
      <c r="L941" s="11" t="s">
        <v>4686</v>
      </c>
      <c r="M941" s="17" t="s">
        <v>39</v>
      </c>
      <c r="N941" s="11" t="s">
        <v>4681</v>
      </c>
      <c r="O941" s="11" t="s">
        <v>4687</v>
      </c>
      <c r="P941" s="23"/>
      <c r="Q941" s="17"/>
      <c r="R941" s="23"/>
      <c r="S941" s="23"/>
      <c r="T941" s="23"/>
      <c r="U941" s="23"/>
      <c r="V941" s="23"/>
      <c r="W941" s="23"/>
      <c r="X941" s="17"/>
      <c r="Y941" s="9" t="s">
        <v>4281</v>
      </c>
      <c r="Z941" s="16" t="s">
        <v>4688</v>
      </c>
      <c r="AA941" s="14" t="str">
        <f t="shared" si="1"/>
        <v>M4-G-19a-I-2</v>
      </c>
      <c r="AB941" s="17"/>
      <c r="AC941" s="17"/>
      <c r="AD941" s="17"/>
      <c r="AE941" s="7" t="s">
        <v>45</v>
      </c>
    </row>
    <row r="942" ht="75.0" customHeight="1">
      <c r="A942" s="9" t="s">
        <v>4675</v>
      </c>
      <c r="B942" s="12" t="s">
        <v>4676</v>
      </c>
      <c r="C942" s="62" t="s">
        <v>32</v>
      </c>
      <c r="D942" s="10" t="s">
        <v>33</v>
      </c>
      <c r="E942" s="9"/>
      <c r="F942" s="11" t="s">
        <v>4689</v>
      </c>
      <c r="G942" s="11" t="s">
        <v>4678</v>
      </c>
      <c r="H942" s="12"/>
      <c r="I942" s="9" t="s">
        <v>4428</v>
      </c>
      <c r="J942" s="7" t="s">
        <v>408</v>
      </c>
      <c r="K942" s="11" t="s">
        <v>4685</v>
      </c>
      <c r="L942" s="11" t="s">
        <v>4690</v>
      </c>
      <c r="M942" s="17" t="s">
        <v>39</v>
      </c>
      <c r="N942" s="11" t="s">
        <v>4681</v>
      </c>
      <c r="O942" s="11" t="s">
        <v>4691</v>
      </c>
      <c r="P942" s="23"/>
      <c r="Q942" s="17"/>
      <c r="R942" s="23"/>
      <c r="S942" s="23"/>
      <c r="T942" s="23"/>
      <c r="U942" s="23"/>
      <c r="V942" s="23"/>
      <c r="W942" s="23"/>
      <c r="X942" s="17"/>
      <c r="Y942" s="9" t="s">
        <v>4281</v>
      </c>
      <c r="Z942" s="16" t="s">
        <v>4692</v>
      </c>
      <c r="AA942" s="14" t="str">
        <f t="shared" si="1"/>
        <v>M4-G-19a-I-3</v>
      </c>
      <c r="AB942" s="17"/>
      <c r="AC942" s="17"/>
      <c r="AD942" s="17"/>
      <c r="AE942" s="7" t="s">
        <v>45</v>
      </c>
    </row>
    <row r="943" ht="75.0" customHeight="1">
      <c r="A943" s="9" t="s">
        <v>4675</v>
      </c>
      <c r="B943" s="11" t="s">
        <v>4676</v>
      </c>
      <c r="C943" s="63" t="s">
        <v>46</v>
      </c>
      <c r="D943" s="10" t="s">
        <v>33</v>
      </c>
      <c r="E943" s="9"/>
      <c r="F943" s="11" t="s">
        <v>4693</v>
      </c>
      <c r="G943" s="11" t="s">
        <v>4678</v>
      </c>
      <c r="H943" s="12"/>
      <c r="I943" s="9" t="s">
        <v>4428</v>
      </c>
      <c r="J943" s="7" t="s">
        <v>90</v>
      </c>
      <c r="K943" s="11" t="s">
        <v>4694</v>
      </c>
      <c r="L943" s="11" t="s">
        <v>4695</v>
      </c>
      <c r="M943" s="17" t="s">
        <v>39</v>
      </c>
      <c r="N943" s="11" t="s">
        <v>4681</v>
      </c>
      <c r="O943" s="11" t="s">
        <v>4696</v>
      </c>
      <c r="P943" s="23"/>
      <c r="Q943" s="17"/>
      <c r="R943" s="23"/>
      <c r="S943" s="23"/>
      <c r="T943" s="23"/>
      <c r="U943" s="23"/>
      <c r="V943" s="23"/>
      <c r="W943" s="23"/>
      <c r="X943" s="17"/>
      <c r="Y943" s="9" t="s">
        <v>4281</v>
      </c>
      <c r="Z943" s="16" t="s">
        <v>4697</v>
      </c>
      <c r="AA943" s="14" t="str">
        <f t="shared" si="1"/>
        <v>M4-G-19a-E-1</v>
      </c>
      <c r="AB943" s="17"/>
      <c r="AC943" s="17"/>
      <c r="AD943" s="17"/>
      <c r="AE943" s="7" t="s">
        <v>45</v>
      </c>
    </row>
    <row r="944" ht="75.0" customHeight="1">
      <c r="A944" s="9" t="s">
        <v>4675</v>
      </c>
      <c r="B944" s="12" t="s">
        <v>4676</v>
      </c>
      <c r="C944" s="63" t="s">
        <v>46</v>
      </c>
      <c r="D944" s="10" t="s">
        <v>33</v>
      </c>
      <c r="E944" s="9"/>
      <c r="F944" s="11" t="s">
        <v>4698</v>
      </c>
      <c r="G944" s="11" t="s">
        <v>4678</v>
      </c>
      <c r="H944" s="12"/>
      <c r="I944" s="9" t="s">
        <v>4428</v>
      </c>
      <c r="J944" s="7" t="s">
        <v>90</v>
      </c>
      <c r="K944" s="11" t="s">
        <v>4694</v>
      </c>
      <c r="L944" s="11" t="s">
        <v>4699</v>
      </c>
      <c r="M944" s="17" t="s">
        <v>39</v>
      </c>
      <c r="N944" s="11" t="s">
        <v>4681</v>
      </c>
      <c r="O944" s="11" t="s">
        <v>4687</v>
      </c>
      <c r="P944" s="23"/>
      <c r="Q944" s="17"/>
      <c r="R944" s="23"/>
      <c r="S944" s="23"/>
      <c r="T944" s="23"/>
      <c r="U944" s="23"/>
      <c r="V944" s="23"/>
      <c r="W944" s="23"/>
      <c r="X944" s="17"/>
      <c r="Y944" s="9" t="s">
        <v>4281</v>
      </c>
      <c r="Z944" s="16" t="s">
        <v>4700</v>
      </c>
      <c r="AA944" s="14" t="str">
        <f t="shared" si="1"/>
        <v>M4-G-19a-E-2</v>
      </c>
      <c r="AB944" s="17"/>
      <c r="AC944" s="17"/>
      <c r="AD944" s="17"/>
      <c r="AE944" s="7" t="s">
        <v>45</v>
      </c>
    </row>
    <row r="945" ht="75.0" customHeight="1">
      <c r="A945" s="9" t="s">
        <v>4675</v>
      </c>
      <c r="B945" s="12" t="s">
        <v>4676</v>
      </c>
      <c r="C945" s="63" t="s">
        <v>46</v>
      </c>
      <c r="D945" s="10" t="s">
        <v>33</v>
      </c>
      <c r="E945" s="9"/>
      <c r="F945" s="11" t="s">
        <v>4701</v>
      </c>
      <c r="G945" s="11" t="s">
        <v>4678</v>
      </c>
      <c r="H945" s="12"/>
      <c r="I945" s="9" t="s">
        <v>4428</v>
      </c>
      <c r="J945" s="7" t="s">
        <v>90</v>
      </c>
      <c r="K945" s="11" t="s">
        <v>4694</v>
      </c>
      <c r="L945" s="11" t="s">
        <v>4702</v>
      </c>
      <c r="M945" s="17" t="s">
        <v>39</v>
      </c>
      <c r="N945" s="11" t="s">
        <v>4681</v>
      </c>
      <c r="O945" s="11" t="s">
        <v>4691</v>
      </c>
      <c r="P945" s="23"/>
      <c r="Q945" s="17"/>
      <c r="R945" s="23"/>
      <c r="S945" s="23"/>
      <c r="T945" s="23"/>
      <c r="U945" s="23"/>
      <c r="V945" s="23"/>
      <c r="W945" s="23"/>
      <c r="X945" s="17"/>
      <c r="Y945" s="9" t="s">
        <v>4281</v>
      </c>
      <c r="Z945" s="16" t="s">
        <v>4703</v>
      </c>
      <c r="AA945" s="14" t="str">
        <f t="shared" si="1"/>
        <v>M4-G-19a-E-3</v>
      </c>
      <c r="AB945" s="17"/>
      <c r="AC945" s="17"/>
      <c r="AD945" s="17"/>
      <c r="AE945" s="7" t="s">
        <v>45</v>
      </c>
    </row>
    <row r="946" ht="75.0" customHeight="1">
      <c r="A946" s="9" t="s">
        <v>4675</v>
      </c>
      <c r="B946" s="12" t="s">
        <v>4676</v>
      </c>
      <c r="C946" s="69" t="s">
        <v>65</v>
      </c>
      <c r="D946" s="10" t="s">
        <v>33</v>
      </c>
      <c r="E946" s="9"/>
      <c r="F946" s="11" t="s">
        <v>4704</v>
      </c>
      <c r="G946" s="11" t="s">
        <v>4705</v>
      </c>
      <c r="H946" s="12"/>
      <c r="I946" s="7" t="s">
        <v>82</v>
      </c>
      <c r="J946" s="7" t="s">
        <v>90</v>
      </c>
      <c r="K946" s="11" t="s">
        <v>4694</v>
      </c>
      <c r="L946" s="11" t="s">
        <v>4706</v>
      </c>
      <c r="M946" s="17" t="s">
        <v>39</v>
      </c>
      <c r="N946" s="11" t="s">
        <v>4681</v>
      </c>
      <c r="O946" s="11" t="s">
        <v>4707</v>
      </c>
      <c r="P946" s="23"/>
      <c r="Q946" s="17"/>
      <c r="R946" s="23"/>
      <c r="S946" s="23"/>
      <c r="T946" s="23"/>
      <c r="U946" s="23"/>
      <c r="V946" s="23"/>
      <c r="W946" s="23"/>
      <c r="X946" s="17"/>
      <c r="Y946" s="9" t="s">
        <v>4281</v>
      </c>
      <c r="Z946" s="16" t="s">
        <v>4708</v>
      </c>
      <c r="AA946" s="14" t="str">
        <f t="shared" si="1"/>
        <v>M4-G-19a-A-1</v>
      </c>
      <c r="AB946" s="17"/>
      <c r="AC946" s="17"/>
      <c r="AD946" s="17"/>
      <c r="AE946" s="7" t="s">
        <v>45</v>
      </c>
    </row>
    <row r="947" ht="75.0" customHeight="1">
      <c r="A947" s="9" t="s">
        <v>4675</v>
      </c>
      <c r="B947" s="12" t="s">
        <v>4676</v>
      </c>
      <c r="C947" s="69" t="s">
        <v>65</v>
      </c>
      <c r="D947" s="10" t="s">
        <v>33</v>
      </c>
      <c r="E947" s="9"/>
      <c r="F947" s="11" t="s">
        <v>4709</v>
      </c>
      <c r="G947" s="11" t="s">
        <v>4710</v>
      </c>
      <c r="H947" s="12"/>
      <c r="I947" s="9" t="s">
        <v>4428</v>
      </c>
      <c r="J947" s="7" t="s">
        <v>90</v>
      </c>
      <c r="K947" s="11" t="s">
        <v>4694</v>
      </c>
      <c r="L947" s="11" t="s">
        <v>4711</v>
      </c>
      <c r="M947" s="17" t="s">
        <v>39</v>
      </c>
      <c r="N947" s="11" t="s">
        <v>4681</v>
      </c>
      <c r="O947" s="11" t="s">
        <v>4712</v>
      </c>
      <c r="P947" s="23"/>
      <c r="Q947" s="17"/>
      <c r="R947" s="23"/>
      <c r="S947" s="23"/>
      <c r="T947" s="23"/>
      <c r="U947" s="23"/>
      <c r="V947" s="23"/>
      <c r="W947" s="23"/>
      <c r="X947" s="17"/>
      <c r="Y947" s="9" t="s">
        <v>4281</v>
      </c>
      <c r="Z947" s="16" t="s">
        <v>4713</v>
      </c>
      <c r="AA947" s="14" t="str">
        <f t="shared" si="1"/>
        <v>M4-G-19a-A-2</v>
      </c>
      <c r="AB947" s="17"/>
      <c r="AC947" s="17"/>
      <c r="AD947" s="17"/>
      <c r="AE947" s="7" t="s">
        <v>45</v>
      </c>
    </row>
    <row r="948" ht="75.0" customHeight="1">
      <c r="A948" s="9" t="s">
        <v>4675</v>
      </c>
      <c r="B948" s="12" t="s">
        <v>4676</v>
      </c>
      <c r="C948" s="69" t="s">
        <v>65</v>
      </c>
      <c r="D948" s="10" t="s">
        <v>33</v>
      </c>
      <c r="E948" s="9"/>
      <c r="F948" s="11" t="s">
        <v>4714</v>
      </c>
      <c r="G948" s="11" t="s">
        <v>4710</v>
      </c>
      <c r="H948" s="12"/>
      <c r="I948" s="9" t="s">
        <v>4428</v>
      </c>
      <c r="J948" s="7" t="s">
        <v>90</v>
      </c>
      <c r="K948" s="11" t="s">
        <v>4694</v>
      </c>
      <c r="L948" s="11" t="s">
        <v>4715</v>
      </c>
      <c r="M948" s="17" t="s">
        <v>39</v>
      </c>
      <c r="N948" s="11" t="s">
        <v>4681</v>
      </c>
      <c r="O948" s="11" t="s">
        <v>4716</v>
      </c>
      <c r="P948" s="23"/>
      <c r="Q948" s="17"/>
      <c r="R948" s="23"/>
      <c r="S948" s="23"/>
      <c r="T948" s="23"/>
      <c r="U948" s="23"/>
      <c r="V948" s="23"/>
      <c r="W948" s="23"/>
      <c r="X948" s="17"/>
      <c r="Y948" s="9" t="s">
        <v>4281</v>
      </c>
      <c r="Z948" s="16" t="s">
        <v>4717</v>
      </c>
      <c r="AA948" s="14" t="str">
        <f t="shared" si="1"/>
        <v>M4-G-19a-A-3</v>
      </c>
      <c r="AB948" s="17"/>
      <c r="AC948" s="17"/>
      <c r="AD948" s="17"/>
      <c r="AE948" s="7" t="s">
        <v>45</v>
      </c>
    </row>
    <row r="949" ht="75.0" customHeight="1">
      <c r="A949" s="9" t="s">
        <v>4718</v>
      </c>
      <c r="B949" s="12" t="s">
        <v>4719</v>
      </c>
      <c r="C949" s="62" t="s">
        <v>32</v>
      </c>
      <c r="D949" s="10" t="s">
        <v>33</v>
      </c>
      <c r="E949" s="9"/>
      <c r="F949" s="11" t="s">
        <v>4720</v>
      </c>
      <c r="G949" s="49"/>
      <c r="H949" s="12"/>
      <c r="I949" s="9" t="s">
        <v>415</v>
      </c>
      <c r="J949" s="7" t="s">
        <v>400</v>
      </c>
      <c r="K949" s="11" t="s">
        <v>4721</v>
      </c>
      <c r="L949" s="11" t="s">
        <v>4722</v>
      </c>
      <c r="M949" s="17" t="s">
        <v>39</v>
      </c>
      <c r="N949" s="12" t="s">
        <v>4723</v>
      </c>
      <c r="O949" s="12" t="s">
        <v>4724</v>
      </c>
      <c r="P949" s="23"/>
      <c r="Q949" s="17"/>
      <c r="R949" s="23"/>
      <c r="S949" s="23"/>
      <c r="T949" s="23"/>
      <c r="U949" s="23"/>
      <c r="V949" s="23"/>
      <c r="W949" s="23"/>
      <c r="X949" s="17"/>
      <c r="Y949" s="9" t="s">
        <v>4281</v>
      </c>
      <c r="Z949" s="16" t="s">
        <v>4725</v>
      </c>
      <c r="AA949" s="14" t="str">
        <f t="shared" si="1"/>
        <v>M4-G-21a-I-1</v>
      </c>
      <c r="AB949" s="17"/>
      <c r="AC949" s="17"/>
      <c r="AD949" s="17"/>
      <c r="AE949" s="7" t="s">
        <v>45</v>
      </c>
    </row>
    <row r="950" ht="75.0" customHeight="1">
      <c r="A950" s="9" t="s">
        <v>4718</v>
      </c>
      <c r="B950" s="12" t="s">
        <v>4719</v>
      </c>
      <c r="C950" s="62" t="s">
        <v>32</v>
      </c>
      <c r="D950" s="10" t="s">
        <v>33</v>
      </c>
      <c r="E950" s="9"/>
      <c r="F950" s="11" t="s">
        <v>4726</v>
      </c>
      <c r="G950" s="49"/>
      <c r="H950" s="12"/>
      <c r="I950" s="9" t="s">
        <v>415</v>
      </c>
      <c r="J950" s="7" t="s">
        <v>400</v>
      </c>
      <c r="K950" s="12" t="s">
        <v>4721</v>
      </c>
      <c r="L950" s="11" t="s">
        <v>4727</v>
      </c>
      <c r="M950" s="17" t="s">
        <v>39</v>
      </c>
      <c r="N950" s="12" t="s">
        <v>4728</v>
      </c>
      <c r="O950" s="12" t="s">
        <v>4729</v>
      </c>
      <c r="P950" s="23"/>
      <c r="Q950" s="17"/>
      <c r="R950" s="23"/>
      <c r="S950" s="23"/>
      <c r="T950" s="23"/>
      <c r="U950" s="23"/>
      <c r="V950" s="23"/>
      <c r="W950" s="23"/>
      <c r="X950" s="17"/>
      <c r="Y950" s="9" t="s">
        <v>4281</v>
      </c>
      <c r="Z950" s="16" t="s">
        <v>4730</v>
      </c>
      <c r="AA950" s="14" t="str">
        <f t="shared" si="1"/>
        <v>M4-G-21a-I-2</v>
      </c>
      <c r="AB950" s="17"/>
      <c r="AC950" s="17"/>
      <c r="AD950" s="17"/>
      <c r="AE950" s="7" t="s">
        <v>45</v>
      </c>
    </row>
    <row r="951" ht="75.0" customHeight="1">
      <c r="A951" s="9" t="s">
        <v>4718</v>
      </c>
      <c r="B951" s="12" t="s">
        <v>4719</v>
      </c>
      <c r="C951" s="62" t="s">
        <v>32</v>
      </c>
      <c r="D951" s="10" t="s">
        <v>33</v>
      </c>
      <c r="E951" s="9"/>
      <c r="F951" s="11" t="s">
        <v>4731</v>
      </c>
      <c r="G951" s="49"/>
      <c r="H951" s="12"/>
      <c r="I951" s="9" t="s">
        <v>415</v>
      </c>
      <c r="J951" s="7" t="s">
        <v>400</v>
      </c>
      <c r="K951" s="12" t="s">
        <v>4732</v>
      </c>
      <c r="L951" s="11" t="s">
        <v>4733</v>
      </c>
      <c r="M951" s="17" t="s">
        <v>39</v>
      </c>
      <c r="N951" s="12" t="s">
        <v>4728</v>
      </c>
      <c r="O951" s="12" t="s">
        <v>4734</v>
      </c>
      <c r="P951" s="23"/>
      <c r="Q951" s="17"/>
      <c r="R951" s="23"/>
      <c r="S951" s="23"/>
      <c r="T951" s="23"/>
      <c r="U951" s="23"/>
      <c r="V951" s="23"/>
      <c r="W951" s="23"/>
      <c r="X951" s="17"/>
      <c r="Y951" s="9" t="s">
        <v>4281</v>
      </c>
      <c r="Z951" s="16" t="s">
        <v>4735</v>
      </c>
      <c r="AA951" s="14" t="str">
        <f t="shared" si="1"/>
        <v>M4-G-21a-I-3</v>
      </c>
      <c r="AB951" s="17"/>
      <c r="AC951" s="17"/>
      <c r="AD951" s="17"/>
      <c r="AE951" s="7" t="s">
        <v>45</v>
      </c>
    </row>
    <row r="952" ht="75.0" customHeight="1">
      <c r="A952" s="9" t="s">
        <v>4718</v>
      </c>
      <c r="B952" s="11" t="s">
        <v>4719</v>
      </c>
      <c r="C952" s="63" t="s">
        <v>46</v>
      </c>
      <c r="D952" s="10" t="s">
        <v>33</v>
      </c>
      <c r="E952" s="9"/>
      <c r="F952" s="11" t="s">
        <v>4736</v>
      </c>
      <c r="G952" s="12" t="s">
        <v>4737</v>
      </c>
      <c r="H952" s="12"/>
      <c r="I952" s="9" t="s">
        <v>415</v>
      </c>
      <c r="J952" s="9" t="s">
        <v>90</v>
      </c>
      <c r="K952" s="12" t="s">
        <v>4738</v>
      </c>
      <c r="L952" s="12" t="s">
        <v>4739</v>
      </c>
      <c r="M952" s="17" t="s">
        <v>39</v>
      </c>
      <c r="N952" s="12" t="s">
        <v>4723</v>
      </c>
      <c r="O952" s="12" t="s">
        <v>4724</v>
      </c>
      <c r="P952" s="23"/>
      <c r="Q952" s="17"/>
      <c r="R952" s="23"/>
      <c r="S952" s="23"/>
      <c r="T952" s="23"/>
      <c r="U952" s="23"/>
      <c r="V952" s="23"/>
      <c r="W952" s="23"/>
      <c r="X952" s="17"/>
      <c r="Y952" s="9" t="s">
        <v>4281</v>
      </c>
      <c r="Z952" s="16" t="s">
        <v>4740</v>
      </c>
      <c r="AA952" s="14" t="str">
        <f t="shared" si="1"/>
        <v>M4-G-21a-E-1</v>
      </c>
      <c r="AB952" s="17"/>
      <c r="AC952" s="17"/>
      <c r="AD952" s="17"/>
      <c r="AE952" s="7" t="s">
        <v>45</v>
      </c>
    </row>
    <row r="953" ht="75.0" customHeight="1">
      <c r="A953" s="9" t="s">
        <v>4718</v>
      </c>
      <c r="B953" s="12" t="s">
        <v>4719</v>
      </c>
      <c r="C953" s="63" t="s">
        <v>46</v>
      </c>
      <c r="D953" s="10" t="s">
        <v>33</v>
      </c>
      <c r="E953" s="9"/>
      <c r="F953" s="11" t="s">
        <v>4741</v>
      </c>
      <c r="G953" s="12" t="s">
        <v>4737</v>
      </c>
      <c r="H953" s="12"/>
      <c r="I953" s="9" t="s">
        <v>415</v>
      </c>
      <c r="J953" s="9" t="s">
        <v>90</v>
      </c>
      <c r="K953" s="12" t="s">
        <v>4738</v>
      </c>
      <c r="L953" s="12" t="s">
        <v>4742</v>
      </c>
      <c r="M953" s="17" t="s">
        <v>39</v>
      </c>
      <c r="N953" s="12" t="s">
        <v>4728</v>
      </c>
      <c r="O953" s="12" t="s">
        <v>4729</v>
      </c>
      <c r="P953" s="23"/>
      <c r="Q953" s="17"/>
      <c r="R953" s="23"/>
      <c r="S953" s="23"/>
      <c r="T953" s="23"/>
      <c r="U953" s="23"/>
      <c r="V953" s="23"/>
      <c r="W953" s="23"/>
      <c r="X953" s="17"/>
      <c r="Y953" s="9" t="s">
        <v>4281</v>
      </c>
      <c r="Z953" s="16" t="s">
        <v>4743</v>
      </c>
      <c r="AA953" s="14" t="str">
        <f t="shared" si="1"/>
        <v>M4-G-21a-E-2</v>
      </c>
      <c r="AB953" s="17"/>
      <c r="AC953" s="17"/>
      <c r="AD953" s="17"/>
      <c r="AE953" s="7" t="s">
        <v>45</v>
      </c>
    </row>
    <row r="954" ht="75.0" customHeight="1">
      <c r="A954" s="9" t="s">
        <v>4718</v>
      </c>
      <c r="B954" s="12" t="s">
        <v>4719</v>
      </c>
      <c r="C954" s="63" t="s">
        <v>46</v>
      </c>
      <c r="D954" s="10" t="s">
        <v>33</v>
      </c>
      <c r="E954" s="9"/>
      <c r="F954" s="11" t="s">
        <v>4744</v>
      </c>
      <c r="G954" s="12" t="s">
        <v>4737</v>
      </c>
      <c r="H954" s="12"/>
      <c r="I954" s="9" t="s">
        <v>415</v>
      </c>
      <c r="J954" s="9" t="s">
        <v>90</v>
      </c>
      <c r="K954" s="12" t="s">
        <v>4745</v>
      </c>
      <c r="L954" s="11" t="s">
        <v>4746</v>
      </c>
      <c r="M954" s="17" t="s">
        <v>39</v>
      </c>
      <c r="N954" s="12" t="s">
        <v>4728</v>
      </c>
      <c r="O954" s="11" t="s">
        <v>4747</v>
      </c>
      <c r="P954" s="23"/>
      <c r="Q954" s="17"/>
      <c r="R954" s="23"/>
      <c r="S954" s="23"/>
      <c r="T954" s="23"/>
      <c r="U954" s="23"/>
      <c r="V954" s="23"/>
      <c r="W954" s="23"/>
      <c r="X954" s="17"/>
      <c r="Y954" s="9" t="s">
        <v>4281</v>
      </c>
      <c r="Z954" s="16" t="s">
        <v>4748</v>
      </c>
      <c r="AA954" s="14" t="str">
        <f t="shared" si="1"/>
        <v>M4-G-21a-E-3</v>
      </c>
      <c r="AB954" s="17"/>
      <c r="AC954" s="17"/>
      <c r="AD954" s="17"/>
      <c r="AE954" s="7" t="s">
        <v>45</v>
      </c>
    </row>
    <row r="955" ht="75.0" customHeight="1">
      <c r="A955" s="9" t="s">
        <v>4718</v>
      </c>
      <c r="B955" s="12" t="s">
        <v>4719</v>
      </c>
      <c r="C955" s="69" t="s">
        <v>65</v>
      </c>
      <c r="D955" s="10" t="s">
        <v>33</v>
      </c>
      <c r="E955" s="9"/>
      <c r="F955" s="11" t="s">
        <v>4749</v>
      </c>
      <c r="G955" s="11" t="s">
        <v>4750</v>
      </c>
      <c r="H955" s="12"/>
      <c r="I955" s="9" t="s">
        <v>35</v>
      </c>
      <c r="J955" s="9" t="s">
        <v>90</v>
      </c>
      <c r="K955" s="11" t="s">
        <v>4751</v>
      </c>
      <c r="L955" s="12" t="s">
        <v>4739</v>
      </c>
      <c r="M955" s="17" t="s">
        <v>39</v>
      </c>
      <c r="N955" s="12" t="s">
        <v>4723</v>
      </c>
      <c r="O955" s="12" t="s">
        <v>4752</v>
      </c>
      <c r="P955" s="23"/>
      <c r="Q955" s="17"/>
      <c r="R955" s="23"/>
      <c r="S955" s="23"/>
      <c r="T955" s="23"/>
      <c r="U955" s="23"/>
      <c r="V955" s="23"/>
      <c r="W955" s="23"/>
      <c r="X955" s="17"/>
      <c r="Y955" s="9" t="s">
        <v>4281</v>
      </c>
      <c r="Z955" s="16" t="s">
        <v>4753</v>
      </c>
      <c r="AA955" s="14" t="str">
        <f t="shared" si="1"/>
        <v>M4-G-21a-A-1</v>
      </c>
      <c r="AB955" s="17"/>
      <c r="AC955" s="17"/>
      <c r="AD955" s="17"/>
      <c r="AE955" s="7" t="s">
        <v>45</v>
      </c>
    </row>
    <row r="956" ht="75.0" customHeight="1">
      <c r="A956" s="9" t="s">
        <v>4718</v>
      </c>
      <c r="B956" s="12" t="s">
        <v>4719</v>
      </c>
      <c r="C956" s="69" t="s">
        <v>65</v>
      </c>
      <c r="D956" s="10" t="s">
        <v>33</v>
      </c>
      <c r="E956" s="9"/>
      <c r="F956" s="11" t="s">
        <v>4754</v>
      </c>
      <c r="G956" s="11" t="s">
        <v>4750</v>
      </c>
      <c r="H956" s="12"/>
      <c r="I956" s="9" t="s">
        <v>35</v>
      </c>
      <c r="J956" s="9" t="s">
        <v>90</v>
      </c>
      <c r="K956" s="12" t="s">
        <v>4755</v>
      </c>
      <c r="L956" s="12" t="s">
        <v>4756</v>
      </c>
      <c r="M956" s="17" t="s">
        <v>39</v>
      </c>
      <c r="N956" s="12" t="s">
        <v>4728</v>
      </c>
      <c r="O956" s="12" t="s">
        <v>4757</v>
      </c>
      <c r="P956" s="23"/>
      <c r="Q956" s="17"/>
      <c r="R956" s="23"/>
      <c r="S956" s="23"/>
      <c r="T956" s="23"/>
      <c r="U956" s="23"/>
      <c r="V956" s="23"/>
      <c r="W956" s="23"/>
      <c r="X956" s="17"/>
      <c r="Y956" s="9" t="s">
        <v>4281</v>
      </c>
      <c r="Z956" s="16" t="s">
        <v>4758</v>
      </c>
      <c r="AA956" s="14" t="str">
        <f t="shared" si="1"/>
        <v>M4-G-21a-A-2</v>
      </c>
      <c r="AB956" s="17"/>
      <c r="AC956" s="17"/>
      <c r="AD956" s="17"/>
      <c r="AE956" s="7" t="s">
        <v>45</v>
      </c>
    </row>
    <row r="957" ht="75.0" customHeight="1">
      <c r="A957" s="9" t="s">
        <v>4718</v>
      </c>
      <c r="B957" s="12" t="s">
        <v>4719</v>
      </c>
      <c r="C957" s="69" t="s">
        <v>65</v>
      </c>
      <c r="D957" s="10" t="s">
        <v>33</v>
      </c>
      <c r="E957" s="9"/>
      <c r="F957" s="11" t="s">
        <v>4759</v>
      </c>
      <c r="G957" s="11" t="s">
        <v>4760</v>
      </c>
      <c r="H957" s="12"/>
      <c r="I957" s="9" t="s">
        <v>35</v>
      </c>
      <c r="J957" s="9" t="s">
        <v>90</v>
      </c>
      <c r="K957" s="12" t="s">
        <v>4761</v>
      </c>
      <c r="L957" s="12" t="s">
        <v>4756</v>
      </c>
      <c r="M957" s="17" t="s">
        <v>39</v>
      </c>
      <c r="N957" s="12" t="s">
        <v>4728</v>
      </c>
      <c r="O957" s="12" t="s">
        <v>4762</v>
      </c>
      <c r="P957" s="23"/>
      <c r="Q957" s="17"/>
      <c r="R957" s="23"/>
      <c r="S957" s="23"/>
      <c r="T957" s="23"/>
      <c r="U957" s="23"/>
      <c r="V957" s="23"/>
      <c r="W957" s="23"/>
      <c r="X957" s="17"/>
      <c r="Y957" s="9" t="s">
        <v>4281</v>
      </c>
      <c r="Z957" s="16" t="s">
        <v>4763</v>
      </c>
      <c r="AA957" s="14" t="str">
        <f t="shared" si="1"/>
        <v>M4-G-21a-A-3</v>
      </c>
      <c r="AB957" s="17"/>
      <c r="AC957" s="17"/>
      <c r="AD957" s="17"/>
      <c r="AE957" s="7" t="s">
        <v>45</v>
      </c>
    </row>
    <row r="958" ht="75.0" customHeight="1">
      <c r="A958" s="9" t="s">
        <v>4764</v>
      </c>
      <c r="B958" s="12" t="s">
        <v>4765</v>
      </c>
      <c r="C958" s="17" t="s">
        <v>32</v>
      </c>
      <c r="D958" s="10" t="s">
        <v>33</v>
      </c>
      <c r="E958" s="9"/>
      <c r="F958" s="11" t="s">
        <v>4766</v>
      </c>
      <c r="G958" s="8"/>
      <c r="H958" s="12"/>
      <c r="I958" s="9" t="s">
        <v>4767</v>
      </c>
      <c r="J958" s="9" t="s">
        <v>471</v>
      </c>
      <c r="K958" s="12" t="s">
        <v>4768</v>
      </c>
      <c r="L958" s="12" t="s">
        <v>4769</v>
      </c>
      <c r="M958" s="17" t="s">
        <v>39</v>
      </c>
      <c r="N958" s="12" t="s">
        <v>4770</v>
      </c>
      <c r="O958" s="12" t="s">
        <v>4770</v>
      </c>
      <c r="P958" s="23"/>
      <c r="Q958" s="17"/>
      <c r="R958" s="23"/>
      <c r="S958" s="23"/>
      <c r="T958" s="23"/>
      <c r="U958" s="23"/>
      <c r="V958" s="23"/>
      <c r="W958" s="23"/>
      <c r="X958" s="17"/>
      <c r="Y958" s="9" t="s">
        <v>4281</v>
      </c>
      <c r="Z958" s="11" t="s">
        <v>4771</v>
      </c>
      <c r="AA958" s="14" t="str">
        <f t="shared" si="1"/>
        <v>M4-G-17a-I-1</v>
      </c>
      <c r="AB958" s="7" t="s">
        <v>258</v>
      </c>
      <c r="AC958" s="17"/>
      <c r="AD958" s="17" t="s">
        <v>44</v>
      </c>
      <c r="AE958" s="17"/>
    </row>
    <row r="959" ht="75.0" customHeight="1">
      <c r="A959" s="9" t="s">
        <v>4764</v>
      </c>
      <c r="B959" s="12" t="s">
        <v>4765</v>
      </c>
      <c r="C959" s="17" t="s">
        <v>32</v>
      </c>
      <c r="D959" s="10" t="s">
        <v>33</v>
      </c>
      <c r="E959" s="9"/>
      <c r="F959" s="11" t="s">
        <v>4772</v>
      </c>
      <c r="G959" s="8"/>
      <c r="H959" s="12"/>
      <c r="I959" s="9" t="s">
        <v>4767</v>
      </c>
      <c r="J959" s="9" t="s">
        <v>471</v>
      </c>
      <c r="K959" s="12" t="s">
        <v>4773</v>
      </c>
      <c r="L959" s="12" t="s">
        <v>4774</v>
      </c>
      <c r="M959" s="17" t="s">
        <v>39</v>
      </c>
      <c r="N959" s="12" t="s">
        <v>4770</v>
      </c>
      <c r="O959" s="12" t="s">
        <v>4770</v>
      </c>
      <c r="P959" s="23"/>
      <c r="Q959" s="17"/>
      <c r="R959" s="23"/>
      <c r="S959" s="23"/>
      <c r="T959" s="23"/>
      <c r="U959" s="23"/>
      <c r="V959" s="23"/>
      <c r="W959" s="23"/>
      <c r="X959" s="17"/>
      <c r="Y959" s="9" t="s">
        <v>4281</v>
      </c>
      <c r="Z959" s="11" t="s">
        <v>4775</v>
      </c>
      <c r="AA959" s="14" t="str">
        <f t="shared" si="1"/>
        <v>M4-G-17a-I-2</v>
      </c>
      <c r="AB959" s="7" t="s">
        <v>258</v>
      </c>
      <c r="AC959" s="17"/>
      <c r="AD959" s="17" t="s">
        <v>44</v>
      </c>
      <c r="AE959" s="17"/>
    </row>
    <row r="960" ht="75.0" customHeight="1">
      <c r="A960" s="9" t="s">
        <v>4764</v>
      </c>
      <c r="B960" s="12" t="s">
        <v>4765</v>
      </c>
      <c r="C960" s="17" t="s">
        <v>32</v>
      </c>
      <c r="D960" s="10" t="s">
        <v>33</v>
      </c>
      <c r="E960" s="9"/>
      <c r="F960" s="12" t="s">
        <v>4776</v>
      </c>
      <c r="G960" s="8"/>
      <c r="H960" s="12"/>
      <c r="I960" s="9" t="s">
        <v>4767</v>
      </c>
      <c r="J960" s="9" t="s">
        <v>471</v>
      </c>
      <c r="K960" s="12" t="s">
        <v>4777</v>
      </c>
      <c r="L960" s="12" t="s">
        <v>4778</v>
      </c>
      <c r="M960" s="17" t="s">
        <v>39</v>
      </c>
      <c r="N960" s="12" t="s">
        <v>4770</v>
      </c>
      <c r="O960" s="12" t="s">
        <v>4770</v>
      </c>
      <c r="P960" s="23"/>
      <c r="Q960" s="17"/>
      <c r="R960" s="23"/>
      <c r="S960" s="23"/>
      <c r="T960" s="23"/>
      <c r="U960" s="23"/>
      <c r="V960" s="23"/>
      <c r="W960" s="23"/>
      <c r="X960" s="17"/>
      <c r="Y960" s="9" t="s">
        <v>4281</v>
      </c>
      <c r="Z960" s="11" t="s">
        <v>4779</v>
      </c>
      <c r="AA960" s="14" t="str">
        <f t="shared" si="1"/>
        <v>M4-G-17a-I-3</v>
      </c>
      <c r="AB960" s="7" t="s">
        <v>258</v>
      </c>
      <c r="AC960" s="17"/>
      <c r="AD960" s="17" t="s">
        <v>44</v>
      </c>
      <c r="AE960" s="17"/>
    </row>
    <row r="961" ht="75.0" customHeight="1">
      <c r="A961" s="9" t="s">
        <v>4764</v>
      </c>
      <c r="B961" s="12" t="s">
        <v>4765</v>
      </c>
      <c r="C961" s="17" t="s">
        <v>46</v>
      </c>
      <c r="D961" s="10" t="s">
        <v>33</v>
      </c>
      <c r="E961" s="9"/>
      <c r="F961" s="12" t="s">
        <v>4780</v>
      </c>
      <c r="G961" s="12" t="s">
        <v>4781</v>
      </c>
      <c r="H961" s="12"/>
      <c r="I961" s="9" t="s">
        <v>4767</v>
      </c>
      <c r="J961" s="9" t="s">
        <v>90</v>
      </c>
      <c r="K961" s="11" t="s">
        <v>4782</v>
      </c>
      <c r="L961" s="12" t="s">
        <v>4695</v>
      </c>
      <c r="M961" s="17" t="s">
        <v>447</v>
      </c>
      <c r="N961" s="21"/>
      <c r="O961" s="21"/>
      <c r="P961" s="23"/>
      <c r="Q961" s="17"/>
      <c r="R961" s="23"/>
      <c r="S961" s="24" t="s">
        <v>4783</v>
      </c>
      <c r="T961" s="24" t="s">
        <v>4784</v>
      </c>
      <c r="U961" s="24" t="s">
        <v>4785</v>
      </c>
      <c r="V961" s="24" t="s">
        <v>4786</v>
      </c>
      <c r="W961" s="23"/>
      <c r="X961" s="17"/>
      <c r="Y961" s="9" t="s">
        <v>4281</v>
      </c>
      <c r="Z961" s="11" t="s">
        <v>4787</v>
      </c>
      <c r="AA961" s="14" t="str">
        <f t="shared" si="1"/>
        <v>M4-G-17a-E-1</v>
      </c>
      <c r="AB961" s="7" t="s">
        <v>258</v>
      </c>
      <c r="AC961" s="17"/>
      <c r="AD961" s="17" t="s">
        <v>44</v>
      </c>
      <c r="AE961" s="17"/>
    </row>
    <row r="962" ht="75.0" customHeight="1">
      <c r="A962" s="9" t="s">
        <v>4764</v>
      </c>
      <c r="B962" s="12" t="s">
        <v>4765</v>
      </c>
      <c r="C962" s="17" t="s">
        <v>46</v>
      </c>
      <c r="D962" s="10" t="s">
        <v>33</v>
      </c>
      <c r="E962" s="9"/>
      <c r="F962" s="12" t="s">
        <v>4788</v>
      </c>
      <c r="G962" s="8" t="s">
        <v>4781</v>
      </c>
      <c r="H962" s="12"/>
      <c r="I962" s="9" t="s">
        <v>4767</v>
      </c>
      <c r="J962" s="9" t="s">
        <v>90</v>
      </c>
      <c r="K962" s="11" t="s">
        <v>4789</v>
      </c>
      <c r="L962" s="12" t="s">
        <v>4790</v>
      </c>
      <c r="M962" s="17" t="s">
        <v>447</v>
      </c>
      <c r="N962" s="21"/>
      <c r="O962" s="21"/>
      <c r="P962" s="23"/>
      <c r="Q962" s="17"/>
      <c r="R962" s="23"/>
      <c r="S962" s="24" t="s">
        <v>4791</v>
      </c>
      <c r="T962" s="24" t="s">
        <v>4792</v>
      </c>
      <c r="U962" s="24" t="s">
        <v>4785</v>
      </c>
      <c r="V962" s="11" t="s">
        <v>4793</v>
      </c>
      <c r="W962" s="23"/>
      <c r="X962" s="17"/>
      <c r="Y962" s="9" t="s">
        <v>4281</v>
      </c>
      <c r="Z962" s="11" t="s">
        <v>4794</v>
      </c>
      <c r="AA962" s="14" t="str">
        <f t="shared" si="1"/>
        <v>M4-G-17a-E-2</v>
      </c>
      <c r="AB962" s="7" t="s">
        <v>258</v>
      </c>
      <c r="AC962" s="17"/>
      <c r="AD962" s="17" t="s">
        <v>44</v>
      </c>
      <c r="AE962" s="17"/>
    </row>
    <row r="963" ht="75.0" customHeight="1">
      <c r="A963" s="9" t="s">
        <v>4764</v>
      </c>
      <c r="B963" s="12" t="s">
        <v>4765</v>
      </c>
      <c r="C963" s="17" t="s">
        <v>46</v>
      </c>
      <c r="D963" s="10" t="s">
        <v>33</v>
      </c>
      <c r="E963" s="9"/>
      <c r="F963" s="12" t="s">
        <v>4795</v>
      </c>
      <c r="G963" s="12" t="s">
        <v>4781</v>
      </c>
      <c r="H963" s="12"/>
      <c r="I963" s="9" t="s">
        <v>4767</v>
      </c>
      <c r="J963" s="9" t="s">
        <v>90</v>
      </c>
      <c r="K963" s="12" t="s">
        <v>4796</v>
      </c>
      <c r="L963" s="12" t="s">
        <v>4797</v>
      </c>
      <c r="M963" s="17" t="s">
        <v>447</v>
      </c>
      <c r="N963" s="21"/>
      <c r="O963" s="21"/>
      <c r="P963" s="23"/>
      <c r="Q963" s="17"/>
      <c r="R963" s="23"/>
      <c r="S963" s="24" t="s">
        <v>4798</v>
      </c>
      <c r="T963" s="24" t="s">
        <v>4785</v>
      </c>
      <c r="U963" s="24" t="s">
        <v>4799</v>
      </c>
      <c r="V963" s="23"/>
      <c r="W963" s="23"/>
      <c r="X963" s="17"/>
      <c r="Y963" s="9" t="s">
        <v>4281</v>
      </c>
      <c r="Z963" s="11" t="s">
        <v>4800</v>
      </c>
      <c r="AA963" s="14" t="str">
        <f t="shared" si="1"/>
        <v>M4-G-17a-E-3</v>
      </c>
      <c r="AB963" s="7" t="s">
        <v>258</v>
      </c>
      <c r="AC963" s="17"/>
      <c r="AD963" s="17" t="s">
        <v>44</v>
      </c>
      <c r="AE963" s="17"/>
    </row>
    <row r="964" ht="75.0" customHeight="1">
      <c r="A964" s="9" t="s">
        <v>4801</v>
      </c>
      <c r="B964" s="12" t="s">
        <v>4802</v>
      </c>
      <c r="C964" s="17" t="s">
        <v>32</v>
      </c>
      <c r="D964" s="10" t="s">
        <v>33</v>
      </c>
      <c r="E964" s="9"/>
      <c r="F964" s="12" t="s">
        <v>4803</v>
      </c>
      <c r="G964" s="12"/>
      <c r="H964" s="12"/>
      <c r="I964" s="9" t="s">
        <v>415</v>
      </c>
      <c r="J964" s="9" t="s">
        <v>471</v>
      </c>
      <c r="K964" s="12" t="s">
        <v>4804</v>
      </c>
      <c r="L964" s="12" t="s">
        <v>110</v>
      </c>
      <c r="M964" s="17" t="s">
        <v>39</v>
      </c>
      <c r="N964" s="11" t="s">
        <v>4805</v>
      </c>
      <c r="O964" s="11" t="s">
        <v>4806</v>
      </c>
      <c r="P964" s="23"/>
      <c r="Q964" s="17"/>
      <c r="R964" s="23"/>
      <c r="S964" s="23"/>
      <c r="T964" s="23"/>
      <c r="U964" s="23"/>
      <c r="V964" s="23"/>
      <c r="W964" s="23"/>
      <c r="X964" s="17"/>
      <c r="Y964" s="9" t="s">
        <v>4281</v>
      </c>
      <c r="Z964" s="11" t="s">
        <v>4807</v>
      </c>
      <c r="AA964" s="14" t="str">
        <f t="shared" si="1"/>
        <v>M4-G-10a-I-1</v>
      </c>
      <c r="AB964" s="7" t="s">
        <v>258</v>
      </c>
      <c r="AC964" s="17"/>
      <c r="AD964" s="17" t="s">
        <v>44</v>
      </c>
      <c r="AE964" s="17"/>
    </row>
    <row r="965" ht="75.0" customHeight="1">
      <c r="A965" s="9" t="s">
        <v>4801</v>
      </c>
      <c r="B965" s="12" t="s">
        <v>4802</v>
      </c>
      <c r="C965" s="7" t="s">
        <v>32</v>
      </c>
      <c r="D965" s="10" t="s">
        <v>33</v>
      </c>
      <c r="E965" s="9"/>
      <c r="F965" s="12" t="s">
        <v>4808</v>
      </c>
      <c r="G965" s="12"/>
      <c r="H965" s="12"/>
      <c r="I965" s="9" t="s">
        <v>415</v>
      </c>
      <c r="J965" s="9" t="s">
        <v>471</v>
      </c>
      <c r="K965" s="12" t="s">
        <v>4809</v>
      </c>
      <c r="L965" s="12" t="s">
        <v>110</v>
      </c>
      <c r="M965" s="17" t="s">
        <v>39</v>
      </c>
      <c r="N965" s="11" t="s">
        <v>4805</v>
      </c>
      <c r="O965" s="11" t="s">
        <v>4810</v>
      </c>
      <c r="P965" s="23"/>
      <c r="Q965" s="17"/>
      <c r="R965" s="23"/>
      <c r="S965" s="23"/>
      <c r="T965" s="23"/>
      <c r="U965" s="23"/>
      <c r="V965" s="23"/>
      <c r="W965" s="23"/>
      <c r="X965" s="17"/>
      <c r="Y965" s="9" t="s">
        <v>4281</v>
      </c>
      <c r="Z965" s="11" t="s">
        <v>4811</v>
      </c>
      <c r="AA965" s="14" t="str">
        <f t="shared" si="1"/>
        <v>M4-G-10a-I-2</v>
      </c>
      <c r="AB965" s="7" t="s">
        <v>258</v>
      </c>
      <c r="AC965" s="17"/>
      <c r="AD965" s="17" t="s">
        <v>44</v>
      </c>
      <c r="AE965" s="17"/>
    </row>
    <row r="966" ht="75.0" customHeight="1">
      <c r="A966" s="9" t="s">
        <v>4801</v>
      </c>
      <c r="B966" s="12" t="s">
        <v>4802</v>
      </c>
      <c r="C966" s="7" t="s">
        <v>32</v>
      </c>
      <c r="D966" s="10" t="s">
        <v>33</v>
      </c>
      <c r="E966" s="9"/>
      <c r="F966" s="12" t="s">
        <v>4812</v>
      </c>
      <c r="G966" s="12"/>
      <c r="H966" s="12"/>
      <c r="I966" s="9" t="s">
        <v>415</v>
      </c>
      <c r="J966" s="9" t="s">
        <v>471</v>
      </c>
      <c r="K966" s="12" t="s">
        <v>4813</v>
      </c>
      <c r="L966" s="12" t="s">
        <v>110</v>
      </c>
      <c r="M966" s="17" t="s">
        <v>39</v>
      </c>
      <c r="N966" s="11" t="s">
        <v>4805</v>
      </c>
      <c r="O966" s="11" t="s">
        <v>4814</v>
      </c>
      <c r="P966" s="23"/>
      <c r="Q966" s="17"/>
      <c r="R966" s="23"/>
      <c r="S966" s="23"/>
      <c r="T966" s="23"/>
      <c r="U966" s="23"/>
      <c r="V966" s="23"/>
      <c r="W966" s="23"/>
      <c r="X966" s="17"/>
      <c r="Y966" s="9" t="s">
        <v>4281</v>
      </c>
      <c r="Z966" s="11" t="s">
        <v>4815</v>
      </c>
      <c r="AA966" s="14" t="str">
        <f t="shared" si="1"/>
        <v>M4-G-10a-I-3</v>
      </c>
      <c r="AB966" s="7" t="s">
        <v>258</v>
      </c>
      <c r="AC966" s="17"/>
      <c r="AD966" s="17" t="s">
        <v>44</v>
      </c>
      <c r="AE966" s="17"/>
    </row>
    <row r="967" ht="75.0" customHeight="1">
      <c r="A967" s="9" t="s">
        <v>4801</v>
      </c>
      <c r="B967" s="12" t="s">
        <v>4802</v>
      </c>
      <c r="C967" s="7" t="s">
        <v>46</v>
      </c>
      <c r="D967" s="10" t="s">
        <v>33</v>
      </c>
      <c r="E967" s="9"/>
      <c r="F967" s="12" t="s">
        <v>4816</v>
      </c>
      <c r="G967" s="8" t="s">
        <v>4817</v>
      </c>
      <c r="H967" s="12"/>
      <c r="I967" s="9" t="s">
        <v>415</v>
      </c>
      <c r="J967" s="9" t="s">
        <v>90</v>
      </c>
      <c r="K967" s="12" t="s">
        <v>110</v>
      </c>
      <c r="L967" s="8" t="s">
        <v>4818</v>
      </c>
      <c r="M967" s="17" t="s">
        <v>39</v>
      </c>
      <c r="N967" s="11" t="s">
        <v>4805</v>
      </c>
      <c r="O967" s="11" t="s">
        <v>4806</v>
      </c>
      <c r="P967" s="23"/>
      <c r="Q967" s="17"/>
      <c r="R967" s="23"/>
      <c r="S967" s="23"/>
      <c r="T967" s="23"/>
      <c r="U967" s="23"/>
      <c r="V967" s="23"/>
      <c r="W967" s="23"/>
      <c r="X967" s="17"/>
      <c r="Y967" s="9" t="s">
        <v>4281</v>
      </c>
      <c r="Z967" s="11" t="s">
        <v>4819</v>
      </c>
      <c r="AA967" s="14" t="str">
        <f t="shared" si="1"/>
        <v>M4-G-10a-E-1</v>
      </c>
      <c r="AB967" s="7" t="s">
        <v>258</v>
      </c>
      <c r="AC967" s="17"/>
      <c r="AD967" s="17" t="s">
        <v>44</v>
      </c>
      <c r="AE967" s="17"/>
    </row>
    <row r="968" ht="75.0" customHeight="1">
      <c r="A968" s="9" t="s">
        <v>4801</v>
      </c>
      <c r="B968" s="12" t="s">
        <v>4802</v>
      </c>
      <c r="C968" s="7" t="s">
        <v>46</v>
      </c>
      <c r="D968" s="10" t="s">
        <v>33</v>
      </c>
      <c r="E968" s="9"/>
      <c r="F968" s="12" t="s">
        <v>4820</v>
      </c>
      <c r="G968" s="8" t="s">
        <v>4817</v>
      </c>
      <c r="H968" s="12"/>
      <c r="I968" s="9" t="s">
        <v>415</v>
      </c>
      <c r="J968" s="9" t="s">
        <v>90</v>
      </c>
      <c r="K968" s="12" t="s">
        <v>110</v>
      </c>
      <c r="L968" s="8" t="s">
        <v>4821</v>
      </c>
      <c r="M968" s="17" t="s">
        <v>39</v>
      </c>
      <c r="N968" s="11" t="s">
        <v>4805</v>
      </c>
      <c r="O968" s="11" t="s">
        <v>4810</v>
      </c>
      <c r="P968" s="23"/>
      <c r="Q968" s="17"/>
      <c r="R968" s="23"/>
      <c r="S968" s="23"/>
      <c r="T968" s="23"/>
      <c r="U968" s="23"/>
      <c r="V968" s="23"/>
      <c r="W968" s="23"/>
      <c r="X968" s="17"/>
      <c r="Y968" s="9" t="s">
        <v>4281</v>
      </c>
      <c r="Z968" s="11" t="s">
        <v>4822</v>
      </c>
      <c r="AA968" s="14" t="str">
        <f t="shared" si="1"/>
        <v>M4-G-10a-E-2</v>
      </c>
      <c r="AB968" s="7" t="s">
        <v>258</v>
      </c>
      <c r="AC968" s="17"/>
      <c r="AD968" s="17" t="s">
        <v>44</v>
      </c>
      <c r="AE968" s="17"/>
    </row>
    <row r="969" ht="75.0" customHeight="1">
      <c r="A969" s="9" t="s">
        <v>4801</v>
      </c>
      <c r="B969" s="12" t="s">
        <v>4802</v>
      </c>
      <c r="C969" s="7" t="s">
        <v>46</v>
      </c>
      <c r="D969" s="10" t="s">
        <v>33</v>
      </c>
      <c r="E969" s="9"/>
      <c r="F969" s="12" t="s">
        <v>4823</v>
      </c>
      <c r="G969" s="8" t="s">
        <v>4817</v>
      </c>
      <c r="H969" s="12"/>
      <c r="I969" s="9" t="s">
        <v>415</v>
      </c>
      <c r="J969" s="9" t="s">
        <v>90</v>
      </c>
      <c r="K969" s="12" t="s">
        <v>110</v>
      </c>
      <c r="L969" s="8" t="s">
        <v>4824</v>
      </c>
      <c r="M969" s="17" t="s">
        <v>39</v>
      </c>
      <c r="N969" s="11" t="s">
        <v>4805</v>
      </c>
      <c r="O969" s="11" t="s">
        <v>4814</v>
      </c>
      <c r="P969" s="23"/>
      <c r="Q969" s="17"/>
      <c r="R969" s="23"/>
      <c r="S969" s="23"/>
      <c r="T969" s="23"/>
      <c r="U969" s="23"/>
      <c r="V969" s="23"/>
      <c r="W969" s="23"/>
      <c r="X969" s="17"/>
      <c r="Y969" s="9" t="s">
        <v>4281</v>
      </c>
      <c r="Z969" s="11" t="s">
        <v>4825</v>
      </c>
      <c r="AA969" s="14" t="str">
        <f t="shared" si="1"/>
        <v>M4-G-10a-E-3</v>
      </c>
      <c r="AB969" s="7" t="s">
        <v>258</v>
      </c>
      <c r="AC969" s="17"/>
      <c r="AD969" s="17" t="s">
        <v>44</v>
      </c>
      <c r="AE969" s="17"/>
    </row>
    <row r="970" ht="75.0" customHeight="1">
      <c r="A970" s="9" t="s">
        <v>4826</v>
      </c>
      <c r="B970" s="12" t="s">
        <v>4827</v>
      </c>
      <c r="C970" s="17" t="s">
        <v>32</v>
      </c>
      <c r="D970" s="10" t="s">
        <v>33</v>
      </c>
      <c r="E970" s="9"/>
      <c r="F970" s="12" t="s">
        <v>4828</v>
      </c>
      <c r="G970" s="12"/>
      <c r="H970" s="12"/>
      <c r="I970" s="9" t="s">
        <v>415</v>
      </c>
      <c r="J970" s="9" t="s">
        <v>471</v>
      </c>
      <c r="K970" s="12" t="s">
        <v>4829</v>
      </c>
      <c r="L970" s="8" t="s">
        <v>110</v>
      </c>
      <c r="M970" s="17" t="s">
        <v>39</v>
      </c>
      <c r="N970" s="11" t="s">
        <v>4830</v>
      </c>
      <c r="O970" s="11" t="s">
        <v>4831</v>
      </c>
      <c r="P970" s="23"/>
      <c r="Q970" s="17"/>
      <c r="R970" s="23"/>
      <c r="S970" s="23"/>
      <c r="T970" s="23"/>
      <c r="U970" s="23"/>
      <c r="V970" s="23"/>
      <c r="W970" s="23"/>
      <c r="X970" s="17"/>
      <c r="Y970" s="9" t="s">
        <v>4281</v>
      </c>
      <c r="Z970" s="11" t="s">
        <v>4832</v>
      </c>
      <c r="AA970" s="14" t="str">
        <f t="shared" si="1"/>
        <v>M4-G-10b-I-1</v>
      </c>
      <c r="AB970" s="7" t="s">
        <v>258</v>
      </c>
      <c r="AC970" s="17"/>
      <c r="AD970" s="17" t="s">
        <v>44</v>
      </c>
      <c r="AE970" s="17"/>
    </row>
    <row r="971" ht="75.0" customHeight="1">
      <c r="A971" s="9" t="s">
        <v>4826</v>
      </c>
      <c r="B971" s="12" t="s">
        <v>4827</v>
      </c>
      <c r="C971" s="7" t="s">
        <v>32</v>
      </c>
      <c r="D971" s="10" t="s">
        <v>33</v>
      </c>
      <c r="E971" s="9"/>
      <c r="F971" s="12" t="s">
        <v>4833</v>
      </c>
      <c r="G971" s="12"/>
      <c r="H971" s="12"/>
      <c r="I971" s="9" t="s">
        <v>415</v>
      </c>
      <c r="J971" s="9" t="s">
        <v>471</v>
      </c>
      <c r="K971" s="12" t="s">
        <v>4834</v>
      </c>
      <c r="L971" s="8" t="s">
        <v>110</v>
      </c>
      <c r="M971" s="17" t="s">
        <v>39</v>
      </c>
      <c r="N971" s="11" t="s">
        <v>4830</v>
      </c>
      <c r="O971" s="11" t="s">
        <v>4835</v>
      </c>
      <c r="P971" s="23"/>
      <c r="Q971" s="17"/>
      <c r="R971" s="23"/>
      <c r="S971" s="23"/>
      <c r="T971" s="23"/>
      <c r="U971" s="23"/>
      <c r="V971" s="23"/>
      <c r="W971" s="23"/>
      <c r="X971" s="17"/>
      <c r="Y971" s="9" t="s">
        <v>4281</v>
      </c>
      <c r="Z971" s="11" t="s">
        <v>4836</v>
      </c>
      <c r="AA971" s="14" t="str">
        <f t="shared" si="1"/>
        <v>M4-G-10b-I-2</v>
      </c>
      <c r="AB971" s="7" t="s">
        <v>258</v>
      </c>
      <c r="AC971" s="17"/>
      <c r="AD971" s="17" t="s">
        <v>44</v>
      </c>
      <c r="AE971" s="17"/>
    </row>
    <row r="972" ht="75.0" customHeight="1">
      <c r="A972" s="9" t="s">
        <v>4826</v>
      </c>
      <c r="B972" s="12" t="s">
        <v>4827</v>
      </c>
      <c r="C972" s="7" t="s">
        <v>32</v>
      </c>
      <c r="D972" s="10" t="s">
        <v>33</v>
      </c>
      <c r="E972" s="9"/>
      <c r="F972" s="12" t="s">
        <v>4837</v>
      </c>
      <c r="G972" s="12"/>
      <c r="H972" s="12"/>
      <c r="I972" s="9" t="s">
        <v>415</v>
      </c>
      <c r="J972" s="9" t="s">
        <v>471</v>
      </c>
      <c r="K972" s="12" t="s">
        <v>4838</v>
      </c>
      <c r="L972" s="8" t="s">
        <v>110</v>
      </c>
      <c r="M972" s="17" t="s">
        <v>39</v>
      </c>
      <c r="N972" s="11" t="s">
        <v>4830</v>
      </c>
      <c r="O972" s="11" t="s">
        <v>4839</v>
      </c>
      <c r="P972" s="23"/>
      <c r="Q972" s="17"/>
      <c r="R972" s="23"/>
      <c r="S972" s="23"/>
      <c r="T972" s="23"/>
      <c r="U972" s="23"/>
      <c r="V972" s="23"/>
      <c r="W972" s="23"/>
      <c r="X972" s="17"/>
      <c r="Y972" s="9" t="s">
        <v>4281</v>
      </c>
      <c r="Z972" s="11" t="s">
        <v>4840</v>
      </c>
      <c r="AA972" s="14" t="str">
        <f t="shared" si="1"/>
        <v>M4-G-10b-I-3</v>
      </c>
      <c r="AB972" s="7" t="s">
        <v>258</v>
      </c>
      <c r="AC972" s="17"/>
      <c r="AD972" s="17" t="s">
        <v>44</v>
      </c>
      <c r="AE972" s="17"/>
    </row>
    <row r="973" ht="75.0" customHeight="1">
      <c r="A973" s="9" t="s">
        <v>4826</v>
      </c>
      <c r="B973" s="12" t="s">
        <v>4827</v>
      </c>
      <c r="C973" s="7" t="s">
        <v>46</v>
      </c>
      <c r="D973" s="10" t="s">
        <v>33</v>
      </c>
      <c r="E973" s="9"/>
      <c r="F973" s="11" t="s">
        <v>4841</v>
      </c>
      <c r="G973" s="8" t="s">
        <v>4817</v>
      </c>
      <c r="H973" s="12"/>
      <c r="I973" s="9" t="s">
        <v>415</v>
      </c>
      <c r="J973" s="9" t="s">
        <v>90</v>
      </c>
      <c r="K973" s="12" t="s">
        <v>110</v>
      </c>
      <c r="L973" s="8" t="s">
        <v>4842</v>
      </c>
      <c r="M973" s="17" t="s">
        <v>39</v>
      </c>
      <c r="N973" s="11" t="s">
        <v>4830</v>
      </c>
      <c r="O973" s="11" t="s">
        <v>4831</v>
      </c>
      <c r="P973" s="23"/>
      <c r="Q973" s="17"/>
      <c r="R973" s="23"/>
      <c r="S973" s="23"/>
      <c r="T973" s="23"/>
      <c r="U973" s="23"/>
      <c r="V973" s="23"/>
      <c r="W973" s="23"/>
      <c r="X973" s="17"/>
      <c r="Y973" s="9" t="s">
        <v>4281</v>
      </c>
      <c r="Z973" s="11" t="s">
        <v>4843</v>
      </c>
      <c r="AA973" s="14" t="str">
        <f t="shared" si="1"/>
        <v>M4-G-10b-E-1</v>
      </c>
      <c r="AB973" s="7" t="s">
        <v>258</v>
      </c>
      <c r="AC973" s="17"/>
      <c r="AD973" s="17" t="s">
        <v>44</v>
      </c>
      <c r="AE973" s="17"/>
    </row>
    <row r="974" ht="75.0" customHeight="1">
      <c r="A974" s="9" t="s">
        <v>4826</v>
      </c>
      <c r="B974" s="12" t="s">
        <v>4827</v>
      </c>
      <c r="C974" s="7" t="s">
        <v>46</v>
      </c>
      <c r="D974" s="10" t="s">
        <v>33</v>
      </c>
      <c r="E974" s="9"/>
      <c r="F974" s="11" t="s">
        <v>4844</v>
      </c>
      <c r="G974" s="8" t="s">
        <v>4817</v>
      </c>
      <c r="H974" s="12"/>
      <c r="I974" s="9" t="s">
        <v>415</v>
      </c>
      <c r="J974" s="9" t="s">
        <v>90</v>
      </c>
      <c r="K974" s="12" t="s">
        <v>110</v>
      </c>
      <c r="L974" s="8" t="s">
        <v>4845</v>
      </c>
      <c r="M974" s="17" t="s">
        <v>39</v>
      </c>
      <c r="N974" s="11" t="s">
        <v>4830</v>
      </c>
      <c r="O974" s="11" t="s">
        <v>4835</v>
      </c>
      <c r="P974" s="23"/>
      <c r="Q974" s="17"/>
      <c r="R974" s="23"/>
      <c r="S974" s="23"/>
      <c r="T974" s="23"/>
      <c r="U974" s="23"/>
      <c r="V974" s="23"/>
      <c r="W974" s="23"/>
      <c r="X974" s="17"/>
      <c r="Y974" s="9" t="s">
        <v>4281</v>
      </c>
      <c r="Z974" s="11" t="s">
        <v>4846</v>
      </c>
      <c r="AA974" s="14" t="str">
        <f t="shared" si="1"/>
        <v>M4-G-10b-E-2</v>
      </c>
      <c r="AB974" s="7" t="s">
        <v>258</v>
      </c>
      <c r="AC974" s="17"/>
      <c r="AD974" s="17" t="s">
        <v>44</v>
      </c>
      <c r="AE974" s="17"/>
    </row>
    <row r="975" ht="75.0" customHeight="1">
      <c r="A975" s="9" t="s">
        <v>4826</v>
      </c>
      <c r="B975" s="12" t="s">
        <v>4827</v>
      </c>
      <c r="C975" s="7" t="s">
        <v>46</v>
      </c>
      <c r="D975" s="10" t="s">
        <v>33</v>
      </c>
      <c r="E975" s="9"/>
      <c r="F975" s="11" t="s">
        <v>4847</v>
      </c>
      <c r="G975" s="8" t="s">
        <v>4817</v>
      </c>
      <c r="H975" s="12"/>
      <c r="I975" s="9" t="s">
        <v>415</v>
      </c>
      <c r="J975" s="9" t="s">
        <v>90</v>
      </c>
      <c r="K975" s="12" t="s">
        <v>110</v>
      </c>
      <c r="L975" s="8" t="s">
        <v>4848</v>
      </c>
      <c r="M975" s="17" t="s">
        <v>39</v>
      </c>
      <c r="N975" s="11" t="s">
        <v>4830</v>
      </c>
      <c r="O975" s="11" t="s">
        <v>4839</v>
      </c>
      <c r="P975" s="23"/>
      <c r="Q975" s="17"/>
      <c r="R975" s="23"/>
      <c r="S975" s="23"/>
      <c r="T975" s="23"/>
      <c r="U975" s="23"/>
      <c r="V975" s="23"/>
      <c r="W975" s="23"/>
      <c r="X975" s="17"/>
      <c r="Y975" s="9" t="s">
        <v>4281</v>
      </c>
      <c r="Z975" s="11" t="s">
        <v>4849</v>
      </c>
      <c r="AA975" s="14" t="str">
        <f t="shared" si="1"/>
        <v>M4-G-10b-E-3</v>
      </c>
      <c r="AB975" s="7" t="s">
        <v>258</v>
      </c>
      <c r="AC975" s="17"/>
      <c r="AD975" s="17" t="s">
        <v>44</v>
      </c>
      <c r="AE975" s="17"/>
    </row>
    <row r="976" ht="75.0" customHeight="1">
      <c r="A976" s="9" t="s">
        <v>4850</v>
      </c>
      <c r="B976" s="12" t="s">
        <v>4851</v>
      </c>
      <c r="C976" s="17" t="s">
        <v>32</v>
      </c>
      <c r="D976" s="10" t="s">
        <v>33</v>
      </c>
      <c r="E976" s="9"/>
      <c r="F976" s="12" t="s">
        <v>4852</v>
      </c>
      <c r="G976" s="12"/>
      <c r="H976" s="12"/>
      <c r="I976" s="9" t="s">
        <v>415</v>
      </c>
      <c r="J976" s="9" t="s">
        <v>471</v>
      </c>
      <c r="K976" s="12" t="s">
        <v>4853</v>
      </c>
      <c r="L976" s="12" t="s">
        <v>110</v>
      </c>
      <c r="M976" s="17" t="s">
        <v>39</v>
      </c>
      <c r="N976" s="11" t="s">
        <v>4854</v>
      </c>
      <c r="O976" s="11" t="s">
        <v>4855</v>
      </c>
      <c r="P976" s="23"/>
      <c r="Q976" s="17"/>
      <c r="R976" s="23"/>
      <c r="S976" s="23"/>
      <c r="T976" s="23"/>
      <c r="U976" s="23"/>
      <c r="V976" s="23"/>
      <c r="W976" s="23"/>
      <c r="X976" s="17"/>
      <c r="Y976" s="9" t="s">
        <v>4281</v>
      </c>
      <c r="Z976" s="11" t="s">
        <v>4856</v>
      </c>
      <c r="AA976" s="14" t="str">
        <f t="shared" si="1"/>
        <v>M4-G-10c-I-1</v>
      </c>
      <c r="AB976" s="7" t="s">
        <v>258</v>
      </c>
      <c r="AC976" s="17"/>
      <c r="AD976" s="17" t="s">
        <v>44</v>
      </c>
      <c r="AE976" s="17"/>
    </row>
    <row r="977" ht="75.0" customHeight="1">
      <c r="A977" s="9" t="s">
        <v>4850</v>
      </c>
      <c r="B977" s="12" t="s">
        <v>4851</v>
      </c>
      <c r="C977" s="7" t="s">
        <v>32</v>
      </c>
      <c r="D977" s="10" t="s">
        <v>33</v>
      </c>
      <c r="E977" s="9"/>
      <c r="F977" s="12" t="s">
        <v>4857</v>
      </c>
      <c r="G977" s="12"/>
      <c r="H977" s="12"/>
      <c r="I977" s="9" t="s">
        <v>415</v>
      </c>
      <c r="J977" s="9" t="s">
        <v>471</v>
      </c>
      <c r="K977" s="12" t="s">
        <v>4858</v>
      </c>
      <c r="L977" s="12" t="s">
        <v>110</v>
      </c>
      <c r="M977" s="17" t="s">
        <v>39</v>
      </c>
      <c r="N977" s="11" t="s">
        <v>4854</v>
      </c>
      <c r="O977" s="11" t="s">
        <v>4859</v>
      </c>
      <c r="P977" s="23"/>
      <c r="Q977" s="17"/>
      <c r="R977" s="23"/>
      <c r="S977" s="23"/>
      <c r="T977" s="23"/>
      <c r="U977" s="23"/>
      <c r="V977" s="23"/>
      <c r="W977" s="23"/>
      <c r="X977" s="17"/>
      <c r="Y977" s="9" t="s">
        <v>4281</v>
      </c>
      <c r="Z977" s="11" t="s">
        <v>4860</v>
      </c>
      <c r="AA977" s="14" t="str">
        <f t="shared" si="1"/>
        <v>M4-G-10c-I-2</v>
      </c>
      <c r="AB977" s="7" t="s">
        <v>258</v>
      </c>
      <c r="AC977" s="17"/>
      <c r="AD977" s="17" t="s">
        <v>44</v>
      </c>
      <c r="AE977" s="17"/>
    </row>
    <row r="978" ht="75.0" customHeight="1">
      <c r="A978" s="9" t="s">
        <v>4850</v>
      </c>
      <c r="B978" s="12" t="s">
        <v>4851</v>
      </c>
      <c r="C978" s="7" t="s">
        <v>32</v>
      </c>
      <c r="D978" s="10" t="s">
        <v>33</v>
      </c>
      <c r="E978" s="9"/>
      <c r="F978" s="12" t="s">
        <v>4861</v>
      </c>
      <c r="G978" s="12"/>
      <c r="H978" s="12"/>
      <c r="I978" s="9" t="s">
        <v>415</v>
      </c>
      <c r="J978" s="9" t="s">
        <v>471</v>
      </c>
      <c r="K978" s="12" t="s">
        <v>4862</v>
      </c>
      <c r="L978" s="12" t="s">
        <v>110</v>
      </c>
      <c r="M978" s="17" t="s">
        <v>39</v>
      </c>
      <c r="N978" s="11" t="s">
        <v>4854</v>
      </c>
      <c r="O978" s="11" t="s">
        <v>4863</v>
      </c>
      <c r="P978" s="23"/>
      <c r="Q978" s="17"/>
      <c r="R978" s="23"/>
      <c r="S978" s="23"/>
      <c r="T978" s="23"/>
      <c r="U978" s="23"/>
      <c r="V978" s="23"/>
      <c r="W978" s="23"/>
      <c r="X978" s="17"/>
      <c r="Y978" s="9" t="s">
        <v>4281</v>
      </c>
      <c r="Z978" s="11" t="s">
        <v>4864</v>
      </c>
      <c r="AA978" s="14" t="str">
        <f t="shared" si="1"/>
        <v>M4-G-10c-I-3</v>
      </c>
      <c r="AB978" s="7" t="s">
        <v>258</v>
      </c>
      <c r="AC978" s="17"/>
      <c r="AD978" s="17" t="s">
        <v>44</v>
      </c>
      <c r="AE978" s="17"/>
    </row>
    <row r="979" ht="75.0" customHeight="1">
      <c r="A979" s="9" t="s">
        <v>4850</v>
      </c>
      <c r="B979" s="12" t="s">
        <v>4851</v>
      </c>
      <c r="C979" s="7" t="s">
        <v>46</v>
      </c>
      <c r="D979" s="10" t="s">
        <v>33</v>
      </c>
      <c r="E979" s="9"/>
      <c r="F979" s="12" t="s">
        <v>4865</v>
      </c>
      <c r="G979" s="12" t="s">
        <v>4817</v>
      </c>
      <c r="H979" s="12"/>
      <c r="I979" s="9" t="s">
        <v>415</v>
      </c>
      <c r="J979" s="9" t="s">
        <v>90</v>
      </c>
      <c r="K979" s="12" t="s">
        <v>110</v>
      </c>
      <c r="L979" s="8" t="s">
        <v>4818</v>
      </c>
      <c r="M979" s="17" t="s">
        <v>39</v>
      </c>
      <c r="N979" s="11" t="s">
        <v>4854</v>
      </c>
      <c r="O979" s="11" t="s">
        <v>4855</v>
      </c>
      <c r="P979" s="23"/>
      <c r="Q979" s="17"/>
      <c r="R979" s="23"/>
      <c r="S979" s="23"/>
      <c r="T979" s="23"/>
      <c r="U979" s="23"/>
      <c r="V979" s="23"/>
      <c r="W979" s="23"/>
      <c r="X979" s="17"/>
      <c r="Y979" s="9" t="s">
        <v>4281</v>
      </c>
      <c r="Z979" s="11" t="s">
        <v>4866</v>
      </c>
      <c r="AA979" s="14" t="str">
        <f t="shared" si="1"/>
        <v>M4-G-10c-E-1</v>
      </c>
      <c r="AB979" s="7" t="s">
        <v>258</v>
      </c>
      <c r="AC979" s="17"/>
      <c r="AD979" s="17" t="s">
        <v>44</v>
      </c>
      <c r="AE979" s="17"/>
    </row>
    <row r="980" ht="75.0" customHeight="1">
      <c r="A980" s="9" t="s">
        <v>4850</v>
      </c>
      <c r="B980" s="12" t="s">
        <v>4851</v>
      </c>
      <c r="C980" s="7" t="s">
        <v>46</v>
      </c>
      <c r="D980" s="10" t="s">
        <v>33</v>
      </c>
      <c r="E980" s="9"/>
      <c r="F980" s="12" t="s">
        <v>4867</v>
      </c>
      <c r="G980" s="12" t="s">
        <v>4817</v>
      </c>
      <c r="H980" s="12"/>
      <c r="I980" s="9" t="s">
        <v>415</v>
      </c>
      <c r="J980" s="9" t="s">
        <v>90</v>
      </c>
      <c r="K980" s="12" t="s">
        <v>110</v>
      </c>
      <c r="L980" s="8" t="s">
        <v>4868</v>
      </c>
      <c r="M980" s="17" t="s">
        <v>39</v>
      </c>
      <c r="N980" s="11" t="s">
        <v>4854</v>
      </c>
      <c r="O980" s="11" t="s">
        <v>4869</v>
      </c>
      <c r="P980" s="23"/>
      <c r="Q980" s="17"/>
      <c r="R980" s="23"/>
      <c r="S980" s="23"/>
      <c r="T980" s="23"/>
      <c r="U980" s="23"/>
      <c r="V980" s="23"/>
      <c r="W980" s="23"/>
      <c r="X980" s="17"/>
      <c r="Y980" s="9" t="s">
        <v>4281</v>
      </c>
      <c r="Z980" s="11" t="s">
        <v>4870</v>
      </c>
      <c r="AA980" s="14" t="str">
        <f t="shared" si="1"/>
        <v>M4-G-10c-E-2</v>
      </c>
      <c r="AB980" s="7" t="s">
        <v>258</v>
      </c>
      <c r="AC980" s="17"/>
      <c r="AD980" s="17" t="s">
        <v>44</v>
      </c>
      <c r="AE980" s="17"/>
    </row>
    <row r="981" ht="75.0" customHeight="1">
      <c r="A981" s="9" t="s">
        <v>4850</v>
      </c>
      <c r="B981" s="12" t="s">
        <v>4851</v>
      </c>
      <c r="C981" s="7" t="s">
        <v>46</v>
      </c>
      <c r="D981" s="10" t="s">
        <v>33</v>
      </c>
      <c r="E981" s="9"/>
      <c r="F981" s="12" t="s">
        <v>4871</v>
      </c>
      <c r="G981" s="12" t="s">
        <v>4817</v>
      </c>
      <c r="H981" s="12"/>
      <c r="I981" s="9" t="s">
        <v>415</v>
      </c>
      <c r="J981" s="9" t="s">
        <v>90</v>
      </c>
      <c r="K981" s="12" t="s">
        <v>110</v>
      </c>
      <c r="L981" s="8" t="s">
        <v>4821</v>
      </c>
      <c r="M981" s="17" t="s">
        <v>39</v>
      </c>
      <c r="N981" s="11" t="s">
        <v>4854</v>
      </c>
      <c r="O981" s="11" t="s">
        <v>4872</v>
      </c>
      <c r="P981" s="23"/>
      <c r="Q981" s="17"/>
      <c r="R981" s="23"/>
      <c r="S981" s="23"/>
      <c r="T981" s="23"/>
      <c r="U981" s="23"/>
      <c r="V981" s="23"/>
      <c r="W981" s="23"/>
      <c r="X981" s="17"/>
      <c r="Y981" s="9" t="s">
        <v>4281</v>
      </c>
      <c r="Z981" s="11" t="s">
        <v>4873</v>
      </c>
      <c r="AA981" s="14" t="str">
        <f t="shared" si="1"/>
        <v>M4-G-10c-E-3</v>
      </c>
      <c r="AB981" s="7" t="s">
        <v>258</v>
      </c>
      <c r="AC981" s="17"/>
      <c r="AD981" s="17" t="s">
        <v>44</v>
      </c>
      <c r="AE981" s="17"/>
    </row>
    <row r="982" ht="75.0" customHeight="1">
      <c r="A982" s="9" t="s">
        <v>4874</v>
      </c>
      <c r="B982" s="12" t="s">
        <v>4875</v>
      </c>
      <c r="C982" s="17" t="s">
        <v>32</v>
      </c>
      <c r="D982" s="10" t="s">
        <v>33</v>
      </c>
      <c r="E982" s="9"/>
      <c r="F982" s="12" t="s">
        <v>4876</v>
      </c>
      <c r="G982" s="12"/>
      <c r="H982" s="12"/>
      <c r="I982" s="9" t="s">
        <v>415</v>
      </c>
      <c r="J982" s="9" t="s">
        <v>471</v>
      </c>
      <c r="K982" s="12" t="s">
        <v>4877</v>
      </c>
      <c r="L982" s="12" t="s">
        <v>110</v>
      </c>
      <c r="M982" s="17" t="s">
        <v>39</v>
      </c>
      <c r="N982" s="11" t="s">
        <v>4878</v>
      </c>
      <c r="O982" s="12" t="s">
        <v>4879</v>
      </c>
      <c r="P982" s="23"/>
      <c r="Q982" s="17"/>
      <c r="R982" s="23"/>
      <c r="S982" s="23"/>
      <c r="T982" s="23"/>
      <c r="U982" s="23"/>
      <c r="V982" s="23"/>
      <c r="W982" s="23"/>
      <c r="X982" s="17"/>
      <c r="Y982" s="9" t="s">
        <v>4281</v>
      </c>
      <c r="Z982" s="11" t="s">
        <v>4880</v>
      </c>
      <c r="AA982" s="14" t="str">
        <f t="shared" si="1"/>
        <v>M4-G-10d-I-1</v>
      </c>
      <c r="AB982" s="7" t="s">
        <v>258</v>
      </c>
      <c r="AC982" s="17"/>
      <c r="AD982" s="17" t="s">
        <v>44</v>
      </c>
      <c r="AE982" s="17"/>
    </row>
    <row r="983" ht="75.0" customHeight="1">
      <c r="A983" s="9" t="s">
        <v>4874</v>
      </c>
      <c r="B983" s="12" t="s">
        <v>4875</v>
      </c>
      <c r="C983" s="7" t="s">
        <v>32</v>
      </c>
      <c r="D983" s="10" t="s">
        <v>33</v>
      </c>
      <c r="E983" s="9"/>
      <c r="F983" s="12" t="s">
        <v>4881</v>
      </c>
      <c r="G983" s="12"/>
      <c r="H983" s="12"/>
      <c r="I983" s="9" t="s">
        <v>415</v>
      </c>
      <c r="J983" s="9" t="s">
        <v>471</v>
      </c>
      <c r="K983" s="12" t="s">
        <v>2493</v>
      </c>
      <c r="L983" s="12" t="s">
        <v>110</v>
      </c>
      <c r="M983" s="17" t="s">
        <v>39</v>
      </c>
      <c r="N983" s="11" t="s">
        <v>4878</v>
      </c>
      <c r="O983" s="12" t="s">
        <v>4882</v>
      </c>
      <c r="P983" s="23"/>
      <c r="Q983" s="17"/>
      <c r="R983" s="23"/>
      <c r="S983" s="23"/>
      <c r="T983" s="23"/>
      <c r="U983" s="23"/>
      <c r="V983" s="23"/>
      <c r="W983" s="23"/>
      <c r="X983" s="17"/>
      <c r="Y983" s="9" t="s">
        <v>4281</v>
      </c>
      <c r="Z983" s="11" t="s">
        <v>4883</v>
      </c>
      <c r="AA983" s="14" t="str">
        <f t="shared" si="1"/>
        <v>M4-G-10d-I-2</v>
      </c>
      <c r="AB983" s="7" t="s">
        <v>258</v>
      </c>
      <c r="AC983" s="17"/>
      <c r="AD983" s="17" t="s">
        <v>44</v>
      </c>
      <c r="AE983" s="17"/>
    </row>
    <row r="984" ht="75.0" customHeight="1">
      <c r="A984" s="9" t="s">
        <v>4874</v>
      </c>
      <c r="B984" s="12" t="s">
        <v>4875</v>
      </c>
      <c r="C984" s="7" t="s">
        <v>32</v>
      </c>
      <c r="D984" s="10" t="s">
        <v>33</v>
      </c>
      <c r="E984" s="9"/>
      <c r="F984" s="12" t="s">
        <v>4884</v>
      </c>
      <c r="G984" s="12"/>
      <c r="H984" s="12"/>
      <c r="I984" s="9" t="s">
        <v>415</v>
      </c>
      <c r="J984" s="9" t="s">
        <v>471</v>
      </c>
      <c r="K984" s="12" t="s">
        <v>4885</v>
      </c>
      <c r="L984" s="12" t="s">
        <v>110</v>
      </c>
      <c r="M984" s="17" t="s">
        <v>39</v>
      </c>
      <c r="N984" s="11" t="s">
        <v>4878</v>
      </c>
      <c r="O984" s="12" t="s">
        <v>4886</v>
      </c>
      <c r="P984" s="23"/>
      <c r="Q984" s="17"/>
      <c r="R984" s="23"/>
      <c r="S984" s="23"/>
      <c r="T984" s="23"/>
      <c r="U984" s="23"/>
      <c r="V984" s="23"/>
      <c r="W984" s="23"/>
      <c r="X984" s="17"/>
      <c r="Y984" s="9" t="s">
        <v>4281</v>
      </c>
      <c r="Z984" s="11" t="s">
        <v>4887</v>
      </c>
      <c r="AA984" s="14" t="str">
        <f t="shared" si="1"/>
        <v>M4-G-10d-I-3</v>
      </c>
      <c r="AB984" s="7" t="s">
        <v>258</v>
      </c>
      <c r="AC984" s="17"/>
      <c r="AD984" s="17" t="s">
        <v>44</v>
      </c>
      <c r="AE984" s="17"/>
    </row>
    <row r="985" ht="75.0" customHeight="1">
      <c r="A985" s="9" t="s">
        <v>4874</v>
      </c>
      <c r="B985" s="12" t="s">
        <v>4875</v>
      </c>
      <c r="C985" s="7" t="s">
        <v>46</v>
      </c>
      <c r="D985" s="10" t="s">
        <v>33</v>
      </c>
      <c r="E985" s="9"/>
      <c r="F985" s="12" t="s">
        <v>4888</v>
      </c>
      <c r="G985" s="12" t="s">
        <v>4817</v>
      </c>
      <c r="H985" s="12"/>
      <c r="I985" s="9" t="s">
        <v>415</v>
      </c>
      <c r="J985" s="9" t="s">
        <v>90</v>
      </c>
      <c r="K985" s="12" t="s">
        <v>110</v>
      </c>
      <c r="L985" s="8" t="s">
        <v>4889</v>
      </c>
      <c r="M985" s="17" t="s">
        <v>39</v>
      </c>
      <c r="N985" s="11" t="s">
        <v>4878</v>
      </c>
      <c r="O985" s="12" t="s">
        <v>4879</v>
      </c>
      <c r="P985" s="23"/>
      <c r="Q985" s="17"/>
      <c r="R985" s="23"/>
      <c r="S985" s="23"/>
      <c r="T985" s="23"/>
      <c r="U985" s="23"/>
      <c r="V985" s="23"/>
      <c r="W985" s="23"/>
      <c r="X985" s="17"/>
      <c r="Y985" s="9" t="s">
        <v>4281</v>
      </c>
      <c r="Z985" s="11" t="s">
        <v>4890</v>
      </c>
      <c r="AA985" s="14" t="str">
        <f t="shared" si="1"/>
        <v>M4-G-10d-E-1</v>
      </c>
      <c r="AB985" s="7" t="s">
        <v>258</v>
      </c>
      <c r="AC985" s="17"/>
      <c r="AD985" s="17" t="s">
        <v>44</v>
      </c>
      <c r="AE985" s="17"/>
    </row>
    <row r="986" ht="75.0" customHeight="1">
      <c r="A986" s="9" t="s">
        <v>4874</v>
      </c>
      <c r="B986" s="12" t="s">
        <v>4875</v>
      </c>
      <c r="C986" s="7" t="s">
        <v>46</v>
      </c>
      <c r="D986" s="10" t="s">
        <v>33</v>
      </c>
      <c r="E986" s="9"/>
      <c r="F986" s="12" t="s">
        <v>4891</v>
      </c>
      <c r="G986" s="12" t="s">
        <v>4817</v>
      </c>
      <c r="H986" s="12"/>
      <c r="I986" s="9" t="s">
        <v>415</v>
      </c>
      <c r="J986" s="9" t="s">
        <v>90</v>
      </c>
      <c r="K986" s="12" t="s">
        <v>110</v>
      </c>
      <c r="L986" s="8" t="s">
        <v>4821</v>
      </c>
      <c r="M986" s="17" t="s">
        <v>39</v>
      </c>
      <c r="N986" s="11" t="s">
        <v>4878</v>
      </c>
      <c r="O986" s="12" t="s">
        <v>4882</v>
      </c>
      <c r="P986" s="23"/>
      <c r="Q986" s="17"/>
      <c r="R986" s="23"/>
      <c r="S986" s="23"/>
      <c r="T986" s="23"/>
      <c r="U986" s="23"/>
      <c r="V986" s="23"/>
      <c r="W986" s="23"/>
      <c r="X986" s="17"/>
      <c r="Y986" s="9" t="s">
        <v>4281</v>
      </c>
      <c r="Z986" s="11" t="s">
        <v>4892</v>
      </c>
      <c r="AA986" s="14" t="str">
        <f t="shared" si="1"/>
        <v>M4-G-10d-E-2</v>
      </c>
      <c r="AB986" s="7" t="s">
        <v>258</v>
      </c>
      <c r="AC986" s="17"/>
      <c r="AD986" s="17" t="s">
        <v>44</v>
      </c>
      <c r="AE986" s="17"/>
    </row>
    <row r="987" ht="75.0" customHeight="1">
      <c r="A987" s="9" t="s">
        <v>4874</v>
      </c>
      <c r="B987" s="12" t="s">
        <v>4875</v>
      </c>
      <c r="C987" s="7" t="s">
        <v>46</v>
      </c>
      <c r="D987" s="10" t="s">
        <v>33</v>
      </c>
      <c r="E987" s="9"/>
      <c r="F987" s="12" t="s">
        <v>4893</v>
      </c>
      <c r="G987" s="12" t="s">
        <v>4817</v>
      </c>
      <c r="H987" s="12"/>
      <c r="I987" s="9" t="s">
        <v>415</v>
      </c>
      <c r="J987" s="9" t="s">
        <v>90</v>
      </c>
      <c r="K987" s="12" t="s">
        <v>110</v>
      </c>
      <c r="L987" s="8" t="s">
        <v>4842</v>
      </c>
      <c r="M987" s="17" t="s">
        <v>39</v>
      </c>
      <c r="N987" s="11" t="s">
        <v>4878</v>
      </c>
      <c r="O987" s="12" t="s">
        <v>4886</v>
      </c>
      <c r="P987" s="23"/>
      <c r="Q987" s="17"/>
      <c r="R987" s="23"/>
      <c r="S987" s="23"/>
      <c r="T987" s="23"/>
      <c r="U987" s="23"/>
      <c r="V987" s="23"/>
      <c r="W987" s="23"/>
      <c r="X987" s="17"/>
      <c r="Y987" s="9" t="s">
        <v>4281</v>
      </c>
      <c r="Z987" s="11" t="s">
        <v>4894</v>
      </c>
      <c r="AA987" s="14" t="str">
        <f t="shared" si="1"/>
        <v>M4-G-10d-E-3</v>
      </c>
      <c r="AB987" s="7" t="s">
        <v>258</v>
      </c>
      <c r="AC987" s="17"/>
      <c r="AD987" s="17" t="s">
        <v>44</v>
      </c>
      <c r="AE987" s="17"/>
    </row>
    <row r="988" ht="75.0" customHeight="1">
      <c r="A988" s="9" t="s">
        <v>4895</v>
      </c>
      <c r="B988" s="12" t="s">
        <v>4896</v>
      </c>
      <c r="C988" s="17" t="s">
        <v>32</v>
      </c>
      <c r="D988" s="10" t="s">
        <v>33</v>
      </c>
      <c r="E988" s="9"/>
      <c r="F988" s="12" t="s">
        <v>4897</v>
      </c>
      <c r="G988" s="12"/>
      <c r="H988" s="12"/>
      <c r="I988" s="9" t="s">
        <v>415</v>
      </c>
      <c r="J988" s="9" t="s">
        <v>471</v>
      </c>
      <c r="K988" s="12" t="s">
        <v>4898</v>
      </c>
      <c r="L988" s="12" t="s">
        <v>110</v>
      </c>
      <c r="M988" s="17" t="s">
        <v>39</v>
      </c>
      <c r="N988" s="11" t="s">
        <v>4899</v>
      </c>
      <c r="O988" s="11" t="s">
        <v>4900</v>
      </c>
      <c r="P988" s="23"/>
      <c r="Q988" s="17"/>
      <c r="R988" s="23"/>
      <c r="S988" s="23"/>
      <c r="T988" s="23"/>
      <c r="U988" s="23"/>
      <c r="V988" s="23"/>
      <c r="W988" s="23"/>
      <c r="X988" s="17"/>
      <c r="Y988" s="9" t="s">
        <v>4281</v>
      </c>
      <c r="Z988" s="11" t="s">
        <v>4901</v>
      </c>
      <c r="AA988" s="14" t="str">
        <f t="shared" si="1"/>
        <v>M4-G-10e-I-1</v>
      </c>
      <c r="AB988" s="7" t="s">
        <v>258</v>
      </c>
      <c r="AC988" s="17"/>
      <c r="AD988" s="17" t="s">
        <v>44</v>
      </c>
      <c r="AE988" s="17"/>
    </row>
    <row r="989" ht="75.0" customHeight="1">
      <c r="A989" s="9" t="s">
        <v>4895</v>
      </c>
      <c r="B989" s="12" t="s">
        <v>4896</v>
      </c>
      <c r="C989" s="7" t="s">
        <v>32</v>
      </c>
      <c r="D989" s="10" t="s">
        <v>33</v>
      </c>
      <c r="E989" s="9"/>
      <c r="F989" s="12" t="s">
        <v>4902</v>
      </c>
      <c r="G989" s="12"/>
      <c r="H989" s="12"/>
      <c r="I989" s="9" t="s">
        <v>415</v>
      </c>
      <c r="J989" s="9" t="s">
        <v>471</v>
      </c>
      <c r="K989" s="12" t="s">
        <v>4885</v>
      </c>
      <c r="L989" s="12" t="s">
        <v>110</v>
      </c>
      <c r="M989" s="17" t="s">
        <v>39</v>
      </c>
      <c r="N989" s="11" t="s">
        <v>4899</v>
      </c>
      <c r="O989" s="11" t="s">
        <v>4903</v>
      </c>
      <c r="P989" s="23"/>
      <c r="Q989" s="17"/>
      <c r="R989" s="23"/>
      <c r="S989" s="23"/>
      <c r="T989" s="23"/>
      <c r="U989" s="23"/>
      <c r="V989" s="23"/>
      <c r="W989" s="23"/>
      <c r="X989" s="17"/>
      <c r="Y989" s="9" t="s">
        <v>4281</v>
      </c>
      <c r="Z989" s="11" t="s">
        <v>4904</v>
      </c>
      <c r="AA989" s="14" t="str">
        <f t="shared" si="1"/>
        <v>M4-G-10e-I-2</v>
      </c>
      <c r="AB989" s="7" t="s">
        <v>258</v>
      </c>
      <c r="AC989" s="17"/>
      <c r="AD989" s="17" t="s">
        <v>44</v>
      </c>
      <c r="AE989" s="17"/>
    </row>
    <row r="990" ht="75.0" customHeight="1">
      <c r="A990" s="9" t="s">
        <v>4895</v>
      </c>
      <c r="B990" s="12" t="s">
        <v>4896</v>
      </c>
      <c r="C990" s="7" t="s">
        <v>32</v>
      </c>
      <c r="D990" s="10" t="s">
        <v>33</v>
      </c>
      <c r="E990" s="9"/>
      <c r="F990" s="12" t="s">
        <v>4905</v>
      </c>
      <c r="G990" s="12"/>
      <c r="H990" s="12"/>
      <c r="I990" s="9" t="s">
        <v>415</v>
      </c>
      <c r="J990" s="9" t="s">
        <v>471</v>
      </c>
      <c r="K990" s="12" t="s">
        <v>4906</v>
      </c>
      <c r="L990" s="12" t="s">
        <v>110</v>
      </c>
      <c r="M990" s="17" t="s">
        <v>39</v>
      </c>
      <c r="N990" s="11" t="s">
        <v>4899</v>
      </c>
      <c r="O990" s="11" t="s">
        <v>4907</v>
      </c>
      <c r="P990" s="23"/>
      <c r="Q990" s="17"/>
      <c r="R990" s="23"/>
      <c r="S990" s="23"/>
      <c r="T990" s="23"/>
      <c r="U990" s="23"/>
      <c r="V990" s="23"/>
      <c r="W990" s="23"/>
      <c r="X990" s="17"/>
      <c r="Y990" s="9" t="s">
        <v>4281</v>
      </c>
      <c r="Z990" s="11" t="s">
        <v>4908</v>
      </c>
      <c r="AA990" s="14" t="str">
        <f t="shared" si="1"/>
        <v>M4-G-10e-I-3</v>
      </c>
      <c r="AB990" s="7" t="s">
        <v>258</v>
      </c>
      <c r="AC990" s="17"/>
      <c r="AD990" s="17" t="s">
        <v>44</v>
      </c>
      <c r="AE990" s="17"/>
    </row>
    <row r="991" ht="75.0" customHeight="1">
      <c r="A991" s="9" t="s">
        <v>4895</v>
      </c>
      <c r="B991" s="12" t="s">
        <v>4896</v>
      </c>
      <c r="C991" s="7" t="s">
        <v>46</v>
      </c>
      <c r="D991" s="10" t="s">
        <v>33</v>
      </c>
      <c r="E991" s="9"/>
      <c r="F991" s="12" t="s">
        <v>4909</v>
      </c>
      <c r="G991" s="12" t="s">
        <v>4817</v>
      </c>
      <c r="H991" s="12"/>
      <c r="I991" s="9" t="s">
        <v>415</v>
      </c>
      <c r="J991" s="9" t="s">
        <v>90</v>
      </c>
      <c r="K991" s="12" t="s">
        <v>110</v>
      </c>
      <c r="L991" s="8" t="s">
        <v>4824</v>
      </c>
      <c r="M991" s="17" t="s">
        <v>39</v>
      </c>
      <c r="N991" s="12" t="s">
        <v>4910</v>
      </c>
      <c r="O991" s="11" t="s">
        <v>4900</v>
      </c>
      <c r="P991" s="23"/>
      <c r="Q991" s="17"/>
      <c r="R991" s="23"/>
      <c r="S991" s="23"/>
      <c r="T991" s="23"/>
      <c r="U991" s="23"/>
      <c r="V991" s="23"/>
      <c r="W991" s="23"/>
      <c r="X991" s="17"/>
      <c r="Y991" s="9" t="s">
        <v>4281</v>
      </c>
      <c r="Z991" s="11" t="s">
        <v>4911</v>
      </c>
      <c r="AA991" s="14" t="str">
        <f t="shared" si="1"/>
        <v>M4-G-10e-E-1</v>
      </c>
      <c r="AB991" s="7" t="s">
        <v>258</v>
      </c>
      <c r="AC991" s="17"/>
      <c r="AD991" s="17" t="s">
        <v>44</v>
      </c>
      <c r="AE991" s="17"/>
    </row>
    <row r="992" ht="75.0" customHeight="1">
      <c r="A992" s="9" t="s">
        <v>4895</v>
      </c>
      <c r="B992" s="12" t="s">
        <v>4896</v>
      </c>
      <c r="C992" s="7" t="s">
        <v>46</v>
      </c>
      <c r="D992" s="10" t="s">
        <v>33</v>
      </c>
      <c r="E992" s="9"/>
      <c r="F992" s="12" t="s">
        <v>4912</v>
      </c>
      <c r="G992" s="12" t="s">
        <v>4817</v>
      </c>
      <c r="H992" s="12"/>
      <c r="I992" s="9" t="s">
        <v>415</v>
      </c>
      <c r="J992" s="9" t="s">
        <v>90</v>
      </c>
      <c r="K992" s="12" t="s">
        <v>110</v>
      </c>
      <c r="L992" s="8" t="s">
        <v>4842</v>
      </c>
      <c r="M992" s="17" t="s">
        <v>39</v>
      </c>
      <c r="N992" s="12" t="s">
        <v>4910</v>
      </c>
      <c r="O992" s="11" t="s">
        <v>4903</v>
      </c>
      <c r="P992" s="23"/>
      <c r="Q992" s="17"/>
      <c r="R992" s="23"/>
      <c r="S992" s="23"/>
      <c r="T992" s="23"/>
      <c r="U992" s="23"/>
      <c r="V992" s="23"/>
      <c r="W992" s="23"/>
      <c r="X992" s="17"/>
      <c r="Y992" s="9" t="s">
        <v>4281</v>
      </c>
      <c r="Z992" s="11" t="s">
        <v>4913</v>
      </c>
      <c r="AA992" s="14" t="str">
        <f t="shared" si="1"/>
        <v>M4-G-10e-E-2</v>
      </c>
      <c r="AB992" s="7" t="s">
        <v>258</v>
      </c>
      <c r="AC992" s="17"/>
      <c r="AD992" s="17" t="s">
        <v>44</v>
      </c>
      <c r="AE992" s="17"/>
    </row>
    <row r="993" ht="75.0" customHeight="1">
      <c r="A993" s="9" t="s">
        <v>4895</v>
      </c>
      <c r="B993" s="12" t="s">
        <v>4896</v>
      </c>
      <c r="C993" s="7" t="s">
        <v>46</v>
      </c>
      <c r="D993" s="10" t="s">
        <v>33</v>
      </c>
      <c r="E993" s="9"/>
      <c r="F993" s="12" t="s">
        <v>4914</v>
      </c>
      <c r="G993" s="12" t="s">
        <v>4817</v>
      </c>
      <c r="H993" s="12"/>
      <c r="I993" s="9" t="s">
        <v>415</v>
      </c>
      <c r="J993" s="9" t="s">
        <v>90</v>
      </c>
      <c r="K993" s="12" t="s">
        <v>110</v>
      </c>
      <c r="L993" s="19" t="s">
        <v>4915</v>
      </c>
      <c r="M993" s="17" t="s">
        <v>39</v>
      </c>
      <c r="N993" s="11" t="s">
        <v>4899</v>
      </c>
      <c r="O993" s="11" t="s">
        <v>4907</v>
      </c>
      <c r="P993" s="23"/>
      <c r="Q993" s="17"/>
      <c r="R993" s="23"/>
      <c r="S993" s="23"/>
      <c r="T993" s="23"/>
      <c r="U993" s="23"/>
      <c r="V993" s="23"/>
      <c r="W993" s="23"/>
      <c r="X993" s="17"/>
      <c r="Y993" s="9" t="s">
        <v>4281</v>
      </c>
      <c r="Z993" s="11" t="s">
        <v>4916</v>
      </c>
      <c r="AA993" s="14" t="str">
        <f t="shared" si="1"/>
        <v>M4-G-10e-E-3</v>
      </c>
      <c r="AB993" s="7" t="s">
        <v>258</v>
      </c>
      <c r="AC993" s="17"/>
      <c r="AD993" s="17" t="s">
        <v>44</v>
      </c>
      <c r="AE993" s="17"/>
    </row>
    <row r="994" ht="75.0" customHeight="1">
      <c r="A994" s="9" t="s">
        <v>4917</v>
      </c>
      <c r="B994" s="12" t="s">
        <v>4918</v>
      </c>
      <c r="C994" s="17" t="s">
        <v>32</v>
      </c>
      <c r="D994" s="10" t="s">
        <v>33</v>
      </c>
      <c r="E994" s="9"/>
      <c r="F994" s="11" t="s">
        <v>4919</v>
      </c>
      <c r="G994" s="12"/>
      <c r="H994" s="12"/>
      <c r="I994" s="9" t="s">
        <v>82</v>
      </c>
      <c r="J994" s="9" t="s">
        <v>108</v>
      </c>
      <c r="K994" s="12" t="s">
        <v>110</v>
      </c>
      <c r="L994" s="12" t="s">
        <v>110</v>
      </c>
      <c r="M994" s="17" t="s">
        <v>39</v>
      </c>
      <c r="N994" s="12" t="s">
        <v>4920</v>
      </c>
      <c r="O994" s="11" t="s">
        <v>4921</v>
      </c>
      <c r="P994" s="23"/>
      <c r="Q994" s="17"/>
      <c r="R994" s="23"/>
      <c r="S994" s="23"/>
      <c r="T994" s="23"/>
      <c r="U994" s="23"/>
      <c r="V994" s="23"/>
      <c r="W994" s="23"/>
      <c r="X994" s="17"/>
      <c r="Y994" s="9" t="s">
        <v>4281</v>
      </c>
      <c r="Z994" s="12" t="s">
        <v>4922</v>
      </c>
      <c r="AA994" s="14" t="str">
        <f t="shared" si="1"/>
        <v>M4-G-11a-I-1</v>
      </c>
      <c r="AB994" s="7" t="s">
        <v>258</v>
      </c>
      <c r="AC994" s="17"/>
      <c r="AD994" s="17" t="s">
        <v>44</v>
      </c>
      <c r="AE994" s="7" t="s">
        <v>45</v>
      </c>
    </row>
    <row r="995" ht="75.0" customHeight="1">
      <c r="A995" s="9" t="s">
        <v>4917</v>
      </c>
      <c r="B995" s="12" t="s">
        <v>4918</v>
      </c>
      <c r="C995" s="17" t="s">
        <v>46</v>
      </c>
      <c r="D995" s="10" t="s">
        <v>33</v>
      </c>
      <c r="E995" s="9"/>
      <c r="F995" s="11" t="s">
        <v>4923</v>
      </c>
      <c r="G995" s="12"/>
      <c r="H995" s="12"/>
      <c r="I995" s="9" t="s">
        <v>544</v>
      </c>
      <c r="J995" s="7" t="s">
        <v>4278</v>
      </c>
      <c r="K995" s="12" t="s">
        <v>110</v>
      </c>
      <c r="L995" s="12" t="s">
        <v>110</v>
      </c>
      <c r="M995" s="17" t="s">
        <v>39</v>
      </c>
      <c r="N995" s="12" t="s">
        <v>4924</v>
      </c>
      <c r="O995" s="11" t="s">
        <v>4925</v>
      </c>
      <c r="P995" s="23"/>
      <c r="Q995" s="17"/>
      <c r="R995" s="23"/>
      <c r="S995" s="23"/>
      <c r="T995" s="23"/>
      <c r="U995" s="23"/>
      <c r="V995" s="23"/>
      <c r="W995" s="23"/>
      <c r="X995" s="17"/>
      <c r="Y995" s="9" t="s">
        <v>4281</v>
      </c>
      <c r="Z995" s="12" t="s">
        <v>4926</v>
      </c>
      <c r="AA995" s="14" t="str">
        <f t="shared" si="1"/>
        <v>M4-G-11a-E-1</v>
      </c>
      <c r="AB995" s="7" t="s">
        <v>258</v>
      </c>
      <c r="AC995" s="17"/>
      <c r="AD995" s="17" t="s">
        <v>44</v>
      </c>
      <c r="AE995" s="7" t="s">
        <v>45</v>
      </c>
    </row>
    <row r="996" ht="75.0" customHeight="1">
      <c r="A996" s="9" t="s">
        <v>4917</v>
      </c>
      <c r="B996" s="12" t="s">
        <v>4918</v>
      </c>
      <c r="C996" s="17" t="s">
        <v>46</v>
      </c>
      <c r="D996" s="10" t="s">
        <v>33</v>
      </c>
      <c r="E996" s="9"/>
      <c r="F996" s="11" t="s">
        <v>4927</v>
      </c>
      <c r="G996" s="12"/>
      <c r="H996" s="12"/>
      <c r="I996" s="9" t="s">
        <v>544</v>
      </c>
      <c r="J996" s="7" t="s">
        <v>4278</v>
      </c>
      <c r="K996" s="12" t="s">
        <v>110</v>
      </c>
      <c r="L996" s="12" t="s">
        <v>110</v>
      </c>
      <c r="M996" s="17" t="s">
        <v>39</v>
      </c>
      <c r="N996" s="12" t="s">
        <v>4928</v>
      </c>
      <c r="O996" s="11" t="s">
        <v>4929</v>
      </c>
      <c r="P996" s="23"/>
      <c r="Q996" s="17"/>
      <c r="R996" s="23"/>
      <c r="S996" s="23"/>
      <c r="T996" s="23"/>
      <c r="U996" s="23"/>
      <c r="V996" s="23"/>
      <c r="W996" s="23"/>
      <c r="X996" s="17"/>
      <c r="Y996" s="9" t="s">
        <v>4281</v>
      </c>
      <c r="Z996" s="12" t="s">
        <v>4930</v>
      </c>
      <c r="AA996" s="14" t="str">
        <f t="shared" si="1"/>
        <v>M4-G-11a-E-2</v>
      </c>
      <c r="AB996" s="7" t="s">
        <v>258</v>
      </c>
      <c r="AC996" s="17"/>
      <c r="AD996" s="17" t="s">
        <v>44</v>
      </c>
      <c r="AE996" s="7" t="s">
        <v>45</v>
      </c>
    </row>
    <row r="997" ht="75.0" customHeight="1">
      <c r="A997" s="9" t="s">
        <v>4931</v>
      </c>
      <c r="B997" s="12" t="s">
        <v>4932</v>
      </c>
      <c r="C997" s="17" t="s">
        <v>32</v>
      </c>
      <c r="D997" s="10" t="s">
        <v>33</v>
      </c>
      <c r="E997" s="9"/>
      <c r="F997" s="11" t="s">
        <v>4933</v>
      </c>
      <c r="G997" s="12"/>
      <c r="H997" s="12"/>
      <c r="I997" s="9" t="s">
        <v>544</v>
      </c>
      <c r="J997" s="7" t="s">
        <v>4278</v>
      </c>
      <c r="K997" s="12" t="s">
        <v>110</v>
      </c>
      <c r="L997" s="12" t="s">
        <v>110</v>
      </c>
      <c r="M997" s="9" t="s">
        <v>39</v>
      </c>
      <c r="N997" s="11" t="s">
        <v>4934</v>
      </c>
      <c r="O997" s="11" t="s">
        <v>4935</v>
      </c>
      <c r="P997" s="23"/>
      <c r="Q997" s="17"/>
      <c r="R997" s="23"/>
      <c r="S997" s="24"/>
      <c r="T997" s="24"/>
      <c r="U997" s="24"/>
      <c r="V997" s="24"/>
      <c r="W997" s="23"/>
      <c r="X997" s="17"/>
      <c r="Y997" s="9" t="s">
        <v>4281</v>
      </c>
      <c r="Z997" s="12" t="s">
        <v>4936</v>
      </c>
      <c r="AA997" s="14" t="str">
        <f t="shared" si="1"/>
        <v>M4-G-11b-I-1</v>
      </c>
      <c r="AB997" s="7" t="s">
        <v>258</v>
      </c>
      <c r="AC997" s="17"/>
      <c r="AD997" s="17" t="s">
        <v>44</v>
      </c>
      <c r="AE997" s="7" t="s">
        <v>45</v>
      </c>
    </row>
    <row r="998" ht="75.0" customHeight="1">
      <c r="A998" s="9" t="s">
        <v>4931</v>
      </c>
      <c r="B998" s="12" t="s">
        <v>4932</v>
      </c>
      <c r="C998" s="17" t="s">
        <v>32</v>
      </c>
      <c r="D998" s="10" t="s">
        <v>33</v>
      </c>
      <c r="E998" s="9"/>
      <c r="F998" s="11" t="s">
        <v>4937</v>
      </c>
      <c r="G998" s="12"/>
      <c r="H998" s="12"/>
      <c r="I998" s="9" t="s">
        <v>544</v>
      </c>
      <c r="J998" s="7" t="s">
        <v>4278</v>
      </c>
      <c r="K998" s="12" t="s">
        <v>110</v>
      </c>
      <c r="L998" s="12" t="s">
        <v>110</v>
      </c>
      <c r="M998" s="9" t="s">
        <v>39</v>
      </c>
      <c r="N998" s="11" t="s">
        <v>4938</v>
      </c>
      <c r="O998" s="11" t="s">
        <v>4939</v>
      </c>
      <c r="P998" s="23"/>
      <c r="Q998" s="17"/>
      <c r="R998" s="23"/>
      <c r="S998" s="24"/>
      <c r="T998" s="24"/>
      <c r="U998" s="24"/>
      <c r="V998" s="24"/>
      <c r="W998" s="23"/>
      <c r="X998" s="17"/>
      <c r="Y998" s="9" t="s">
        <v>4281</v>
      </c>
      <c r="Z998" s="12" t="s">
        <v>4940</v>
      </c>
      <c r="AA998" s="14" t="str">
        <f t="shared" si="1"/>
        <v>M4-G-11b-I-2</v>
      </c>
      <c r="AB998" s="7" t="s">
        <v>258</v>
      </c>
      <c r="AC998" s="17"/>
      <c r="AD998" s="17" t="s">
        <v>44</v>
      </c>
      <c r="AE998" s="7" t="s">
        <v>45</v>
      </c>
    </row>
    <row r="999" ht="75.0" customHeight="1">
      <c r="A999" s="9" t="s">
        <v>4931</v>
      </c>
      <c r="B999" s="12" t="s">
        <v>4932</v>
      </c>
      <c r="C999" s="17" t="s">
        <v>32</v>
      </c>
      <c r="D999" s="10" t="s">
        <v>33</v>
      </c>
      <c r="E999" s="9"/>
      <c r="F999" s="11" t="s">
        <v>4941</v>
      </c>
      <c r="G999" s="12"/>
      <c r="H999" s="12"/>
      <c r="I999" s="9" t="s">
        <v>544</v>
      </c>
      <c r="J999" s="7" t="s">
        <v>4278</v>
      </c>
      <c r="K999" s="12" t="s">
        <v>110</v>
      </c>
      <c r="L999" s="12" t="s">
        <v>110</v>
      </c>
      <c r="M999" s="9" t="s">
        <v>39</v>
      </c>
      <c r="N999" s="11" t="s">
        <v>4942</v>
      </c>
      <c r="O999" s="11" t="s">
        <v>4943</v>
      </c>
      <c r="P999" s="23"/>
      <c r="Q999" s="17"/>
      <c r="R999" s="23"/>
      <c r="S999" s="24"/>
      <c r="T999" s="24"/>
      <c r="U999" s="24"/>
      <c r="V999" s="24"/>
      <c r="W999" s="23"/>
      <c r="X999" s="17"/>
      <c r="Y999" s="9" t="s">
        <v>4281</v>
      </c>
      <c r="Z999" s="12" t="s">
        <v>4944</v>
      </c>
      <c r="AA999" s="14" t="str">
        <f t="shared" si="1"/>
        <v>M4-G-11b-I-3</v>
      </c>
      <c r="AB999" s="7" t="s">
        <v>258</v>
      </c>
      <c r="AC999" s="17"/>
      <c r="AD999" s="17" t="s">
        <v>44</v>
      </c>
      <c r="AE999" s="7" t="s">
        <v>45</v>
      </c>
    </row>
    <row r="1000" ht="75.0" customHeight="1">
      <c r="A1000" s="9" t="s">
        <v>4931</v>
      </c>
      <c r="B1000" s="12" t="s">
        <v>4932</v>
      </c>
      <c r="C1000" s="17" t="s">
        <v>46</v>
      </c>
      <c r="D1000" s="10" t="s">
        <v>33</v>
      </c>
      <c r="E1000" s="9"/>
      <c r="F1000" s="11" t="s">
        <v>4945</v>
      </c>
      <c r="G1000" s="11" t="s">
        <v>4946</v>
      </c>
      <c r="H1000" s="12"/>
      <c r="I1000" s="9" t="s">
        <v>544</v>
      </c>
      <c r="J1000" s="9" t="s">
        <v>49</v>
      </c>
      <c r="K1000" s="12" t="s">
        <v>110</v>
      </c>
      <c r="L1000" s="11" t="s">
        <v>4947</v>
      </c>
      <c r="M1000" s="9" t="s">
        <v>39</v>
      </c>
      <c r="N1000" s="12" t="s">
        <v>4948</v>
      </c>
      <c r="O1000" s="11" t="s">
        <v>4949</v>
      </c>
      <c r="P1000" s="23"/>
      <c r="Q1000" s="17"/>
      <c r="R1000" s="23"/>
      <c r="S1000" s="24"/>
      <c r="T1000" s="24"/>
      <c r="U1000" s="24"/>
      <c r="V1000" s="24"/>
      <c r="W1000" s="23"/>
      <c r="X1000" s="17"/>
      <c r="Y1000" s="9" t="s">
        <v>4281</v>
      </c>
      <c r="Z1000" s="12" t="s">
        <v>4950</v>
      </c>
      <c r="AA1000" s="14" t="str">
        <f t="shared" si="1"/>
        <v>M4-G-11b-E-1</v>
      </c>
      <c r="AB1000" s="7" t="s">
        <v>258</v>
      </c>
      <c r="AC1000" s="17"/>
      <c r="AD1000" s="17" t="s">
        <v>44</v>
      </c>
      <c r="AE1000" s="7" t="s">
        <v>45</v>
      </c>
    </row>
    <row r="1001" ht="75.0" customHeight="1">
      <c r="A1001" s="9" t="s">
        <v>4931</v>
      </c>
      <c r="B1001" s="12" t="s">
        <v>4932</v>
      </c>
      <c r="C1001" s="17" t="s">
        <v>46</v>
      </c>
      <c r="D1001" s="10" t="s">
        <v>33</v>
      </c>
      <c r="E1001" s="9"/>
      <c r="F1001" s="11" t="s">
        <v>4945</v>
      </c>
      <c r="G1001" s="11" t="s">
        <v>4951</v>
      </c>
      <c r="H1001" s="12"/>
      <c r="I1001" s="9" t="s">
        <v>544</v>
      </c>
      <c r="J1001" s="9" t="s">
        <v>49</v>
      </c>
      <c r="K1001" s="12" t="s">
        <v>110</v>
      </c>
      <c r="L1001" s="11" t="s">
        <v>4952</v>
      </c>
      <c r="M1001" s="9" t="s">
        <v>39</v>
      </c>
      <c r="N1001" s="12" t="s">
        <v>4948</v>
      </c>
      <c r="O1001" s="11" t="s">
        <v>4953</v>
      </c>
      <c r="P1001" s="23"/>
      <c r="Q1001" s="17"/>
      <c r="R1001" s="23"/>
      <c r="S1001" s="24"/>
      <c r="T1001" s="24"/>
      <c r="U1001" s="24"/>
      <c r="V1001" s="24"/>
      <c r="W1001" s="23"/>
      <c r="X1001" s="17"/>
      <c r="Y1001" s="9" t="s">
        <v>4281</v>
      </c>
      <c r="Z1001" s="12" t="s">
        <v>4954</v>
      </c>
      <c r="AA1001" s="14" t="str">
        <f t="shared" si="1"/>
        <v>M4-G-11b-E-2</v>
      </c>
      <c r="AB1001" s="7" t="s">
        <v>258</v>
      </c>
      <c r="AC1001" s="17"/>
      <c r="AD1001" s="17" t="s">
        <v>44</v>
      </c>
      <c r="AE1001" s="7" t="s">
        <v>45</v>
      </c>
    </row>
    <row r="1002" ht="75.0" customHeight="1">
      <c r="A1002" s="9" t="s">
        <v>4955</v>
      </c>
      <c r="B1002" s="12" t="s">
        <v>4956</v>
      </c>
      <c r="C1002" s="17" t="s">
        <v>32</v>
      </c>
      <c r="D1002" s="10" t="s">
        <v>33</v>
      </c>
      <c r="E1002" s="9"/>
      <c r="F1002" s="12" t="s">
        <v>4957</v>
      </c>
      <c r="G1002" s="12"/>
      <c r="H1002" s="12"/>
      <c r="I1002" s="9" t="s">
        <v>35</v>
      </c>
      <c r="J1002" s="9" t="s">
        <v>108</v>
      </c>
      <c r="K1002" s="12"/>
      <c r="L1002" s="12"/>
      <c r="M1002" s="17" t="s">
        <v>39</v>
      </c>
      <c r="N1002" s="12" t="s">
        <v>4958</v>
      </c>
      <c r="O1002" s="11" t="s">
        <v>4959</v>
      </c>
      <c r="P1002" s="23"/>
      <c r="Q1002" s="17"/>
      <c r="R1002" s="23"/>
      <c r="S1002" s="23"/>
      <c r="T1002" s="23"/>
      <c r="U1002" s="23"/>
      <c r="V1002" s="23"/>
      <c r="W1002" s="23"/>
      <c r="X1002" s="17"/>
      <c r="Y1002" s="9" t="s">
        <v>4281</v>
      </c>
      <c r="Z1002" s="12" t="s">
        <v>4960</v>
      </c>
      <c r="AA1002" s="14" t="str">
        <f t="shared" si="1"/>
        <v>M4-G-12a-I-1</v>
      </c>
      <c r="AB1002" s="7" t="s">
        <v>258</v>
      </c>
      <c r="AC1002" s="17"/>
      <c r="AD1002" s="17" t="s">
        <v>44</v>
      </c>
      <c r="AE1002" s="7" t="s">
        <v>45</v>
      </c>
    </row>
    <row r="1003" ht="75.0" customHeight="1">
      <c r="A1003" s="9" t="s">
        <v>4955</v>
      </c>
      <c r="B1003" s="12" t="s">
        <v>4956</v>
      </c>
      <c r="C1003" s="17" t="s">
        <v>46</v>
      </c>
      <c r="D1003" s="10" t="s">
        <v>33</v>
      </c>
      <c r="E1003" s="9"/>
      <c r="F1003" s="11" t="s">
        <v>4961</v>
      </c>
      <c r="G1003" s="12" t="s">
        <v>4962</v>
      </c>
      <c r="H1003" s="12"/>
      <c r="I1003" s="9" t="s">
        <v>544</v>
      </c>
      <c r="J1003" s="9" t="s">
        <v>49</v>
      </c>
      <c r="K1003" s="12" t="s">
        <v>4963</v>
      </c>
      <c r="L1003" s="12" t="s">
        <v>4964</v>
      </c>
      <c r="M1003" s="17" t="s">
        <v>39</v>
      </c>
      <c r="N1003" s="12" t="s">
        <v>4958</v>
      </c>
      <c r="O1003" s="11" t="s">
        <v>4965</v>
      </c>
      <c r="P1003" s="23"/>
      <c r="Q1003" s="17"/>
      <c r="R1003" s="23"/>
      <c r="S1003" s="23"/>
      <c r="T1003" s="23"/>
      <c r="U1003" s="23"/>
      <c r="V1003" s="23"/>
      <c r="W1003" s="23"/>
      <c r="X1003" s="17"/>
      <c r="Y1003" s="9" t="s">
        <v>4281</v>
      </c>
      <c r="Z1003" s="11" t="s">
        <v>4966</v>
      </c>
      <c r="AA1003" s="14" t="str">
        <f t="shared" si="1"/>
        <v>M4-G-12a-E-1</v>
      </c>
      <c r="AB1003" s="7" t="s">
        <v>258</v>
      </c>
      <c r="AC1003" s="17"/>
      <c r="AD1003" s="17" t="s">
        <v>44</v>
      </c>
      <c r="AE1003" s="7" t="s">
        <v>45</v>
      </c>
    </row>
    <row r="1004" ht="75.0" customHeight="1">
      <c r="A1004" s="9" t="s">
        <v>4955</v>
      </c>
      <c r="B1004" s="12" t="s">
        <v>4956</v>
      </c>
      <c r="C1004" s="17" t="s">
        <v>46</v>
      </c>
      <c r="D1004" s="10" t="s">
        <v>33</v>
      </c>
      <c r="E1004" s="9"/>
      <c r="F1004" s="11" t="s">
        <v>4961</v>
      </c>
      <c r="G1004" s="12" t="s">
        <v>4962</v>
      </c>
      <c r="H1004" s="12"/>
      <c r="I1004" s="9" t="s">
        <v>544</v>
      </c>
      <c r="J1004" s="9" t="s">
        <v>49</v>
      </c>
      <c r="K1004" s="12" t="s">
        <v>4967</v>
      </c>
      <c r="L1004" s="12" t="s">
        <v>4968</v>
      </c>
      <c r="M1004" s="17" t="s">
        <v>39</v>
      </c>
      <c r="N1004" s="12" t="s">
        <v>4958</v>
      </c>
      <c r="O1004" s="11" t="s">
        <v>4965</v>
      </c>
      <c r="P1004" s="23"/>
      <c r="Q1004" s="17"/>
      <c r="R1004" s="23"/>
      <c r="S1004" s="23"/>
      <c r="T1004" s="23"/>
      <c r="U1004" s="23"/>
      <c r="V1004" s="23"/>
      <c r="W1004" s="23"/>
      <c r="X1004" s="17"/>
      <c r="Y1004" s="9" t="s">
        <v>4281</v>
      </c>
      <c r="Z1004" s="11" t="s">
        <v>4969</v>
      </c>
      <c r="AA1004" s="14" t="str">
        <f t="shared" si="1"/>
        <v>M4-G-12a-E-2</v>
      </c>
      <c r="AB1004" s="7" t="s">
        <v>258</v>
      </c>
      <c r="AC1004" s="17"/>
      <c r="AD1004" s="17" t="s">
        <v>44</v>
      </c>
      <c r="AE1004" s="7" t="s">
        <v>45</v>
      </c>
    </row>
    <row r="1005" ht="75.0" customHeight="1">
      <c r="A1005" s="9" t="s">
        <v>4955</v>
      </c>
      <c r="B1005" s="12" t="s">
        <v>4956</v>
      </c>
      <c r="C1005" s="17" t="s">
        <v>46</v>
      </c>
      <c r="D1005" s="10" t="s">
        <v>33</v>
      </c>
      <c r="E1005" s="9"/>
      <c r="F1005" s="11" t="s">
        <v>4961</v>
      </c>
      <c r="G1005" s="12" t="s">
        <v>4962</v>
      </c>
      <c r="H1005" s="12"/>
      <c r="I1005" s="9" t="s">
        <v>544</v>
      </c>
      <c r="J1005" s="9" t="s">
        <v>49</v>
      </c>
      <c r="K1005" s="12" t="s">
        <v>4970</v>
      </c>
      <c r="L1005" s="12" t="s">
        <v>4971</v>
      </c>
      <c r="M1005" s="17" t="s">
        <v>39</v>
      </c>
      <c r="N1005" s="12" t="s">
        <v>4958</v>
      </c>
      <c r="O1005" s="11" t="s">
        <v>4965</v>
      </c>
      <c r="P1005" s="23"/>
      <c r="Q1005" s="17"/>
      <c r="R1005" s="23"/>
      <c r="S1005" s="23"/>
      <c r="T1005" s="23"/>
      <c r="U1005" s="23"/>
      <c r="V1005" s="23"/>
      <c r="W1005" s="23"/>
      <c r="X1005" s="17"/>
      <c r="Y1005" s="9" t="s">
        <v>4281</v>
      </c>
      <c r="Z1005" s="11" t="s">
        <v>4972</v>
      </c>
      <c r="AA1005" s="14" t="str">
        <f t="shared" si="1"/>
        <v>M4-G-12a-E-3</v>
      </c>
      <c r="AB1005" s="7" t="s">
        <v>258</v>
      </c>
      <c r="AC1005" s="17"/>
      <c r="AD1005" s="17" t="s">
        <v>44</v>
      </c>
      <c r="AE1005" s="7" t="s">
        <v>45</v>
      </c>
    </row>
    <row r="1006" ht="75.0" customHeight="1">
      <c r="A1006" s="9" t="s">
        <v>4973</v>
      </c>
      <c r="B1006" s="12" t="s">
        <v>4974</v>
      </c>
      <c r="C1006" s="17" t="s">
        <v>32</v>
      </c>
      <c r="D1006" s="10" t="s">
        <v>33</v>
      </c>
      <c r="E1006" s="9"/>
      <c r="F1006" s="11" t="s">
        <v>4975</v>
      </c>
      <c r="G1006" s="12"/>
      <c r="H1006" s="12"/>
      <c r="I1006" s="9" t="s">
        <v>544</v>
      </c>
      <c r="J1006" s="9" t="s">
        <v>471</v>
      </c>
      <c r="K1006" s="12" t="s">
        <v>417</v>
      </c>
      <c r="L1006" s="12" t="s">
        <v>417</v>
      </c>
      <c r="M1006" s="17" t="s">
        <v>39</v>
      </c>
      <c r="N1006" s="12" t="s">
        <v>4976</v>
      </c>
      <c r="O1006" s="11" t="s">
        <v>4977</v>
      </c>
      <c r="P1006" s="23"/>
      <c r="Q1006" s="17"/>
      <c r="R1006" s="23"/>
      <c r="S1006" s="23"/>
      <c r="T1006" s="23"/>
      <c r="U1006" s="23"/>
      <c r="V1006" s="23"/>
      <c r="W1006" s="23"/>
      <c r="X1006" s="17"/>
      <c r="Y1006" s="9" t="s">
        <v>4281</v>
      </c>
      <c r="Z1006" s="12" t="s">
        <v>4978</v>
      </c>
      <c r="AA1006" s="14" t="str">
        <f t="shared" si="1"/>
        <v>M4-G-12b-I-1</v>
      </c>
      <c r="AB1006" s="7" t="s">
        <v>258</v>
      </c>
      <c r="AC1006" s="17"/>
      <c r="AD1006" s="17" t="s">
        <v>44</v>
      </c>
      <c r="AE1006" s="7" t="s">
        <v>45</v>
      </c>
    </row>
    <row r="1007" ht="75.0" customHeight="1">
      <c r="A1007" s="9" t="s">
        <v>4973</v>
      </c>
      <c r="B1007" s="12" t="s">
        <v>4974</v>
      </c>
      <c r="C1007" s="17" t="s">
        <v>32</v>
      </c>
      <c r="D1007" s="10" t="s">
        <v>33</v>
      </c>
      <c r="E1007" s="9"/>
      <c r="F1007" s="11" t="s">
        <v>4979</v>
      </c>
      <c r="G1007" s="8"/>
      <c r="H1007" s="12"/>
      <c r="I1007" s="9" t="s">
        <v>544</v>
      </c>
      <c r="J1007" s="9" t="s">
        <v>471</v>
      </c>
      <c r="K1007" s="12" t="s">
        <v>417</v>
      </c>
      <c r="L1007" s="12" t="s">
        <v>417</v>
      </c>
      <c r="M1007" s="17" t="s">
        <v>39</v>
      </c>
      <c r="N1007" s="12" t="s">
        <v>4976</v>
      </c>
      <c r="O1007" s="11" t="s">
        <v>4980</v>
      </c>
      <c r="P1007" s="23"/>
      <c r="Q1007" s="17"/>
      <c r="R1007" s="23"/>
      <c r="S1007" s="23"/>
      <c r="T1007" s="23"/>
      <c r="U1007" s="23"/>
      <c r="V1007" s="23"/>
      <c r="W1007" s="23"/>
      <c r="X1007" s="17"/>
      <c r="Y1007" s="9" t="s">
        <v>4281</v>
      </c>
      <c r="Z1007" s="12" t="s">
        <v>4981</v>
      </c>
      <c r="AA1007" s="14" t="str">
        <f t="shared" si="1"/>
        <v>M4-G-12b-I-2</v>
      </c>
      <c r="AB1007" s="7" t="s">
        <v>258</v>
      </c>
      <c r="AC1007" s="17"/>
      <c r="AD1007" s="17" t="s">
        <v>44</v>
      </c>
      <c r="AE1007" s="7" t="s">
        <v>45</v>
      </c>
    </row>
    <row r="1008" ht="75.0" customHeight="1">
      <c r="A1008" s="9" t="s">
        <v>4973</v>
      </c>
      <c r="B1008" s="12" t="s">
        <v>4974</v>
      </c>
      <c r="C1008" s="17" t="s">
        <v>46</v>
      </c>
      <c r="D1008" s="10" t="s">
        <v>33</v>
      </c>
      <c r="E1008" s="9"/>
      <c r="F1008" s="11" t="s">
        <v>4982</v>
      </c>
      <c r="G1008" s="12" t="s">
        <v>4983</v>
      </c>
      <c r="H1008" s="12"/>
      <c r="I1008" s="9" t="s">
        <v>544</v>
      </c>
      <c r="J1008" s="9" t="s">
        <v>49</v>
      </c>
      <c r="K1008" s="12" t="s">
        <v>4984</v>
      </c>
      <c r="L1008" s="11" t="s">
        <v>4985</v>
      </c>
      <c r="M1008" s="17" t="s">
        <v>39</v>
      </c>
      <c r="N1008" s="12" t="s">
        <v>4976</v>
      </c>
      <c r="O1008" s="11" t="s">
        <v>4986</v>
      </c>
      <c r="P1008" s="23"/>
      <c r="Q1008" s="17"/>
      <c r="R1008" s="23"/>
      <c r="S1008" s="23"/>
      <c r="T1008" s="23"/>
      <c r="U1008" s="23"/>
      <c r="V1008" s="23"/>
      <c r="W1008" s="23"/>
      <c r="X1008" s="17"/>
      <c r="Y1008" s="9" t="s">
        <v>4281</v>
      </c>
      <c r="Z1008" s="11" t="s">
        <v>4987</v>
      </c>
      <c r="AA1008" s="14" t="str">
        <f t="shared" si="1"/>
        <v>M4-G-12b-E-1</v>
      </c>
      <c r="AB1008" s="7" t="s">
        <v>258</v>
      </c>
      <c r="AC1008" s="17"/>
      <c r="AD1008" s="17" t="s">
        <v>44</v>
      </c>
      <c r="AE1008" s="7" t="s">
        <v>45</v>
      </c>
    </row>
    <row r="1009" ht="75.0" customHeight="1">
      <c r="A1009" s="9" t="s">
        <v>4973</v>
      </c>
      <c r="B1009" s="12" t="s">
        <v>4974</v>
      </c>
      <c r="C1009" s="17" t="s">
        <v>46</v>
      </c>
      <c r="D1009" s="10" t="s">
        <v>33</v>
      </c>
      <c r="E1009" s="9"/>
      <c r="F1009" s="11" t="s">
        <v>4982</v>
      </c>
      <c r="G1009" s="12" t="s">
        <v>4983</v>
      </c>
      <c r="H1009" s="12"/>
      <c r="I1009" s="9" t="s">
        <v>544</v>
      </c>
      <c r="J1009" s="9" t="s">
        <v>49</v>
      </c>
      <c r="K1009" s="12" t="s">
        <v>4988</v>
      </c>
      <c r="L1009" s="11" t="s">
        <v>4989</v>
      </c>
      <c r="M1009" s="17" t="s">
        <v>39</v>
      </c>
      <c r="N1009" s="12" t="s">
        <v>4976</v>
      </c>
      <c r="O1009" s="11" t="s">
        <v>4990</v>
      </c>
      <c r="P1009" s="23"/>
      <c r="Q1009" s="17"/>
      <c r="R1009" s="23"/>
      <c r="S1009" s="23"/>
      <c r="T1009" s="23"/>
      <c r="U1009" s="23"/>
      <c r="V1009" s="23"/>
      <c r="W1009" s="23"/>
      <c r="X1009" s="17"/>
      <c r="Y1009" s="9" t="s">
        <v>4281</v>
      </c>
      <c r="Z1009" s="11" t="s">
        <v>4991</v>
      </c>
      <c r="AA1009" s="14" t="str">
        <f t="shared" si="1"/>
        <v>M4-G-12b-E-2</v>
      </c>
      <c r="AB1009" s="7" t="s">
        <v>258</v>
      </c>
      <c r="AC1009" s="17"/>
      <c r="AD1009" s="17" t="s">
        <v>44</v>
      </c>
      <c r="AE1009" s="7" t="s">
        <v>45</v>
      </c>
    </row>
    <row r="1010" ht="75.0" customHeight="1">
      <c r="A1010" s="9" t="s">
        <v>4992</v>
      </c>
      <c r="B1010" s="12" t="s">
        <v>4993</v>
      </c>
      <c r="C1010" s="17" t="s">
        <v>32</v>
      </c>
      <c r="D1010" s="10" t="s">
        <v>33</v>
      </c>
      <c r="E1010" s="9"/>
      <c r="F1010" s="11" t="s">
        <v>4994</v>
      </c>
      <c r="G1010" s="12"/>
      <c r="H1010" s="12"/>
      <c r="I1010" s="9" t="s">
        <v>35</v>
      </c>
      <c r="J1010" s="7" t="s">
        <v>1092</v>
      </c>
      <c r="K1010" s="12" t="s">
        <v>4995</v>
      </c>
      <c r="L1010" s="12"/>
      <c r="M1010" s="17" t="s">
        <v>39</v>
      </c>
      <c r="N1010" s="12" t="s">
        <v>4996</v>
      </c>
      <c r="O1010" s="11" t="s">
        <v>4997</v>
      </c>
      <c r="P1010" s="23"/>
      <c r="Q1010" s="17"/>
      <c r="R1010" s="23"/>
      <c r="S1010" s="23"/>
      <c r="T1010" s="23"/>
      <c r="U1010" s="23"/>
      <c r="V1010" s="23"/>
      <c r="W1010" s="23"/>
      <c r="X1010" s="17"/>
      <c r="Y1010" s="9" t="s">
        <v>4998</v>
      </c>
      <c r="Z1010" s="11" t="s">
        <v>4999</v>
      </c>
      <c r="AA1010" s="14" t="str">
        <f t="shared" si="1"/>
        <v>M4-EyP-1a-I-1</v>
      </c>
      <c r="AB1010" s="7" t="s">
        <v>258</v>
      </c>
      <c r="AC1010" s="17"/>
      <c r="AD1010" s="17" t="s">
        <v>44</v>
      </c>
      <c r="AE1010" s="7" t="s">
        <v>45</v>
      </c>
    </row>
    <row r="1011" ht="75.0" customHeight="1">
      <c r="A1011" s="9" t="s">
        <v>4992</v>
      </c>
      <c r="B1011" s="12" t="s">
        <v>4993</v>
      </c>
      <c r="C1011" s="17" t="s">
        <v>32</v>
      </c>
      <c r="D1011" s="10" t="s">
        <v>33</v>
      </c>
      <c r="E1011" s="9"/>
      <c r="F1011" s="11" t="s">
        <v>5000</v>
      </c>
      <c r="G1011" s="12"/>
      <c r="H1011" s="12"/>
      <c r="I1011" s="9" t="s">
        <v>35</v>
      </c>
      <c r="J1011" s="7" t="s">
        <v>1092</v>
      </c>
      <c r="K1011" s="12" t="s">
        <v>4995</v>
      </c>
      <c r="L1011" s="12"/>
      <c r="M1011" s="17" t="s">
        <v>39</v>
      </c>
      <c r="N1011" s="12" t="s">
        <v>4996</v>
      </c>
      <c r="O1011" s="11" t="s">
        <v>4997</v>
      </c>
      <c r="P1011" s="23"/>
      <c r="Q1011" s="17"/>
      <c r="R1011" s="23"/>
      <c r="S1011" s="23"/>
      <c r="T1011" s="23"/>
      <c r="U1011" s="23"/>
      <c r="V1011" s="23"/>
      <c r="W1011" s="23"/>
      <c r="X1011" s="17"/>
      <c r="Y1011" s="9" t="s">
        <v>4998</v>
      </c>
      <c r="Z1011" s="11" t="s">
        <v>5001</v>
      </c>
      <c r="AA1011" s="14" t="str">
        <f t="shared" si="1"/>
        <v>M4-EyP-1a-I-2</v>
      </c>
      <c r="AB1011" s="7" t="s">
        <v>258</v>
      </c>
      <c r="AC1011" s="17"/>
      <c r="AD1011" s="17" t="s">
        <v>44</v>
      </c>
      <c r="AE1011" s="7" t="s">
        <v>45</v>
      </c>
    </row>
    <row r="1012" ht="75.0" customHeight="1">
      <c r="A1012" s="9" t="s">
        <v>4992</v>
      </c>
      <c r="B1012" s="12" t="s">
        <v>4993</v>
      </c>
      <c r="C1012" s="17" t="s">
        <v>46</v>
      </c>
      <c r="D1012" s="10" t="s">
        <v>33</v>
      </c>
      <c r="E1012" s="9"/>
      <c r="F1012" s="12" t="s">
        <v>5002</v>
      </c>
      <c r="G1012" s="12" t="s">
        <v>5003</v>
      </c>
      <c r="H1012" s="12"/>
      <c r="I1012" s="9"/>
      <c r="J1012" s="9" t="s">
        <v>90</v>
      </c>
      <c r="K1012" s="12" t="s">
        <v>5004</v>
      </c>
      <c r="L1012" s="12" t="s">
        <v>5005</v>
      </c>
      <c r="M1012" s="17" t="s">
        <v>39</v>
      </c>
      <c r="N1012" s="12" t="s">
        <v>4996</v>
      </c>
      <c r="O1012" s="11" t="s">
        <v>4997</v>
      </c>
      <c r="P1012" s="23"/>
      <c r="Q1012" s="17"/>
      <c r="R1012" s="23"/>
      <c r="S1012" s="23"/>
      <c r="T1012" s="23"/>
      <c r="U1012" s="23"/>
      <c r="V1012" s="23"/>
      <c r="W1012" s="23"/>
      <c r="X1012" s="17"/>
      <c r="Y1012" s="9" t="s">
        <v>4998</v>
      </c>
      <c r="Z1012" s="11" t="s">
        <v>5006</v>
      </c>
      <c r="AA1012" s="14" t="str">
        <f t="shared" si="1"/>
        <v>M4-EyP-1a-E-1</v>
      </c>
      <c r="AB1012" s="7" t="s">
        <v>258</v>
      </c>
      <c r="AC1012" s="17"/>
      <c r="AD1012" s="17" t="s">
        <v>44</v>
      </c>
      <c r="AE1012" s="7" t="s">
        <v>45</v>
      </c>
    </row>
    <row r="1013" ht="75.0" customHeight="1">
      <c r="A1013" s="9" t="s">
        <v>4992</v>
      </c>
      <c r="B1013" s="12" t="s">
        <v>4993</v>
      </c>
      <c r="C1013" s="17" t="s">
        <v>46</v>
      </c>
      <c r="D1013" s="10" t="s">
        <v>33</v>
      </c>
      <c r="E1013" s="9"/>
      <c r="F1013" s="12" t="s">
        <v>5007</v>
      </c>
      <c r="G1013" s="12" t="s">
        <v>5003</v>
      </c>
      <c r="H1013" s="12"/>
      <c r="I1013" s="9"/>
      <c r="J1013" s="9" t="s">
        <v>90</v>
      </c>
      <c r="K1013" s="12" t="s">
        <v>5004</v>
      </c>
      <c r="L1013" s="12" t="s">
        <v>5008</v>
      </c>
      <c r="M1013" s="17" t="s">
        <v>39</v>
      </c>
      <c r="N1013" s="12" t="s">
        <v>4996</v>
      </c>
      <c r="O1013" s="11" t="s">
        <v>4997</v>
      </c>
      <c r="P1013" s="23"/>
      <c r="Q1013" s="17"/>
      <c r="R1013" s="23"/>
      <c r="S1013" s="23"/>
      <c r="T1013" s="23"/>
      <c r="U1013" s="23"/>
      <c r="V1013" s="23"/>
      <c r="W1013" s="23"/>
      <c r="X1013" s="17"/>
      <c r="Y1013" s="9" t="s">
        <v>4998</v>
      </c>
      <c r="Z1013" s="11" t="s">
        <v>5009</v>
      </c>
      <c r="AA1013" s="14" t="str">
        <f t="shared" si="1"/>
        <v>M4-EyP-1a-E-2</v>
      </c>
      <c r="AB1013" s="7" t="s">
        <v>258</v>
      </c>
      <c r="AC1013" s="17"/>
      <c r="AD1013" s="17" t="s">
        <v>44</v>
      </c>
      <c r="AE1013" s="7" t="s">
        <v>45</v>
      </c>
    </row>
    <row r="1014" ht="75.0" customHeight="1">
      <c r="A1014" s="9" t="s">
        <v>4992</v>
      </c>
      <c r="B1014" s="12" t="s">
        <v>4993</v>
      </c>
      <c r="C1014" s="17" t="s">
        <v>65</v>
      </c>
      <c r="D1014" s="10" t="s">
        <v>33</v>
      </c>
      <c r="E1014" s="9"/>
      <c r="F1014" s="11" t="s">
        <v>5010</v>
      </c>
      <c r="G1014" s="12" t="s">
        <v>5011</v>
      </c>
      <c r="H1014" s="12"/>
      <c r="I1014" s="9"/>
      <c r="J1014" s="9" t="s">
        <v>90</v>
      </c>
      <c r="K1014" s="11" t="s">
        <v>5012</v>
      </c>
      <c r="L1014" s="12" t="s">
        <v>5013</v>
      </c>
      <c r="M1014" s="17" t="s">
        <v>39</v>
      </c>
      <c r="N1014" s="12" t="s">
        <v>4996</v>
      </c>
      <c r="O1014" s="11" t="s">
        <v>4997</v>
      </c>
      <c r="P1014" s="23"/>
      <c r="Q1014" s="17"/>
      <c r="R1014" s="23"/>
      <c r="S1014" s="23"/>
      <c r="T1014" s="23"/>
      <c r="U1014" s="23"/>
      <c r="V1014" s="23"/>
      <c r="W1014" s="23"/>
      <c r="X1014" s="17"/>
      <c r="Y1014" s="9" t="s">
        <v>4998</v>
      </c>
      <c r="Z1014" s="11" t="s">
        <v>5014</v>
      </c>
      <c r="AA1014" s="14" t="str">
        <f t="shared" si="1"/>
        <v>M4-EyP-1a-A-1</v>
      </c>
      <c r="AB1014" s="7" t="s">
        <v>258</v>
      </c>
      <c r="AC1014" s="17"/>
      <c r="AD1014" s="17" t="s">
        <v>44</v>
      </c>
      <c r="AE1014" s="7" t="s">
        <v>45</v>
      </c>
    </row>
    <row r="1015" ht="75.0" customHeight="1">
      <c r="A1015" s="9" t="s">
        <v>4992</v>
      </c>
      <c r="B1015" s="12" t="s">
        <v>4993</v>
      </c>
      <c r="C1015" s="17" t="s">
        <v>65</v>
      </c>
      <c r="D1015" s="10" t="s">
        <v>33</v>
      </c>
      <c r="E1015" s="9"/>
      <c r="F1015" s="11" t="s">
        <v>5015</v>
      </c>
      <c r="G1015" s="12" t="s">
        <v>5016</v>
      </c>
      <c r="H1015" s="12"/>
      <c r="I1015" s="9"/>
      <c r="J1015" s="9" t="s">
        <v>90</v>
      </c>
      <c r="K1015" s="11" t="s">
        <v>5017</v>
      </c>
      <c r="L1015" s="12" t="s">
        <v>5018</v>
      </c>
      <c r="M1015" s="17" t="s">
        <v>39</v>
      </c>
      <c r="N1015" s="12" t="s">
        <v>4996</v>
      </c>
      <c r="O1015" s="11" t="s">
        <v>4997</v>
      </c>
      <c r="P1015" s="23"/>
      <c r="Q1015" s="17"/>
      <c r="R1015" s="23"/>
      <c r="S1015" s="23"/>
      <c r="T1015" s="23"/>
      <c r="U1015" s="23"/>
      <c r="V1015" s="23"/>
      <c r="W1015" s="23"/>
      <c r="X1015" s="17"/>
      <c r="Y1015" s="9" t="s">
        <v>4998</v>
      </c>
      <c r="Z1015" s="11" t="s">
        <v>5019</v>
      </c>
      <c r="AA1015" s="14" t="str">
        <f t="shared" si="1"/>
        <v>M4-EyP-1a-A-2</v>
      </c>
      <c r="AB1015" s="7" t="s">
        <v>258</v>
      </c>
      <c r="AC1015" s="17"/>
      <c r="AD1015" s="17" t="s">
        <v>44</v>
      </c>
      <c r="AE1015" s="7" t="s">
        <v>45</v>
      </c>
    </row>
    <row r="1016" ht="75.0" customHeight="1">
      <c r="A1016" s="9" t="s">
        <v>4992</v>
      </c>
      <c r="B1016" s="12" t="s">
        <v>4993</v>
      </c>
      <c r="C1016" s="17" t="s">
        <v>65</v>
      </c>
      <c r="D1016" s="10" t="s">
        <v>33</v>
      </c>
      <c r="E1016" s="9"/>
      <c r="F1016" s="11" t="s">
        <v>5020</v>
      </c>
      <c r="G1016" s="12" t="s">
        <v>5021</v>
      </c>
      <c r="H1016" s="12"/>
      <c r="I1016" s="9"/>
      <c r="J1016" s="9" t="s">
        <v>90</v>
      </c>
      <c r="K1016" s="11" t="s">
        <v>5022</v>
      </c>
      <c r="L1016" s="12" t="s">
        <v>5023</v>
      </c>
      <c r="M1016" s="17" t="s">
        <v>39</v>
      </c>
      <c r="N1016" s="12" t="s">
        <v>4996</v>
      </c>
      <c r="O1016" s="11" t="s">
        <v>4997</v>
      </c>
      <c r="P1016" s="23"/>
      <c r="Q1016" s="17"/>
      <c r="R1016" s="23"/>
      <c r="S1016" s="23"/>
      <c r="T1016" s="23"/>
      <c r="U1016" s="23"/>
      <c r="V1016" s="23"/>
      <c r="W1016" s="23"/>
      <c r="X1016" s="17"/>
      <c r="Y1016" s="9" t="s">
        <v>4998</v>
      </c>
      <c r="Z1016" s="11" t="s">
        <v>5024</v>
      </c>
      <c r="AA1016" s="14" t="str">
        <f t="shared" si="1"/>
        <v>M4-EyP-1a-A-3</v>
      </c>
      <c r="AB1016" s="7" t="s">
        <v>258</v>
      </c>
      <c r="AC1016" s="17"/>
      <c r="AD1016" s="17" t="s">
        <v>44</v>
      </c>
      <c r="AE1016" s="7" t="s">
        <v>45</v>
      </c>
    </row>
    <row r="1017" ht="75.0" customHeight="1">
      <c r="A1017" s="7" t="s">
        <v>5025</v>
      </c>
      <c r="B1017" s="12" t="s">
        <v>5026</v>
      </c>
      <c r="C1017" s="17" t="s">
        <v>32</v>
      </c>
      <c r="D1017" s="10" t="s">
        <v>33</v>
      </c>
      <c r="E1017" s="9"/>
      <c r="F1017" s="11" t="s">
        <v>5027</v>
      </c>
      <c r="G1017" s="12"/>
      <c r="H1017" s="12"/>
      <c r="I1017" s="9" t="s">
        <v>35</v>
      </c>
      <c r="J1017" s="9" t="s">
        <v>471</v>
      </c>
      <c r="K1017" s="12" t="s">
        <v>5028</v>
      </c>
      <c r="L1017" s="12"/>
      <c r="M1017" s="17" t="s">
        <v>39</v>
      </c>
      <c r="N1017" s="12" t="s">
        <v>4996</v>
      </c>
      <c r="O1017" s="11" t="s">
        <v>5029</v>
      </c>
      <c r="P1017" s="23"/>
      <c r="Q1017" s="17"/>
      <c r="R1017" s="23"/>
      <c r="S1017" s="23"/>
      <c r="T1017" s="23"/>
      <c r="U1017" s="23"/>
      <c r="V1017" s="23"/>
      <c r="W1017" s="23"/>
      <c r="X1017" s="17"/>
      <c r="Y1017" s="9" t="s">
        <v>4998</v>
      </c>
      <c r="Z1017" s="11" t="s">
        <v>5030</v>
      </c>
      <c r="AA1017" s="14" t="str">
        <f t="shared" si="1"/>
        <v>M4-EyP-1b-I-1</v>
      </c>
      <c r="AB1017" s="7" t="s">
        <v>258</v>
      </c>
      <c r="AC1017" s="17"/>
      <c r="AD1017" s="17" t="s">
        <v>44</v>
      </c>
      <c r="AE1017" s="7" t="s">
        <v>45</v>
      </c>
    </row>
    <row r="1018" ht="75.0" customHeight="1">
      <c r="A1018" s="7" t="s">
        <v>5025</v>
      </c>
      <c r="B1018" s="12" t="s">
        <v>5026</v>
      </c>
      <c r="C1018" s="17" t="s">
        <v>32</v>
      </c>
      <c r="D1018" s="10" t="s">
        <v>33</v>
      </c>
      <c r="E1018" s="9"/>
      <c r="F1018" s="11" t="s">
        <v>5031</v>
      </c>
      <c r="G1018" s="12"/>
      <c r="H1018" s="12"/>
      <c r="I1018" s="9" t="s">
        <v>35</v>
      </c>
      <c r="J1018" s="9" t="s">
        <v>471</v>
      </c>
      <c r="K1018" s="12" t="s">
        <v>5028</v>
      </c>
      <c r="L1018" s="12"/>
      <c r="M1018" s="17" t="s">
        <v>39</v>
      </c>
      <c r="N1018" s="12" t="s">
        <v>4996</v>
      </c>
      <c r="O1018" s="11" t="s">
        <v>5032</v>
      </c>
      <c r="P1018" s="23"/>
      <c r="Q1018" s="17"/>
      <c r="R1018" s="23"/>
      <c r="S1018" s="23"/>
      <c r="T1018" s="23"/>
      <c r="U1018" s="23"/>
      <c r="V1018" s="23"/>
      <c r="W1018" s="23"/>
      <c r="X1018" s="17"/>
      <c r="Y1018" s="9" t="s">
        <v>4998</v>
      </c>
      <c r="Z1018" s="11" t="s">
        <v>5033</v>
      </c>
      <c r="AA1018" s="14" t="str">
        <f t="shared" si="1"/>
        <v>M4-EyP-1b-I-2</v>
      </c>
      <c r="AB1018" s="7" t="s">
        <v>258</v>
      </c>
      <c r="AC1018" s="17"/>
      <c r="AD1018" s="17" t="s">
        <v>44</v>
      </c>
      <c r="AE1018" s="7" t="s">
        <v>45</v>
      </c>
    </row>
    <row r="1019" ht="75.0" customHeight="1">
      <c r="A1019" s="7" t="s">
        <v>5025</v>
      </c>
      <c r="B1019" s="12" t="s">
        <v>5026</v>
      </c>
      <c r="C1019" s="7" t="s">
        <v>32</v>
      </c>
      <c r="D1019" s="10" t="s">
        <v>33</v>
      </c>
      <c r="E1019" s="9"/>
      <c r="F1019" s="11" t="s">
        <v>5034</v>
      </c>
      <c r="G1019" s="12"/>
      <c r="H1019" s="12"/>
      <c r="I1019" s="9" t="s">
        <v>35</v>
      </c>
      <c r="J1019" s="9" t="s">
        <v>471</v>
      </c>
      <c r="K1019" s="12" t="s">
        <v>5035</v>
      </c>
      <c r="L1019" s="12"/>
      <c r="M1019" s="17" t="s">
        <v>39</v>
      </c>
      <c r="N1019" s="12" t="s">
        <v>4996</v>
      </c>
      <c r="O1019" s="11" t="s">
        <v>5036</v>
      </c>
      <c r="P1019" s="23"/>
      <c r="Q1019" s="17"/>
      <c r="R1019" s="23"/>
      <c r="S1019" s="23"/>
      <c r="T1019" s="23"/>
      <c r="U1019" s="23"/>
      <c r="V1019" s="23"/>
      <c r="W1019" s="23"/>
      <c r="X1019" s="17"/>
      <c r="Y1019" s="9" t="s">
        <v>4998</v>
      </c>
      <c r="Z1019" s="11" t="s">
        <v>5037</v>
      </c>
      <c r="AA1019" s="14" t="str">
        <f t="shared" si="1"/>
        <v>M4-EyP-1b-I-3</v>
      </c>
      <c r="AB1019" s="7" t="s">
        <v>258</v>
      </c>
      <c r="AC1019" s="17"/>
      <c r="AD1019" s="17" t="s">
        <v>44</v>
      </c>
      <c r="AE1019" s="7" t="s">
        <v>45</v>
      </c>
    </row>
    <row r="1020" ht="75.0" customHeight="1">
      <c r="A1020" s="7" t="s">
        <v>5025</v>
      </c>
      <c r="B1020" s="12" t="s">
        <v>5026</v>
      </c>
      <c r="C1020" s="17" t="s">
        <v>46</v>
      </c>
      <c r="D1020" s="10" t="s">
        <v>33</v>
      </c>
      <c r="E1020" s="9"/>
      <c r="F1020" s="11" t="s">
        <v>5038</v>
      </c>
      <c r="G1020" s="12" t="s">
        <v>5039</v>
      </c>
      <c r="H1020" s="12"/>
      <c r="I1020" s="9"/>
      <c r="J1020" s="9" t="s">
        <v>90</v>
      </c>
      <c r="K1020" s="12" t="s">
        <v>5040</v>
      </c>
      <c r="L1020" s="12" t="s">
        <v>5041</v>
      </c>
      <c r="M1020" s="17" t="s">
        <v>39</v>
      </c>
      <c r="N1020" s="12" t="s">
        <v>4996</v>
      </c>
      <c r="O1020" s="11" t="s">
        <v>4997</v>
      </c>
      <c r="P1020" s="23"/>
      <c r="Q1020" s="17"/>
      <c r="R1020" s="23"/>
      <c r="S1020" s="23"/>
      <c r="T1020" s="23"/>
      <c r="U1020" s="23"/>
      <c r="V1020" s="23"/>
      <c r="W1020" s="23"/>
      <c r="X1020" s="17"/>
      <c r="Y1020" s="9" t="s">
        <v>4998</v>
      </c>
      <c r="Z1020" s="11" t="s">
        <v>5042</v>
      </c>
      <c r="AA1020" s="14" t="str">
        <f t="shared" si="1"/>
        <v>M4-EyP-1b-E-1</v>
      </c>
      <c r="AB1020" s="7" t="s">
        <v>258</v>
      </c>
      <c r="AC1020" s="17"/>
      <c r="AD1020" s="17" t="s">
        <v>44</v>
      </c>
      <c r="AE1020" s="7" t="s">
        <v>45</v>
      </c>
    </row>
    <row r="1021" ht="75.0" customHeight="1">
      <c r="A1021" s="7" t="s">
        <v>5025</v>
      </c>
      <c r="B1021" s="12" t="s">
        <v>5026</v>
      </c>
      <c r="C1021" s="7" t="s">
        <v>46</v>
      </c>
      <c r="D1021" s="10" t="s">
        <v>33</v>
      </c>
      <c r="E1021" s="9"/>
      <c r="F1021" s="11" t="s">
        <v>5043</v>
      </c>
      <c r="G1021" s="11" t="s">
        <v>5044</v>
      </c>
      <c r="H1021" s="12"/>
      <c r="I1021" s="9"/>
      <c r="J1021" s="9" t="s">
        <v>90</v>
      </c>
      <c r="K1021" s="11" t="s">
        <v>5045</v>
      </c>
      <c r="L1021" s="12" t="s">
        <v>5046</v>
      </c>
      <c r="M1021" s="17" t="s">
        <v>39</v>
      </c>
      <c r="N1021" s="12" t="s">
        <v>4996</v>
      </c>
      <c r="O1021" s="11" t="s">
        <v>4997</v>
      </c>
      <c r="P1021" s="23"/>
      <c r="Q1021" s="17"/>
      <c r="R1021" s="23"/>
      <c r="S1021" s="23"/>
      <c r="T1021" s="23"/>
      <c r="U1021" s="23"/>
      <c r="V1021" s="23"/>
      <c r="W1021" s="23"/>
      <c r="X1021" s="17"/>
      <c r="Y1021" s="9" t="s">
        <v>4998</v>
      </c>
      <c r="Z1021" s="11" t="s">
        <v>5047</v>
      </c>
      <c r="AA1021" s="14" t="str">
        <f t="shared" si="1"/>
        <v>M4-EyP-1b-E-2</v>
      </c>
      <c r="AB1021" s="7" t="s">
        <v>258</v>
      </c>
      <c r="AC1021" s="17"/>
      <c r="AD1021" s="17" t="s">
        <v>44</v>
      </c>
      <c r="AE1021" s="7" t="s">
        <v>45</v>
      </c>
    </row>
    <row r="1022" ht="75.0" customHeight="1">
      <c r="A1022" s="7" t="s">
        <v>5025</v>
      </c>
      <c r="B1022" s="12" t="s">
        <v>5026</v>
      </c>
      <c r="C1022" s="7" t="s">
        <v>46</v>
      </c>
      <c r="D1022" s="10" t="s">
        <v>33</v>
      </c>
      <c r="E1022" s="9"/>
      <c r="F1022" s="11" t="s">
        <v>5048</v>
      </c>
      <c r="G1022" s="12" t="s">
        <v>5049</v>
      </c>
      <c r="H1022" s="12"/>
      <c r="I1022" s="9"/>
      <c r="J1022" s="9" t="s">
        <v>90</v>
      </c>
      <c r="K1022" s="12" t="s">
        <v>5050</v>
      </c>
      <c r="L1022" s="12" t="s">
        <v>5051</v>
      </c>
      <c r="M1022" s="17" t="s">
        <v>39</v>
      </c>
      <c r="N1022" s="12" t="s">
        <v>4996</v>
      </c>
      <c r="O1022" s="11" t="s">
        <v>4997</v>
      </c>
      <c r="P1022" s="23"/>
      <c r="Q1022" s="17"/>
      <c r="R1022" s="23"/>
      <c r="S1022" s="23"/>
      <c r="T1022" s="23"/>
      <c r="U1022" s="23"/>
      <c r="V1022" s="23"/>
      <c r="W1022" s="23"/>
      <c r="X1022" s="17"/>
      <c r="Y1022" s="9" t="s">
        <v>4998</v>
      </c>
      <c r="Z1022" s="11" t="s">
        <v>5052</v>
      </c>
      <c r="AA1022" s="14" t="str">
        <f t="shared" si="1"/>
        <v>M4-EyP-1b-E-3</v>
      </c>
      <c r="AB1022" s="7" t="s">
        <v>258</v>
      </c>
      <c r="AC1022" s="17"/>
      <c r="AD1022" s="17" t="s">
        <v>44</v>
      </c>
      <c r="AE1022" s="7" t="s">
        <v>45</v>
      </c>
    </row>
    <row r="1023" ht="75.0" customHeight="1">
      <c r="A1023" s="9" t="s">
        <v>5053</v>
      </c>
      <c r="B1023" s="12" t="s">
        <v>5054</v>
      </c>
      <c r="C1023" s="17" t="s">
        <v>32</v>
      </c>
      <c r="D1023" s="10" t="s">
        <v>33</v>
      </c>
      <c r="E1023" s="9"/>
      <c r="F1023" s="12" t="s">
        <v>5055</v>
      </c>
      <c r="G1023" s="12"/>
      <c r="H1023" s="12"/>
      <c r="I1023" s="9"/>
      <c r="J1023" s="9" t="s">
        <v>108</v>
      </c>
      <c r="K1023" s="11" t="s">
        <v>5056</v>
      </c>
      <c r="L1023" s="12"/>
      <c r="M1023" s="17" t="s">
        <v>39</v>
      </c>
      <c r="N1023" s="12" t="s">
        <v>5057</v>
      </c>
      <c r="O1023" s="11" t="s">
        <v>5058</v>
      </c>
      <c r="P1023" s="23"/>
      <c r="Q1023" s="17"/>
      <c r="R1023" s="23"/>
      <c r="S1023" s="23"/>
      <c r="T1023" s="23"/>
      <c r="U1023" s="23"/>
      <c r="V1023" s="23"/>
      <c r="W1023" s="23"/>
      <c r="X1023" s="17"/>
      <c r="Y1023" s="9" t="s">
        <v>4998</v>
      </c>
      <c r="Z1023" s="12" t="s">
        <v>5059</v>
      </c>
      <c r="AA1023" s="14" t="str">
        <f t="shared" si="1"/>
        <v>M4-EyP-2a-I-1</v>
      </c>
      <c r="AB1023" s="7" t="s">
        <v>258</v>
      </c>
      <c r="AC1023" s="17"/>
      <c r="AD1023" s="17" t="s">
        <v>44</v>
      </c>
      <c r="AE1023" s="7" t="s">
        <v>45</v>
      </c>
    </row>
    <row r="1024" ht="75.0" customHeight="1">
      <c r="A1024" s="9" t="s">
        <v>5053</v>
      </c>
      <c r="B1024" s="12" t="s">
        <v>5054</v>
      </c>
      <c r="C1024" s="7" t="s">
        <v>32</v>
      </c>
      <c r="D1024" s="10" t="s">
        <v>33</v>
      </c>
      <c r="E1024" s="9"/>
      <c r="F1024" s="11" t="s">
        <v>5060</v>
      </c>
      <c r="G1024" s="12"/>
      <c r="H1024" s="12"/>
      <c r="I1024" s="9"/>
      <c r="J1024" s="9" t="s">
        <v>108</v>
      </c>
      <c r="K1024" s="11" t="s">
        <v>5061</v>
      </c>
      <c r="L1024" s="12"/>
      <c r="M1024" s="17" t="s">
        <v>39</v>
      </c>
      <c r="N1024" s="12" t="s">
        <v>5062</v>
      </c>
      <c r="O1024" s="11" t="s">
        <v>5063</v>
      </c>
      <c r="P1024" s="23"/>
      <c r="Q1024" s="17"/>
      <c r="R1024" s="23"/>
      <c r="S1024" s="23"/>
      <c r="T1024" s="23"/>
      <c r="U1024" s="23"/>
      <c r="V1024" s="23"/>
      <c r="W1024" s="23"/>
      <c r="X1024" s="17"/>
      <c r="Y1024" s="9" t="s">
        <v>4998</v>
      </c>
      <c r="Z1024" s="12" t="s">
        <v>5064</v>
      </c>
      <c r="AA1024" s="14" t="str">
        <f t="shared" si="1"/>
        <v>M4-EyP-2a-I-2</v>
      </c>
      <c r="AB1024" s="7" t="s">
        <v>258</v>
      </c>
      <c r="AC1024" s="17"/>
      <c r="AD1024" s="17" t="s">
        <v>44</v>
      </c>
      <c r="AE1024" s="7" t="s">
        <v>45</v>
      </c>
    </row>
    <row r="1025" ht="75.0" customHeight="1">
      <c r="A1025" s="9" t="s">
        <v>5053</v>
      </c>
      <c r="B1025" s="12" t="s">
        <v>5054</v>
      </c>
      <c r="C1025" s="7" t="s">
        <v>32</v>
      </c>
      <c r="D1025" s="10" t="s">
        <v>33</v>
      </c>
      <c r="E1025" s="9"/>
      <c r="F1025" s="11" t="s">
        <v>5065</v>
      </c>
      <c r="G1025" s="12"/>
      <c r="H1025" s="12"/>
      <c r="I1025" s="9"/>
      <c r="J1025" s="9" t="s">
        <v>108</v>
      </c>
      <c r="K1025" s="12" t="s">
        <v>5066</v>
      </c>
      <c r="L1025" s="12"/>
      <c r="M1025" s="17" t="s">
        <v>39</v>
      </c>
      <c r="N1025" s="12" t="s">
        <v>5067</v>
      </c>
      <c r="O1025" s="11" t="s">
        <v>5068</v>
      </c>
      <c r="P1025" s="23"/>
      <c r="Q1025" s="17"/>
      <c r="R1025" s="23"/>
      <c r="S1025" s="23"/>
      <c r="T1025" s="23"/>
      <c r="U1025" s="23"/>
      <c r="V1025" s="23"/>
      <c r="W1025" s="23"/>
      <c r="X1025" s="17"/>
      <c r="Y1025" s="9" t="s">
        <v>4998</v>
      </c>
      <c r="Z1025" s="12" t="s">
        <v>5069</v>
      </c>
      <c r="AA1025" s="14" t="str">
        <f t="shared" si="1"/>
        <v>M4-EyP-2a-I-3</v>
      </c>
      <c r="AB1025" s="7" t="s">
        <v>258</v>
      </c>
      <c r="AC1025" s="17"/>
      <c r="AD1025" s="17" t="s">
        <v>44</v>
      </c>
      <c r="AE1025" s="7" t="s">
        <v>45</v>
      </c>
    </row>
    <row r="1026" ht="75.0" customHeight="1">
      <c r="A1026" s="9" t="s">
        <v>5053</v>
      </c>
      <c r="B1026" s="12" t="s">
        <v>5054</v>
      </c>
      <c r="C1026" s="7" t="s">
        <v>46</v>
      </c>
      <c r="D1026" s="10" t="s">
        <v>33</v>
      </c>
      <c r="E1026" s="9"/>
      <c r="F1026" s="28" t="s">
        <v>5070</v>
      </c>
      <c r="G1026" s="12" t="s">
        <v>5071</v>
      </c>
      <c r="H1026" s="12"/>
      <c r="I1026" s="9"/>
      <c r="J1026" s="9" t="s">
        <v>49</v>
      </c>
      <c r="K1026" s="11" t="s">
        <v>5072</v>
      </c>
      <c r="L1026" s="12" t="s">
        <v>5073</v>
      </c>
      <c r="M1026" s="17" t="s">
        <v>39</v>
      </c>
      <c r="N1026" s="12" t="s">
        <v>5074</v>
      </c>
      <c r="O1026" s="11" t="s">
        <v>5074</v>
      </c>
      <c r="P1026" s="23"/>
      <c r="Q1026" s="17"/>
      <c r="R1026" s="23"/>
      <c r="S1026" s="23"/>
      <c r="T1026" s="23"/>
      <c r="U1026" s="23"/>
      <c r="V1026" s="23"/>
      <c r="W1026" s="23"/>
      <c r="X1026" s="17"/>
      <c r="Y1026" s="9" t="s">
        <v>4998</v>
      </c>
      <c r="Z1026" s="11" t="s">
        <v>5075</v>
      </c>
      <c r="AA1026" s="14" t="str">
        <f t="shared" si="1"/>
        <v>M4-EyP-2a-E-1</v>
      </c>
      <c r="AB1026" s="7" t="s">
        <v>258</v>
      </c>
      <c r="AC1026" s="17"/>
      <c r="AD1026" s="17" t="s">
        <v>44</v>
      </c>
      <c r="AE1026" s="7" t="s">
        <v>45</v>
      </c>
    </row>
    <row r="1027" ht="75.0" customHeight="1">
      <c r="A1027" s="9" t="s">
        <v>5053</v>
      </c>
      <c r="B1027" s="12" t="s">
        <v>5054</v>
      </c>
      <c r="C1027" s="7" t="s">
        <v>46</v>
      </c>
      <c r="D1027" s="10" t="s">
        <v>33</v>
      </c>
      <c r="E1027" s="9"/>
      <c r="F1027" s="12" t="s">
        <v>5076</v>
      </c>
      <c r="G1027" s="12" t="s">
        <v>5077</v>
      </c>
      <c r="H1027" s="12"/>
      <c r="I1027" s="9"/>
      <c r="J1027" s="9" t="s">
        <v>49</v>
      </c>
      <c r="K1027" s="12" t="s">
        <v>5078</v>
      </c>
      <c r="L1027" s="12" t="s">
        <v>5079</v>
      </c>
      <c r="M1027" s="17" t="s">
        <v>39</v>
      </c>
      <c r="N1027" s="11" t="s">
        <v>5080</v>
      </c>
      <c r="O1027" s="11" t="s">
        <v>5080</v>
      </c>
      <c r="P1027" s="23"/>
      <c r="Q1027" s="17"/>
      <c r="R1027" s="23"/>
      <c r="S1027" s="23"/>
      <c r="T1027" s="23"/>
      <c r="U1027" s="23"/>
      <c r="V1027" s="23"/>
      <c r="W1027" s="23"/>
      <c r="X1027" s="17"/>
      <c r="Y1027" s="9" t="s">
        <v>4998</v>
      </c>
      <c r="Z1027" s="11" t="s">
        <v>5081</v>
      </c>
      <c r="AA1027" s="14" t="str">
        <f t="shared" si="1"/>
        <v>M4-EyP-2a-E-2</v>
      </c>
      <c r="AB1027" s="7" t="s">
        <v>258</v>
      </c>
      <c r="AC1027" s="17"/>
      <c r="AD1027" s="17" t="s">
        <v>44</v>
      </c>
      <c r="AE1027" s="7" t="s">
        <v>45</v>
      </c>
    </row>
    <row r="1028" ht="75.0" customHeight="1">
      <c r="A1028" s="9" t="s">
        <v>5053</v>
      </c>
      <c r="B1028" s="12" t="s">
        <v>5054</v>
      </c>
      <c r="C1028" s="7" t="s">
        <v>46</v>
      </c>
      <c r="D1028" s="10" t="s">
        <v>33</v>
      </c>
      <c r="E1028" s="9"/>
      <c r="F1028" s="12" t="s">
        <v>5082</v>
      </c>
      <c r="G1028" s="8" t="s">
        <v>5083</v>
      </c>
      <c r="H1028" s="12"/>
      <c r="I1028" s="9"/>
      <c r="J1028" s="9" t="s">
        <v>90</v>
      </c>
      <c r="K1028" s="12" t="s">
        <v>5084</v>
      </c>
      <c r="L1028" s="12" t="s">
        <v>5085</v>
      </c>
      <c r="M1028" s="17" t="s">
        <v>39</v>
      </c>
      <c r="N1028" s="11" t="s">
        <v>5086</v>
      </c>
      <c r="O1028" s="11" t="s">
        <v>5086</v>
      </c>
      <c r="P1028" s="23"/>
      <c r="Q1028" s="17"/>
      <c r="R1028" s="23"/>
      <c r="S1028" s="23"/>
      <c r="T1028" s="23"/>
      <c r="U1028" s="23"/>
      <c r="V1028" s="23"/>
      <c r="W1028" s="23"/>
      <c r="X1028" s="17"/>
      <c r="Y1028" s="9" t="s">
        <v>4998</v>
      </c>
      <c r="Z1028" s="11" t="s">
        <v>5087</v>
      </c>
      <c r="AA1028" s="14" t="str">
        <f t="shared" si="1"/>
        <v>M4-EyP-2a-E-3</v>
      </c>
      <c r="AB1028" s="7" t="s">
        <v>258</v>
      </c>
      <c r="AC1028" s="17"/>
      <c r="AD1028" s="17" t="s">
        <v>44</v>
      </c>
      <c r="AE1028" s="7" t="s">
        <v>45</v>
      </c>
    </row>
    <row r="1029" ht="75.0" customHeight="1">
      <c r="A1029" s="9" t="s">
        <v>5088</v>
      </c>
      <c r="B1029" s="12" t="s">
        <v>5089</v>
      </c>
      <c r="C1029" s="31" t="s">
        <v>32</v>
      </c>
      <c r="D1029" s="10" t="s">
        <v>33</v>
      </c>
      <c r="E1029" s="9"/>
      <c r="F1029" s="11" t="s">
        <v>5090</v>
      </c>
      <c r="G1029" s="8"/>
      <c r="H1029" s="12"/>
      <c r="I1029" s="9" t="s">
        <v>82</v>
      </c>
      <c r="J1029" s="9" t="s">
        <v>5091</v>
      </c>
      <c r="K1029" s="12" t="s">
        <v>5092</v>
      </c>
      <c r="L1029" s="49"/>
      <c r="M1029" s="17" t="s">
        <v>39</v>
      </c>
      <c r="N1029" s="12" t="s">
        <v>5093</v>
      </c>
      <c r="O1029" s="12" t="s">
        <v>5093</v>
      </c>
      <c r="P1029" s="23"/>
      <c r="Q1029" s="17"/>
      <c r="R1029" s="23"/>
      <c r="S1029" s="23"/>
      <c r="T1029" s="23"/>
      <c r="U1029" s="23"/>
      <c r="V1029" s="23"/>
      <c r="W1029" s="23"/>
      <c r="X1029" s="17"/>
      <c r="Y1029" s="9" t="s">
        <v>4998</v>
      </c>
      <c r="Z1029" s="11" t="s">
        <v>5094</v>
      </c>
      <c r="AA1029" s="14" t="str">
        <f t="shared" si="1"/>
        <v>M4-EyP-2b-I-1</v>
      </c>
      <c r="AB1029" s="7"/>
      <c r="AC1029" s="17"/>
      <c r="AD1029" s="17" t="s">
        <v>44</v>
      </c>
      <c r="AE1029" s="7" t="s">
        <v>45</v>
      </c>
    </row>
    <row r="1030" ht="75.0" customHeight="1">
      <c r="A1030" s="9" t="s">
        <v>5088</v>
      </c>
      <c r="B1030" s="12" t="s">
        <v>5089</v>
      </c>
      <c r="C1030" s="31" t="s">
        <v>32</v>
      </c>
      <c r="D1030" s="10" t="s">
        <v>33</v>
      </c>
      <c r="E1030" s="9"/>
      <c r="F1030" s="21" t="s">
        <v>5095</v>
      </c>
      <c r="G1030" s="8"/>
      <c r="H1030" s="12"/>
      <c r="I1030" s="9" t="s">
        <v>82</v>
      </c>
      <c r="J1030" s="9" t="s">
        <v>5091</v>
      </c>
      <c r="K1030" s="12" t="s">
        <v>5096</v>
      </c>
      <c r="L1030" s="49"/>
      <c r="M1030" s="17" t="s">
        <v>39</v>
      </c>
      <c r="N1030" s="12" t="s">
        <v>5097</v>
      </c>
      <c r="O1030" s="12" t="s">
        <v>5097</v>
      </c>
      <c r="P1030" s="23"/>
      <c r="Q1030" s="17"/>
      <c r="R1030" s="23"/>
      <c r="S1030" s="23"/>
      <c r="T1030" s="23"/>
      <c r="U1030" s="23"/>
      <c r="V1030" s="23"/>
      <c r="W1030" s="23"/>
      <c r="X1030" s="17"/>
      <c r="Y1030" s="9" t="s">
        <v>4998</v>
      </c>
      <c r="Z1030" s="11" t="s">
        <v>5098</v>
      </c>
      <c r="AA1030" s="14" t="str">
        <f t="shared" si="1"/>
        <v>M4-EyP-2b-I-2</v>
      </c>
      <c r="AB1030" s="7"/>
      <c r="AC1030" s="17"/>
      <c r="AD1030" s="17" t="s">
        <v>44</v>
      </c>
      <c r="AE1030" s="7" t="s">
        <v>45</v>
      </c>
    </row>
    <row r="1031" ht="75.0" customHeight="1">
      <c r="A1031" s="9" t="s">
        <v>5088</v>
      </c>
      <c r="B1031" s="12" t="s">
        <v>5089</v>
      </c>
      <c r="C1031" s="31" t="s">
        <v>32</v>
      </c>
      <c r="D1031" s="10" t="s">
        <v>33</v>
      </c>
      <c r="E1031" s="9"/>
      <c r="F1031" s="21" t="s">
        <v>5099</v>
      </c>
      <c r="G1031" s="8"/>
      <c r="H1031" s="12"/>
      <c r="I1031" s="9" t="s">
        <v>82</v>
      </c>
      <c r="J1031" s="9" t="s">
        <v>5091</v>
      </c>
      <c r="K1031" s="12" t="s">
        <v>5100</v>
      </c>
      <c r="L1031" s="49"/>
      <c r="M1031" s="17" t="s">
        <v>39</v>
      </c>
      <c r="N1031" s="12" t="s">
        <v>5101</v>
      </c>
      <c r="O1031" s="12" t="s">
        <v>5101</v>
      </c>
      <c r="P1031" s="23"/>
      <c r="Q1031" s="17"/>
      <c r="R1031" s="23"/>
      <c r="S1031" s="23"/>
      <c r="T1031" s="23"/>
      <c r="U1031" s="23"/>
      <c r="V1031" s="23"/>
      <c r="W1031" s="23"/>
      <c r="X1031" s="17"/>
      <c r="Y1031" s="9" t="s">
        <v>4998</v>
      </c>
      <c r="Z1031" s="11" t="s">
        <v>5102</v>
      </c>
      <c r="AA1031" s="14" t="str">
        <f t="shared" si="1"/>
        <v>M4-EyP-2b-I-3</v>
      </c>
      <c r="AB1031" s="7"/>
      <c r="AC1031" s="17"/>
      <c r="AD1031" s="17" t="s">
        <v>44</v>
      </c>
      <c r="AE1031" s="7" t="s">
        <v>45</v>
      </c>
    </row>
    <row r="1032" ht="75.0" customHeight="1">
      <c r="A1032" s="9" t="s">
        <v>5103</v>
      </c>
      <c r="B1032" s="12" t="s">
        <v>5104</v>
      </c>
      <c r="C1032" s="17" t="s">
        <v>32</v>
      </c>
      <c r="D1032" s="10" t="s">
        <v>33</v>
      </c>
      <c r="E1032" s="7"/>
      <c r="F1032" s="12" t="s">
        <v>5105</v>
      </c>
      <c r="G1032" s="12"/>
      <c r="H1032" s="12"/>
      <c r="I1032" s="9" t="s">
        <v>82</v>
      </c>
      <c r="J1032" s="9" t="s">
        <v>108</v>
      </c>
      <c r="K1032" s="11" t="s">
        <v>5106</v>
      </c>
      <c r="L1032" s="12" t="s">
        <v>110</v>
      </c>
      <c r="M1032" s="17" t="s">
        <v>39</v>
      </c>
      <c r="N1032" s="11" t="s">
        <v>5107</v>
      </c>
      <c r="O1032" s="11" t="s">
        <v>5108</v>
      </c>
      <c r="P1032" s="23"/>
      <c r="Q1032" s="17"/>
      <c r="R1032" s="23"/>
      <c r="S1032" s="23"/>
      <c r="T1032" s="23"/>
      <c r="U1032" s="23"/>
      <c r="V1032" s="23"/>
      <c r="W1032" s="23"/>
      <c r="X1032" s="17"/>
      <c r="Y1032" s="9" t="s">
        <v>4998</v>
      </c>
      <c r="Z1032" s="11" t="s">
        <v>5109</v>
      </c>
      <c r="AA1032" s="14" t="str">
        <f t="shared" si="1"/>
        <v>M4-EyP-3a-I-1</v>
      </c>
      <c r="AB1032" s="7" t="s">
        <v>258</v>
      </c>
      <c r="AC1032" s="17"/>
      <c r="AD1032" s="17"/>
      <c r="AE1032" s="7" t="s">
        <v>45</v>
      </c>
    </row>
    <row r="1033" ht="75.0" customHeight="1">
      <c r="A1033" s="9" t="s">
        <v>5103</v>
      </c>
      <c r="B1033" s="12" t="s">
        <v>5104</v>
      </c>
      <c r="C1033" s="7" t="s">
        <v>32</v>
      </c>
      <c r="D1033" s="10" t="s">
        <v>33</v>
      </c>
      <c r="E1033" s="9"/>
      <c r="F1033" s="11" t="s">
        <v>5110</v>
      </c>
      <c r="G1033" s="8"/>
      <c r="H1033" s="12"/>
      <c r="I1033" s="9" t="s">
        <v>82</v>
      </c>
      <c r="J1033" s="9" t="s">
        <v>108</v>
      </c>
      <c r="K1033" s="11" t="s">
        <v>5111</v>
      </c>
      <c r="L1033" s="12" t="s">
        <v>110</v>
      </c>
      <c r="M1033" s="17" t="s">
        <v>39</v>
      </c>
      <c r="N1033" s="11" t="s">
        <v>5112</v>
      </c>
      <c r="O1033" s="11" t="s">
        <v>5113</v>
      </c>
      <c r="P1033" s="23"/>
      <c r="Q1033" s="17"/>
      <c r="R1033" s="23"/>
      <c r="S1033" s="23"/>
      <c r="T1033" s="23"/>
      <c r="U1033" s="23"/>
      <c r="V1033" s="23"/>
      <c r="W1033" s="23"/>
      <c r="X1033" s="17"/>
      <c r="Y1033" s="9" t="s">
        <v>4998</v>
      </c>
      <c r="Z1033" s="11" t="s">
        <v>5114</v>
      </c>
      <c r="AA1033" s="14" t="str">
        <f t="shared" si="1"/>
        <v>M4-EyP-3a-I-2</v>
      </c>
      <c r="AB1033" s="7" t="s">
        <v>258</v>
      </c>
      <c r="AC1033" s="17"/>
      <c r="AD1033" s="17"/>
      <c r="AE1033" s="7" t="s">
        <v>45</v>
      </c>
    </row>
    <row r="1034" ht="75.0" customHeight="1">
      <c r="A1034" s="9" t="s">
        <v>5103</v>
      </c>
      <c r="B1034" s="12" t="s">
        <v>5104</v>
      </c>
      <c r="C1034" s="7" t="s">
        <v>32</v>
      </c>
      <c r="D1034" s="10" t="s">
        <v>33</v>
      </c>
      <c r="E1034" s="9"/>
      <c r="F1034" s="11" t="s">
        <v>5115</v>
      </c>
      <c r="G1034" s="12"/>
      <c r="H1034" s="12"/>
      <c r="I1034" s="9" t="s">
        <v>82</v>
      </c>
      <c r="J1034" s="9" t="s">
        <v>108</v>
      </c>
      <c r="K1034" s="11" t="s">
        <v>5116</v>
      </c>
      <c r="L1034" s="12" t="s">
        <v>110</v>
      </c>
      <c r="M1034" s="17" t="s">
        <v>39</v>
      </c>
      <c r="N1034" s="11" t="s">
        <v>5117</v>
      </c>
      <c r="O1034" s="11" t="s">
        <v>5118</v>
      </c>
      <c r="P1034" s="23"/>
      <c r="Q1034" s="17"/>
      <c r="R1034" s="23"/>
      <c r="S1034" s="23"/>
      <c r="T1034" s="23"/>
      <c r="U1034" s="23"/>
      <c r="V1034" s="23"/>
      <c r="W1034" s="23"/>
      <c r="X1034" s="17"/>
      <c r="Y1034" s="9" t="s">
        <v>4998</v>
      </c>
      <c r="Z1034" s="11" t="s">
        <v>5119</v>
      </c>
      <c r="AA1034" s="14" t="str">
        <f t="shared" si="1"/>
        <v>M4-EyP-3a-I-3</v>
      </c>
      <c r="AB1034" s="7" t="s">
        <v>258</v>
      </c>
      <c r="AC1034" s="17"/>
      <c r="AD1034" s="17"/>
      <c r="AE1034" s="7" t="s">
        <v>45</v>
      </c>
    </row>
    <row r="1035" ht="75.0" customHeight="1">
      <c r="A1035" s="9" t="s">
        <v>5103</v>
      </c>
      <c r="B1035" s="12" t="s">
        <v>5104</v>
      </c>
      <c r="C1035" s="7" t="s">
        <v>46</v>
      </c>
      <c r="D1035" s="10" t="s">
        <v>33</v>
      </c>
      <c r="E1035" s="9"/>
      <c r="F1035" s="11" t="s">
        <v>5120</v>
      </c>
      <c r="G1035" s="12" t="s">
        <v>5121</v>
      </c>
      <c r="H1035" s="12"/>
      <c r="I1035" s="9" t="s">
        <v>82</v>
      </c>
      <c r="J1035" s="9" t="s">
        <v>49</v>
      </c>
      <c r="K1035" s="12" t="s">
        <v>5122</v>
      </c>
      <c r="L1035" s="12" t="s">
        <v>5085</v>
      </c>
      <c r="M1035" s="17" t="s">
        <v>39</v>
      </c>
      <c r="N1035" s="11" t="s">
        <v>5123</v>
      </c>
      <c r="O1035" s="11" t="s">
        <v>5123</v>
      </c>
      <c r="P1035" s="23"/>
      <c r="Q1035" s="17"/>
      <c r="R1035" s="23"/>
      <c r="S1035" s="23"/>
      <c r="T1035" s="23"/>
      <c r="U1035" s="23"/>
      <c r="V1035" s="23"/>
      <c r="W1035" s="23"/>
      <c r="X1035" s="17"/>
      <c r="Y1035" s="9" t="s">
        <v>4998</v>
      </c>
      <c r="Z1035" s="12" t="s">
        <v>5124</v>
      </c>
      <c r="AA1035" s="14" t="str">
        <f t="shared" si="1"/>
        <v>M4-EyP-3a-E-1</v>
      </c>
      <c r="AB1035" s="7" t="s">
        <v>258</v>
      </c>
      <c r="AC1035" s="17"/>
      <c r="AD1035" s="17"/>
      <c r="AE1035" s="7" t="s">
        <v>45</v>
      </c>
    </row>
    <row r="1036" ht="75.0" customHeight="1">
      <c r="A1036" s="9" t="s">
        <v>5103</v>
      </c>
      <c r="B1036" s="12" t="s">
        <v>5104</v>
      </c>
      <c r="C1036" s="7" t="s">
        <v>46</v>
      </c>
      <c r="D1036" s="10" t="s">
        <v>33</v>
      </c>
      <c r="E1036" s="9"/>
      <c r="F1036" s="11" t="s">
        <v>5125</v>
      </c>
      <c r="G1036" s="11" t="s">
        <v>5126</v>
      </c>
      <c r="H1036" s="12"/>
      <c r="I1036" s="9" t="s">
        <v>82</v>
      </c>
      <c r="J1036" s="9" t="s">
        <v>49</v>
      </c>
      <c r="K1036" s="11" t="s">
        <v>5127</v>
      </c>
      <c r="L1036" s="12" t="s">
        <v>5128</v>
      </c>
      <c r="M1036" s="17" t="s">
        <v>39</v>
      </c>
      <c r="N1036" s="12" t="s">
        <v>5129</v>
      </c>
      <c r="O1036" s="12" t="s">
        <v>5129</v>
      </c>
      <c r="P1036" s="23"/>
      <c r="Q1036" s="17"/>
      <c r="R1036" s="23"/>
      <c r="S1036" s="23"/>
      <c r="T1036" s="23"/>
      <c r="U1036" s="23"/>
      <c r="V1036" s="23"/>
      <c r="W1036" s="23"/>
      <c r="X1036" s="17"/>
      <c r="Y1036" s="9" t="s">
        <v>4998</v>
      </c>
      <c r="Z1036" s="12" t="s">
        <v>5130</v>
      </c>
      <c r="AA1036" s="14" t="str">
        <f t="shared" si="1"/>
        <v>M4-EyP-3a-E-2</v>
      </c>
      <c r="AB1036" s="7" t="s">
        <v>258</v>
      </c>
      <c r="AC1036" s="17"/>
      <c r="AD1036" s="17"/>
      <c r="AE1036" s="7" t="s">
        <v>45</v>
      </c>
    </row>
    <row r="1037" ht="75.0" customHeight="1">
      <c r="A1037" s="9" t="s">
        <v>5103</v>
      </c>
      <c r="B1037" s="12" t="s">
        <v>5104</v>
      </c>
      <c r="C1037" s="7" t="s">
        <v>46</v>
      </c>
      <c r="D1037" s="10" t="s">
        <v>33</v>
      </c>
      <c r="E1037" s="9"/>
      <c r="F1037" s="11" t="s">
        <v>5131</v>
      </c>
      <c r="G1037" s="12" t="s">
        <v>5132</v>
      </c>
      <c r="H1037" s="12"/>
      <c r="I1037" s="9" t="s">
        <v>82</v>
      </c>
      <c r="J1037" s="9" t="s">
        <v>49</v>
      </c>
      <c r="K1037" s="12" t="s">
        <v>5133</v>
      </c>
      <c r="L1037" s="12" t="s">
        <v>5134</v>
      </c>
      <c r="M1037" s="17" t="s">
        <v>39</v>
      </c>
      <c r="N1037" s="11" t="s">
        <v>5135</v>
      </c>
      <c r="O1037" s="11" t="s">
        <v>5135</v>
      </c>
      <c r="P1037" s="23"/>
      <c r="Q1037" s="17"/>
      <c r="R1037" s="23"/>
      <c r="S1037" s="23"/>
      <c r="T1037" s="23"/>
      <c r="U1037" s="23"/>
      <c r="V1037" s="23"/>
      <c r="W1037" s="23"/>
      <c r="X1037" s="17"/>
      <c r="Y1037" s="9" t="s">
        <v>4998</v>
      </c>
      <c r="Z1037" s="12" t="s">
        <v>5136</v>
      </c>
      <c r="AA1037" s="14" t="str">
        <f t="shared" si="1"/>
        <v>M4-EyP-3a-E-3</v>
      </c>
      <c r="AB1037" s="7" t="s">
        <v>258</v>
      </c>
      <c r="AC1037" s="17"/>
      <c r="AD1037" s="17"/>
      <c r="AE1037" s="7" t="s">
        <v>45</v>
      </c>
    </row>
    <row r="1038" ht="75.0" customHeight="1">
      <c r="A1038" s="70" t="s">
        <v>5137</v>
      </c>
      <c r="B1038" s="16" t="s">
        <v>5138</v>
      </c>
      <c r="C1038" s="9" t="s">
        <v>32</v>
      </c>
      <c r="D1038" s="10" t="s">
        <v>33</v>
      </c>
      <c r="E1038" s="9"/>
      <c r="F1038" s="11" t="s">
        <v>5139</v>
      </c>
      <c r="G1038" s="12"/>
      <c r="H1038" s="12"/>
      <c r="I1038" s="9" t="s">
        <v>82</v>
      </c>
      <c r="J1038" s="7" t="s">
        <v>5140</v>
      </c>
      <c r="K1038" s="12"/>
      <c r="L1038" s="12"/>
      <c r="M1038" s="17" t="s">
        <v>39</v>
      </c>
      <c r="N1038" s="11" t="s">
        <v>5141</v>
      </c>
      <c r="O1038" s="11" t="s">
        <v>5141</v>
      </c>
      <c r="P1038" s="23"/>
      <c r="Q1038" s="17"/>
      <c r="R1038" s="23"/>
      <c r="S1038" s="23"/>
      <c r="T1038" s="23"/>
      <c r="U1038" s="23"/>
      <c r="V1038" s="23"/>
      <c r="W1038" s="23"/>
      <c r="X1038" s="17"/>
      <c r="Y1038" s="9" t="s">
        <v>4998</v>
      </c>
      <c r="Z1038" s="11" t="s">
        <v>5142</v>
      </c>
      <c r="AA1038" s="14" t="str">
        <f t="shared" si="1"/>
        <v>M4-EyP-3b-I-1</v>
      </c>
      <c r="AB1038" s="7"/>
      <c r="AC1038" s="17"/>
      <c r="AD1038" s="17"/>
      <c r="AE1038" s="7" t="s">
        <v>45</v>
      </c>
    </row>
    <row r="1039" ht="75.0" customHeight="1">
      <c r="A1039" s="70" t="s">
        <v>5137</v>
      </c>
      <c r="B1039" s="16" t="s">
        <v>5138</v>
      </c>
      <c r="C1039" s="9" t="s">
        <v>32</v>
      </c>
      <c r="D1039" s="10" t="s">
        <v>33</v>
      </c>
      <c r="E1039" s="9"/>
      <c r="F1039" s="11" t="s">
        <v>5143</v>
      </c>
      <c r="G1039" s="12"/>
      <c r="H1039" s="12"/>
      <c r="I1039" s="9" t="s">
        <v>82</v>
      </c>
      <c r="J1039" s="7" t="s">
        <v>5140</v>
      </c>
      <c r="K1039" s="12"/>
      <c r="L1039" s="12"/>
      <c r="M1039" s="17" t="s">
        <v>39</v>
      </c>
      <c r="N1039" s="11" t="s">
        <v>5144</v>
      </c>
      <c r="O1039" s="11" t="s">
        <v>5144</v>
      </c>
      <c r="P1039" s="23"/>
      <c r="Q1039" s="17"/>
      <c r="R1039" s="23"/>
      <c r="S1039" s="23"/>
      <c r="T1039" s="23"/>
      <c r="U1039" s="23"/>
      <c r="V1039" s="23"/>
      <c r="W1039" s="23"/>
      <c r="X1039" s="17"/>
      <c r="Y1039" s="9" t="s">
        <v>4998</v>
      </c>
      <c r="Z1039" s="11" t="s">
        <v>5145</v>
      </c>
      <c r="AA1039" s="14" t="str">
        <f t="shared" si="1"/>
        <v>M4-EyP-3b-I-2</v>
      </c>
      <c r="AB1039" s="7"/>
      <c r="AC1039" s="17"/>
      <c r="AD1039" s="17"/>
      <c r="AE1039" s="7" t="s">
        <v>45</v>
      </c>
    </row>
    <row r="1040" ht="75.0" customHeight="1">
      <c r="A1040" s="70" t="s">
        <v>5137</v>
      </c>
      <c r="B1040" s="16" t="s">
        <v>5138</v>
      </c>
      <c r="C1040" s="9" t="s">
        <v>32</v>
      </c>
      <c r="D1040" s="10" t="s">
        <v>33</v>
      </c>
      <c r="E1040" s="9"/>
      <c r="F1040" s="11" t="s">
        <v>5146</v>
      </c>
      <c r="G1040" s="12"/>
      <c r="H1040" s="12"/>
      <c r="I1040" s="9" t="s">
        <v>82</v>
      </c>
      <c r="J1040" s="7" t="s">
        <v>5140</v>
      </c>
      <c r="K1040" s="12"/>
      <c r="L1040" s="12"/>
      <c r="M1040" s="17" t="s">
        <v>39</v>
      </c>
      <c r="N1040" s="11" t="s">
        <v>5147</v>
      </c>
      <c r="O1040" s="11" t="s">
        <v>5147</v>
      </c>
      <c r="P1040" s="23"/>
      <c r="Q1040" s="17"/>
      <c r="R1040" s="23"/>
      <c r="S1040" s="23"/>
      <c r="T1040" s="23"/>
      <c r="U1040" s="23"/>
      <c r="V1040" s="23"/>
      <c r="W1040" s="23"/>
      <c r="X1040" s="17"/>
      <c r="Y1040" s="9" t="s">
        <v>4998</v>
      </c>
      <c r="Z1040" s="11" t="s">
        <v>5148</v>
      </c>
      <c r="AA1040" s="14" t="str">
        <f t="shared" si="1"/>
        <v>M4-EyP-3b-I-3</v>
      </c>
      <c r="AB1040" s="7"/>
      <c r="AC1040" s="17"/>
      <c r="AD1040" s="17"/>
      <c r="AE1040" s="7" t="s">
        <v>45</v>
      </c>
    </row>
    <row r="1041" ht="75.0" customHeight="1">
      <c r="A1041" s="9" t="s">
        <v>5149</v>
      </c>
      <c r="B1041" s="12" t="s">
        <v>5150</v>
      </c>
      <c r="C1041" s="17" t="s">
        <v>32</v>
      </c>
      <c r="D1041" s="10" t="s">
        <v>33</v>
      </c>
      <c r="E1041" s="9"/>
      <c r="F1041" s="11" t="s">
        <v>5151</v>
      </c>
      <c r="G1041" s="12"/>
      <c r="H1041" s="12"/>
      <c r="I1041" s="9"/>
      <c r="J1041" s="9" t="s">
        <v>108</v>
      </c>
      <c r="K1041" s="11" t="s">
        <v>5152</v>
      </c>
      <c r="L1041" s="12" t="s">
        <v>5153</v>
      </c>
      <c r="M1041" s="17" t="s">
        <v>39</v>
      </c>
      <c r="N1041" s="12" t="s">
        <v>5154</v>
      </c>
      <c r="O1041" s="11" t="s">
        <v>5155</v>
      </c>
      <c r="P1041" s="23"/>
      <c r="Q1041" s="17"/>
      <c r="R1041" s="23"/>
      <c r="S1041" s="23"/>
      <c r="T1041" s="23"/>
      <c r="U1041" s="23"/>
      <c r="V1041" s="23"/>
      <c r="W1041" s="23"/>
      <c r="X1041" s="17"/>
      <c r="Y1041" s="9" t="s">
        <v>4998</v>
      </c>
      <c r="Z1041" s="11" t="s">
        <v>5156</v>
      </c>
      <c r="AA1041" s="14" t="str">
        <f t="shared" si="1"/>
        <v>M4-EyP-4a-I-1</v>
      </c>
      <c r="AB1041" s="7" t="s">
        <v>258</v>
      </c>
      <c r="AC1041" s="17"/>
      <c r="AD1041" s="17" t="s">
        <v>44</v>
      </c>
      <c r="AE1041" s="7" t="s">
        <v>45</v>
      </c>
    </row>
    <row r="1042" ht="75.0" customHeight="1">
      <c r="A1042" s="9" t="s">
        <v>5149</v>
      </c>
      <c r="B1042" s="12" t="s">
        <v>5150</v>
      </c>
      <c r="C1042" s="7" t="s">
        <v>32</v>
      </c>
      <c r="D1042" s="10" t="s">
        <v>33</v>
      </c>
      <c r="E1042" s="9"/>
      <c r="F1042" s="11" t="s">
        <v>5157</v>
      </c>
      <c r="G1042" s="8"/>
      <c r="H1042" s="12"/>
      <c r="I1042" s="9"/>
      <c r="J1042" s="9" t="s">
        <v>108</v>
      </c>
      <c r="K1042" s="12" t="s">
        <v>5158</v>
      </c>
      <c r="L1042" s="12" t="s">
        <v>5159</v>
      </c>
      <c r="M1042" s="17" t="s">
        <v>39</v>
      </c>
      <c r="N1042" s="12" t="s">
        <v>5160</v>
      </c>
      <c r="O1042" s="12" t="s">
        <v>5160</v>
      </c>
      <c r="P1042" s="23"/>
      <c r="Q1042" s="17"/>
      <c r="R1042" s="23"/>
      <c r="S1042" s="23"/>
      <c r="T1042" s="23"/>
      <c r="U1042" s="23"/>
      <c r="V1042" s="23"/>
      <c r="W1042" s="23"/>
      <c r="X1042" s="17"/>
      <c r="Y1042" s="9" t="s">
        <v>4998</v>
      </c>
      <c r="Z1042" s="11" t="s">
        <v>5161</v>
      </c>
      <c r="AA1042" s="14" t="str">
        <f t="shared" si="1"/>
        <v>M4-EyP-4a-I-2</v>
      </c>
      <c r="AB1042" s="7" t="s">
        <v>258</v>
      </c>
      <c r="AC1042" s="17"/>
      <c r="AD1042" s="17" t="s">
        <v>44</v>
      </c>
      <c r="AE1042" s="7" t="s">
        <v>45</v>
      </c>
    </row>
    <row r="1043" ht="75.0" customHeight="1">
      <c r="A1043" s="9" t="s">
        <v>5149</v>
      </c>
      <c r="B1043" s="12" t="s">
        <v>5150</v>
      </c>
      <c r="C1043" s="7" t="s">
        <v>32</v>
      </c>
      <c r="D1043" s="10" t="s">
        <v>33</v>
      </c>
      <c r="E1043" s="9"/>
      <c r="F1043" s="11" t="s">
        <v>5162</v>
      </c>
      <c r="G1043" s="8"/>
      <c r="H1043" s="12"/>
      <c r="I1043" s="9"/>
      <c r="J1043" s="9" t="s">
        <v>108</v>
      </c>
      <c r="K1043" s="11" t="s">
        <v>5163</v>
      </c>
      <c r="L1043" s="12" t="s">
        <v>5164</v>
      </c>
      <c r="M1043" s="17" t="s">
        <v>39</v>
      </c>
      <c r="N1043" s="11" t="s">
        <v>5165</v>
      </c>
      <c r="O1043" s="11" t="s">
        <v>5165</v>
      </c>
      <c r="P1043" s="23"/>
      <c r="Q1043" s="17"/>
      <c r="R1043" s="23"/>
      <c r="S1043" s="23"/>
      <c r="T1043" s="23"/>
      <c r="U1043" s="23"/>
      <c r="V1043" s="23"/>
      <c r="W1043" s="23"/>
      <c r="X1043" s="17"/>
      <c r="Y1043" s="9" t="s">
        <v>4998</v>
      </c>
      <c r="Z1043" s="11" t="s">
        <v>5166</v>
      </c>
      <c r="AA1043" s="14" t="str">
        <f t="shared" si="1"/>
        <v>M4-EyP-4a-I-3</v>
      </c>
      <c r="AB1043" s="7" t="s">
        <v>258</v>
      </c>
      <c r="AC1043" s="17"/>
      <c r="AD1043" s="17" t="s">
        <v>44</v>
      </c>
      <c r="AE1043" s="7" t="s">
        <v>45</v>
      </c>
    </row>
    <row r="1044" ht="75.0" customHeight="1">
      <c r="A1044" s="9" t="s">
        <v>5149</v>
      </c>
      <c r="B1044" s="12" t="s">
        <v>5150</v>
      </c>
      <c r="C1044" s="7" t="s">
        <v>46</v>
      </c>
      <c r="D1044" s="10" t="s">
        <v>33</v>
      </c>
      <c r="E1044" s="9"/>
      <c r="F1044" s="11" t="s">
        <v>5167</v>
      </c>
      <c r="G1044" s="19" t="s">
        <v>5168</v>
      </c>
      <c r="H1044" s="12"/>
      <c r="I1044" s="9"/>
      <c r="J1044" s="9" t="s">
        <v>90</v>
      </c>
      <c r="K1044" s="12" t="s">
        <v>5169</v>
      </c>
      <c r="L1044" s="8" t="s">
        <v>5170</v>
      </c>
      <c r="M1044" s="17" t="s">
        <v>39</v>
      </c>
      <c r="N1044" s="12" t="s">
        <v>5171</v>
      </c>
      <c r="O1044" s="12" t="s">
        <v>5171</v>
      </c>
      <c r="P1044" s="23"/>
      <c r="Q1044" s="17"/>
      <c r="R1044" s="23"/>
      <c r="S1044" s="23"/>
      <c r="T1044" s="23"/>
      <c r="U1044" s="23"/>
      <c r="V1044" s="23"/>
      <c r="W1044" s="23"/>
      <c r="X1044" s="17"/>
      <c r="Y1044" s="9" t="s">
        <v>4998</v>
      </c>
      <c r="Z1044" s="11" t="s">
        <v>5172</v>
      </c>
      <c r="AA1044" s="14" t="str">
        <f t="shared" si="1"/>
        <v>M4-EyP-4a-E-1</v>
      </c>
      <c r="AB1044" s="7" t="s">
        <v>258</v>
      </c>
      <c r="AC1044" s="17"/>
      <c r="AD1044" s="17" t="s">
        <v>44</v>
      </c>
      <c r="AE1044" s="7" t="s">
        <v>45</v>
      </c>
    </row>
    <row r="1045" ht="75.0" customHeight="1">
      <c r="A1045" s="9" t="s">
        <v>5149</v>
      </c>
      <c r="B1045" s="12" t="s">
        <v>5150</v>
      </c>
      <c r="C1045" s="7" t="s">
        <v>46</v>
      </c>
      <c r="D1045" s="10" t="s">
        <v>33</v>
      </c>
      <c r="E1045" s="9"/>
      <c r="F1045" s="11" t="s">
        <v>5173</v>
      </c>
      <c r="G1045" s="8" t="s">
        <v>5174</v>
      </c>
      <c r="H1045" s="12"/>
      <c r="I1045" s="9"/>
      <c r="J1045" s="9" t="s">
        <v>90</v>
      </c>
      <c r="K1045" s="12" t="s">
        <v>5175</v>
      </c>
      <c r="L1045" s="12" t="s">
        <v>5176</v>
      </c>
      <c r="M1045" s="17" t="s">
        <v>39</v>
      </c>
      <c r="N1045" s="12" t="s">
        <v>5177</v>
      </c>
      <c r="O1045" s="12" t="s">
        <v>5177</v>
      </c>
      <c r="P1045" s="23"/>
      <c r="Q1045" s="17"/>
      <c r="R1045" s="23"/>
      <c r="S1045" s="23"/>
      <c r="T1045" s="23"/>
      <c r="U1045" s="23"/>
      <c r="V1045" s="23"/>
      <c r="W1045" s="23"/>
      <c r="X1045" s="17"/>
      <c r="Y1045" s="9" t="s">
        <v>4998</v>
      </c>
      <c r="Z1045" s="11" t="s">
        <v>5178</v>
      </c>
      <c r="AA1045" s="14" t="str">
        <f t="shared" si="1"/>
        <v>M4-EyP-4a-E-2</v>
      </c>
      <c r="AB1045" s="7" t="s">
        <v>258</v>
      </c>
      <c r="AC1045" s="17"/>
      <c r="AD1045" s="17" t="s">
        <v>44</v>
      </c>
      <c r="AE1045" s="7" t="s">
        <v>45</v>
      </c>
    </row>
    <row r="1046" ht="75.0" customHeight="1">
      <c r="A1046" s="9" t="s">
        <v>5149</v>
      </c>
      <c r="B1046" s="12" t="s">
        <v>5150</v>
      </c>
      <c r="C1046" s="7" t="s">
        <v>46</v>
      </c>
      <c r="D1046" s="10" t="s">
        <v>33</v>
      </c>
      <c r="E1046" s="9"/>
      <c r="F1046" s="11" t="s">
        <v>5179</v>
      </c>
      <c r="G1046" s="8" t="s">
        <v>5180</v>
      </c>
      <c r="H1046" s="12"/>
      <c r="I1046" s="9"/>
      <c r="J1046" s="9" t="s">
        <v>90</v>
      </c>
      <c r="K1046" s="11" t="s">
        <v>5181</v>
      </c>
      <c r="L1046" s="12" t="s">
        <v>5182</v>
      </c>
      <c r="M1046" s="17" t="s">
        <v>39</v>
      </c>
      <c r="N1046" s="12" t="s">
        <v>5183</v>
      </c>
      <c r="O1046" s="12" t="s">
        <v>5183</v>
      </c>
      <c r="P1046" s="23"/>
      <c r="Q1046" s="17"/>
      <c r="R1046" s="23"/>
      <c r="S1046" s="23"/>
      <c r="T1046" s="23"/>
      <c r="U1046" s="23"/>
      <c r="V1046" s="23"/>
      <c r="W1046" s="23"/>
      <c r="X1046" s="17"/>
      <c r="Y1046" s="9" t="s">
        <v>4998</v>
      </c>
      <c r="Z1046" s="11" t="s">
        <v>5184</v>
      </c>
      <c r="AA1046" s="14" t="str">
        <f t="shared" si="1"/>
        <v>M4-EyP-4a-E-3</v>
      </c>
      <c r="AB1046" s="7" t="s">
        <v>258</v>
      </c>
      <c r="AC1046" s="17"/>
      <c r="AD1046" s="17" t="s">
        <v>44</v>
      </c>
      <c r="AE1046" s="7" t="s">
        <v>45</v>
      </c>
    </row>
    <row r="1047" ht="75.0" customHeight="1">
      <c r="A1047" s="70" t="s">
        <v>5185</v>
      </c>
      <c r="B1047" s="16" t="s">
        <v>5186</v>
      </c>
      <c r="C1047" s="31" t="s">
        <v>32</v>
      </c>
      <c r="D1047" s="10" t="s">
        <v>33</v>
      </c>
      <c r="E1047" s="9"/>
      <c r="F1047" s="11" t="s">
        <v>5187</v>
      </c>
      <c r="G1047" s="8"/>
      <c r="H1047" s="12"/>
      <c r="I1047" s="7" t="s">
        <v>544</v>
      </c>
      <c r="J1047" s="7" t="s">
        <v>5188</v>
      </c>
      <c r="K1047" s="11"/>
      <c r="L1047" s="12"/>
      <c r="M1047" s="17" t="s">
        <v>39</v>
      </c>
      <c r="N1047" s="11" t="s">
        <v>5189</v>
      </c>
      <c r="O1047" s="11" t="s">
        <v>5190</v>
      </c>
      <c r="P1047" s="23"/>
      <c r="Q1047" s="17"/>
      <c r="R1047" s="23"/>
      <c r="S1047" s="23"/>
      <c r="T1047" s="23"/>
      <c r="U1047" s="23"/>
      <c r="V1047" s="23"/>
      <c r="W1047" s="23"/>
      <c r="X1047" s="17"/>
      <c r="Y1047" s="9" t="s">
        <v>4998</v>
      </c>
      <c r="Z1047" s="11" t="s">
        <v>5191</v>
      </c>
      <c r="AA1047" s="14" t="str">
        <f t="shared" si="1"/>
        <v>M4-EyP-4b-I-1</v>
      </c>
      <c r="AB1047" s="7"/>
      <c r="AC1047" s="17"/>
      <c r="AD1047" s="17" t="s">
        <v>44</v>
      </c>
      <c r="AE1047" s="7" t="s">
        <v>45</v>
      </c>
    </row>
    <row r="1048" ht="75.0" customHeight="1">
      <c r="A1048" s="70" t="s">
        <v>5185</v>
      </c>
      <c r="B1048" s="16" t="s">
        <v>5186</v>
      </c>
      <c r="C1048" s="31" t="s">
        <v>32</v>
      </c>
      <c r="D1048" s="10" t="s">
        <v>33</v>
      </c>
      <c r="E1048" s="9"/>
      <c r="F1048" s="11" t="s">
        <v>5192</v>
      </c>
      <c r="G1048" s="8"/>
      <c r="H1048" s="12"/>
      <c r="I1048" s="7" t="s">
        <v>544</v>
      </c>
      <c r="J1048" s="7" t="s">
        <v>5188</v>
      </c>
      <c r="K1048" s="11"/>
      <c r="L1048" s="12"/>
      <c r="M1048" s="17" t="s">
        <v>39</v>
      </c>
      <c r="N1048" s="11" t="s">
        <v>5193</v>
      </c>
      <c r="O1048" s="11" t="s">
        <v>5190</v>
      </c>
      <c r="P1048" s="23"/>
      <c r="Q1048" s="17"/>
      <c r="R1048" s="23"/>
      <c r="S1048" s="23"/>
      <c r="T1048" s="23"/>
      <c r="U1048" s="23"/>
      <c r="V1048" s="23"/>
      <c r="W1048" s="23"/>
      <c r="X1048" s="17"/>
      <c r="Y1048" s="9" t="s">
        <v>4998</v>
      </c>
      <c r="Z1048" s="11" t="s">
        <v>5194</v>
      </c>
      <c r="AA1048" s="14" t="str">
        <f t="shared" si="1"/>
        <v>M4-EyP-4b-I-2</v>
      </c>
      <c r="AB1048" s="7"/>
      <c r="AC1048" s="17"/>
      <c r="AD1048" s="17" t="s">
        <v>44</v>
      </c>
      <c r="AE1048" s="7" t="s">
        <v>45</v>
      </c>
    </row>
    <row r="1049" ht="75.0" customHeight="1">
      <c r="A1049" s="70" t="s">
        <v>5185</v>
      </c>
      <c r="B1049" s="16" t="s">
        <v>5186</v>
      </c>
      <c r="C1049" s="31" t="s">
        <v>32</v>
      </c>
      <c r="D1049" s="10" t="s">
        <v>33</v>
      </c>
      <c r="E1049" s="9"/>
      <c r="F1049" s="11" t="s">
        <v>5195</v>
      </c>
      <c r="G1049" s="8"/>
      <c r="H1049" s="12"/>
      <c r="I1049" s="7" t="s">
        <v>544</v>
      </c>
      <c r="J1049" s="7" t="s">
        <v>5188</v>
      </c>
      <c r="K1049" s="11"/>
      <c r="L1049" s="12"/>
      <c r="M1049" s="17" t="s">
        <v>39</v>
      </c>
      <c r="N1049" s="11" t="s">
        <v>5196</v>
      </c>
      <c r="O1049" s="11" t="s">
        <v>5190</v>
      </c>
      <c r="P1049" s="23"/>
      <c r="Q1049" s="17"/>
      <c r="R1049" s="23"/>
      <c r="S1049" s="23"/>
      <c r="T1049" s="23"/>
      <c r="U1049" s="23"/>
      <c r="V1049" s="23"/>
      <c r="W1049" s="23"/>
      <c r="X1049" s="17"/>
      <c r="Y1049" s="9" t="s">
        <v>4998</v>
      </c>
      <c r="Z1049" s="11" t="s">
        <v>5197</v>
      </c>
      <c r="AA1049" s="14" t="str">
        <f t="shared" si="1"/>
        <v>M4-EyP-4b-I-3</v>
      </c>
      <c r="AB1049" s="7"/>
      <c r="AC1049" s="17"/>
      <c r="AD1049" s="17" t="s">
        <v>44</v>
      </c>
      <c r="AE1049" s="7" t="s">
        <v>45</v>
      </c>
    </row>
    <row r="1050" ht="75.0" customHeight="1">
      <c r="A1050" s="9" t="s">
        <v>5198</v>
      </c>
      <c r="B1050" s="12" t="s">
        <v>5199</v>
      </c>
      <c r="C1050" s="17" t="s">
        <v>32</v>
      </c>
      <c r="D1050" s="10" t="s">
        <v>33</v>
      </c>
      <c r="E1050" s="9"/>
      <c r="F1050" s="11" t="s">
        <v>5200</v>
      </c>
      <c r="G1050" s="12"/>
      <c r="H1050" s="12"/>
      <c r="I1050" s="9" t="s">
        <v>82</v>
      </c>
      <c r="J1050" s="9" t="s">
        <v>108</v>
      </c>
      <c r="K1050" s="12" t="s">
        <v>5201</v>
      </c>
      <c r="L1050" s="12" t="s">
        <v>110</v>
      </c>
      <c r="M1050" s="17" t="s">
        <v>39</v>
      </c>
      <c r="N1050" s="11" t="s">
        <v>5202</v>
      </c>
      <c r="O1050" s="11" t="s">
        <v>5202</v>
      </c>
      <c r="P1050" s="23"/>
      <c r="Q1050" s="17"/>
      <c r="R1050" s="23"/>
      <c r="S1050" s="23"/>
      <c r="T1050" s="23"/>
      <c r="U1050" s="23"/>
      <c r="V1050" s="23"/>
      <c r="W1050" s="23"/>
      <c r="X1050" s="17"/>
      <c r="Y1050" s="9" t="s">
        <v>4998</v>
      </c>
      <c r="Z1050" s="12" t="s">
        <v>5203</v>
      </c>
      <c r="AA1050" s="14" t="str">
        <f t="shared" si="1"/>
        <v>M4-EyP-5a-I-1</v>
      </c>
      <c r="AB1050" s="7" t="s">
        <v>258</v>
      </c>
      <c r="AC1050" s="17"/>
      <c r="AD1050" s="17" t="s">
        <v>44</v>
      </c>
      <c r="AE1050" s="7" t="s">
        <v>45</v>
      </c>
    </row>
    <row r="1051" ht="75.0" customHeight="1">
      <c r="A1051" s="9" t="s">
        <v>5198</v>
      </c>
      <c r="B1051" s="12" t="s">
        <v>5199</v>
      </c>
      <c r="C1051" s="7" t="s">
        <v>32</v>
      </c>
      <c r="D1051" s="10" t="s">
        <v>33</v>
      </c>
      <c r="E1051" s="9"/>
      <c r="F1051" s="11" t="s">
        <v>5204</v>
      </c>
      <c r="G1051" s="12"/>
      <c r="H1051" s="12"/>
      <c r="I1051" s="9" t="s">
        <v>82</v>
      </c>
      <c r="J1051" s="9" t="s">
        <v>108</v>
      </c>
      <c r="K1051" s="11" t="s">
        <v>5205</v>
      </c>
      <c r="L1051" s="12" t="s">
        <v>110</v>
      </c>
      <c r="M1051" s="17" t="s">
        <v>39</v>
      </c>
      <c r="N1051" s="11" t="s">
        <v>5206</v>
      </c>
      <c r="O1051" s="11" t="s">
        <v>5207</v>
      </c>
      <c r="P1051" s="23"/>
      <c r="Q1051" s="17"/>
      <c r="R1051" s="23"/>
      <c r="S1051" s="23"/>
      <c r="T1051" s="23"/>
      <c r="U1051" s="23"/>
      <c r="V1051" s="23"/>
      <c r="W1051" s="23"/>
      <c r="X1051" s="17"/>
      <c r="Y1051" s="9" t="s">
        <v>4998</v>
      </c>
      <c r="Z1051" s="12" t="s">
        <v>5208</v>
      </c>
      <c r="AA1051" s="14" t="str">
        <f t="shared" si="1"/>
        <v>M4-EyP-5a-I-2</v>
      </c>
      <c r="AB1051" s="7" t="s">
        <v>258</v>
      </c>
      <c r="AC1051" s="17"/>
      <c r="AD1051" s="17" t="s">
        <v>44</v>
      </c>
      <c r="AE1051" s="7" t="s">
        <v>45</v>
      </c>
    </row>
    <row r="1052" ht="75.0" customHeight="1">
      <c r="A1052" s="9" t="s">
        <v>5198</v>
      </c>
      <c r="B1052" s="12" t="s">
        <v>5199</v>
      </c>
      <c r="C1052" s="7" t="s">
        <v>32</v>
      </c>
      <c r="D1052" s="10" t="s">
        <v>33</v>
      </c>
      <c r="E1052" s="9"/>
      <c r="F1052" s="11" t="s">
        <v>5209</v>
      </c>
      <c r="G1052" s="12"/>
      <c r="H1052" s="12"/>
      <c r="I1052" s="9"/>
      <c r="J1052" s="9" t="s">
        <v>108</v>
      </c>
      <c r="K1052" s="12" t="s">
        <v>5210</v>
      </c>
      <c r="L1052" s="12" t="s">
        <v>110</v>
      </c>
      <c r="M1052" s="17" t="s">
        <v>39</v>
      </c>
      <c r="N1052" s="11" t="s">
        <v>5211</v>
      </c>
      <c r="O1052" s="11" t="s">
        <v>5212</v>
      </c>
      <c r="P1052" s="23"/>
      <c r="Q1052" s="17"/>
      <c r="R1052" s="23"/>
      <c r="S1052" s="23"/>
      <c r="T1052" s="23"/>
      <c r="U1052" s="23"/>
      <c r="V1052" s="23"/>
      <c r="W1052" s="23"/>
      <c r="X1052" s="17"/>
      <c r="Y1052" s="9" t="s">
        <v>4998</v>
      </c>
      <c r="Z1052" s="12" t="s">
        <v>5213</v>
      </c>
      <c r="AA1052" s="14" t="str">
        <f t="shared" si="1"/>
        <v>M4-EyP-5a-I-3</v>
      </c>
      <c r="AB1052" s="7" t="s">
        <v>258</v>
      </c>
      <c r="AC1052" s="17"/>
      <c r="AD1052" s="17" t="s">
        <v>44</v>
      </c>
      <c r="AE1052" s="7" t="s">
        <v>45</v>
      </c>
    </row>
    <row r="1053" ht="75.0" customHeight="1">
      <c r="A1053" s="9" t="s">
        <v>5198</v>
      </c>
      <c r="B1053" s="12" t="s">
        <v>5199</v>
      </c>
      <c r="C1053" s="17" t="s">
        <v>46</v>
      </c>
      <c r="D1053" s="10" t="s">
        <v>33</v>
      </c>
      <c r="E1053" s="9"/>
      <c r="F1053" s="11" t="s">
        <v>5214</v>
      </c>
      <c r="G1053" s="12"/>
      <c r="H1053" s="12"/>
      <c r="I1053" s="9"/>
      <c r="J1053" s="9" t="s">
        <v>1783</v>
      </c>
      <c r="K1053" s="11" t="s">
        <v>5215</v>
      </c>
      <c r="L1053" s="12" t="s">
        <v>5216</v>
      </c>
      <c r="M1053" s="17" t="s">
        <v>39</v>
      </c>
      <c r="N1053" s="11" t="s">
        <v>5217</v>
      </c>
      <c r="O1053" s="11" t="s">
        <v>5217</v>
      </c>
      <c r="P1053" s="23"/>
      <c r="Q1053" s="17"/>
      <c r="R1053" s="23"/>
      <c r="S1053" s="23"/>
      <c r="T1053" s="23"/>
      <c r="U1053" s="23"/>
      <c r="V1053" s="23"/>
      <c r="W1053" s="23"/>
      <c r="X1053" s="17"/>
      <c r="Y1053" s="9" t="s">
        <v>4998</v>
      </c>
      <c r="Z1053" s="12" t="s">
        <v>5218</v>
      </c>
      <c r="AA1053" s="14" t="str">
        <f t="shared" si="1"/>
        <v>M4-EyP-5a-E-1</v>
      </c>
      <c r="AB1053" s="7" t="s">
        <v>258</v>
      </c>
      <c r="AC1053" s="17"/>
      <c r="AD1053" s="17" t="s">
        <v>44</v>
      </c>
      <c r="AE1053" s="7" t="s">
        <v>45</v>
      </c>
    </row>
    <row r="1054" ht="75.0" customHeight="1">
      <c r="A1054" s="9" t="s">
        <v>5198</v>
      </c>
      <c r="B1054" s="12" t="s">
        <v>5199</v>
      </c>
      <c r="C1054" s="17" t="s">
        <v>46</v>
      </c>
      <c r="D1054" s="10" t="s">
        <v>33</v>
      </c>
      <c r="E1054" s="9"/>
      <c r="F1054" s="11" t="s">
        <v>5219</v>
      </c>
      <c r="G1054" s="12"/>
      <c r="H1054" s="12"/>
      <c r="I1054" s="9"/>
      <c r="J1054" s="9" t="s">
        <v>1783</v>
      </c>
      <c r="K1054" s="8" t="s">
        <v>5220</v>
      </c>
      <c r="L1054" s="12" t="s">
        <v>5221</v>
      </c>
      <c r="M1054" s="17" t="s">
        <v>39</v>
      </c>
      <c r="N1054" s="11" t="s">
        <v>5222</v>
      </c>
      <c r="O1054" s="11" t="s">
        <v>5222</v>
      </c>
      <c r="P1054" s="23"/>
      <c r="Q1054" s="17"/>
      <c r="R1054" s="23"/>
      <c r="S1054" s="23"/>
      <c r="T1054" s="23"/>
      <c r="U1054" s="23"/>
      <c r="V1054" s="23"/>
      <c r="W1054" s="23"/>
      <c r="X1054" s="17"/>
      <c r="Y1054" s="9" t="s">
        <v>4998</v>
      </c>
      <c r="Z1054" s="12" t="s">
        <v>5223</v>
      </c>
      <c r="AA1054" s="14" t="str">
        <f t="shared" si="1"/>
        <v>M4-EyP-5a-E-2</v>
      </c>
      <c r="AB1054" s="7" t="s">
        <v>258</v>
      </c>
      <c r="AC1054" s="17"/>
      <c r="AD1054" s="17" t="s">
        <v>44</v>
      </c>
      <c r="AE1054" s="7" t="s">
        <v>45</v>
      </c>
    </row>
    <row r="1055" ht="75.0" customHeight="1">
      <c r="A1055" s="9" t="s">
        <v>5198</v>
      </c>
      <c r="B1055" s="12" t="s">
        <v>5199</v>
      </c>
      <c r="C1055" s="17" t="s">
        <v>46</v>
      </c>
      <c r="D1055" s="10" t="s">
        <v>33</v>
      </c>
      <c r="E1055" s="9"/>
      <c r="F1055" s="11" t="s">
        <v>5224</v>
      </c>
      <c r="G1055" s="12"/>
      <c r="H1055" s="12"/>
      <c r="I1055" s="9"/>
      <c r="J1055" s="9" t="s">
        <v>1783</v>
      </c>
      <c r="K1055" s="8" t="s">
        <v>5225</v>
      </c>
      <c r="L1055" s="12" t="s">
        <v>5226</v>
      </c>
      <c r="M1055" s="17" t="s">
        <v>39</v>
      </c>
      <c r="N1055" s="11" t="s">
        <v>5227</v>
      </c>
      <c r="O1055" s="11" t="s">
        <v>5227</v>
      </c>
      <c r="P1055" s="23"/>
      <c r="Q1055" s="17"/>
      <c r="R1055" s="23"/>
      <c r="S1055" s="23"/>
      <c r="T1055" s="23"/>
      <c r="U1055" s="23"/>
      <c r="V1055" s="23"/>
      <c r="W1055" s="23"/>
      <c r="X1055" s="17"/>
      <c r="Y1055" s="9" t="s">
        <v>4998</v>
      </c>
      <c r="Z1055" s="12" t="s">
        <v>5228</v>
      </c>
      <c r="AA1055" s="14" t="str">
        <f t="shared" si="1"/>
        <v>M4-EyP-5a-E-3</v>
      </c>
      <c r="AB1055" s="7" t="s">
        <v>258</v>
      </c>
      <c r="AC1055" s="17"/>
      <c r="AD1055" s="17" t="s">
        <v>44</v>
      </c>
      <c r="AE1055" s="7" t="s">
        <v>45</v>
      </c>
    </row>
    <row r="1056" ht="75.0" customHeight="1">
      <c r="A1056" s="9" t="s">
        <v>5229</v>
      </c>
      <c r="B1056" s="12" t="s">
        <v>5230</v>
      </c>
      <c r="C1056" s="62" t="s">
        <v>32</v>
      </c>
      <c r="D1056" s="10" t="s">
        <v>5231</v>
      </c>
      <c r="E1056" s="9"/>
      <c r="F1056" s="11"/>
      <c r="G1056" s="12"/>
      <c r="H1056" s="12"/>
      <c r="I1056" s="9"/>
      <c r="J1056" s="9"/>
      <c r="K1056" s="8"/>
      <c r="L1056" s="12"/>
      <c r="M1056" s="17"/>
      <c r="N1056" s="11"/>
      <c r="O1056" s="11"/>
      <c r="P1056" s="23"/>
      <c r="Q1056" s="17"/>
      <c r="R1056" s="23"/>
      <c r="S1056" s="23"/>
      <c r="T1056" s="23"/>
      <c r="U1056" s="23"/>
      <c r="V1056" s="23"/>
      <c r="W1056" s="23"/>
      <c r="X1056" s="17"/>
      <c r="Y1056" s="9" t="s">
        <v>4998</v>
      </c>
      <c r="Z1056" s="53" t="s">
        <v>5232</v>
      </c>
      <c r="AA1056" s="14" t="str">
        <f t="shared" si="1"/>
        <v>M4-EyP-5b-I-1</v>
      </c>
      <c r="AB1056" s="7" t="s">
        <v>258</v>
      </c>
      <c r="AC1056" s="17"/>
      <c r="AD1056" s="17" t="s">
        <v>44</v>
      </c>
      <c r="AE1056" s="7" t="s">
        <v>45</v>
      </c>
    </row>
    <row r="1057" ht="75.0" customHeight="1">
      <c r="A1057" s="9" t="s">
        <v>5229</v>
      </c>
      <c r="B1057" s="12" t="s">
        <v>5230</v>
      </c>
      <c r="C1057" s="62" t="s">
        <v>32</v>
      </c>
      <c r="D1057" s="10" t="s">
        <v>5231</v>
      </c>
      <c r="E1057" s="9"/>
      <c r="F1057" s="11"/>
      <c r="G1057" s="12"/>
      <c r="H1057" s="12"/>
      <c r="I1057" s="9"/>
      <c r="J1057" s="9"/>
      <c r="K1057" s="8"/>
      <c r="L1057" s="12"/>
      <c r="M1057" s="17"/>
      <c r="N1057" s="11"/>
      <c r="O1057" s="11"/>
      <c r="P1057" s="23"/>
      <c r="Q1057" s="17"/>
      <c r="R1057" s="23"/>
      <c r="S1057" s="23"/>
      <c r="T1057" s="23"/>
      <c r="U1057" s="23"/>
      <c r="V1057" s="23"/>
      <c r="W1057" s="23"/>
      <c r="X1057" s="17"/>
      <c r="Y1057" s="9" t="s">
        <v>4998</v>
      </c>
      <c r="Z1057" s="53" t="s">
        <v>5233</v>
      </c>
      <c r="AA1057" s="14" t="str">
        <f t="shared" si="1"/>
        <v>M4-EyP-5b-I-2</v>
      </c>
      <c r="AB1057" s="7" t="s">
        <v>258</v>
      </c>
      <c r="AC1057" s="17"/>
      <c r="AD1057" s="17" t="s">
        <v>44</v>
      </c>
      <c r="AE1057" s="7" t="s">
        <v>45</v>
      </c>
    </row>
    <row r="1058" ht="75.0" customHeight="1">
      <c r="A1058" s="9" t="s">
        <v>5229</v>
      </c>
      <c r="B1058" s="12" t="s">
        <v>5230</v>
      </c>
      <c r="C1058" s="62" t="s">
        <v>32</v>
      </c>
      <c r="D1058" s="10" t="s">
        <v>5231</v>
      </c>
      <c r="E1058" s="9"/>
      <c r="F1058" s="11"/>
      <c r="G1058" s="12"/>
      <c r="H1058" s="12"/>
      <c r="I1058" s="9"/>
      <c r="J1058" s="9"/>
      <c r="K1058" s="8"/>
      <c r="L1058" s="12"/>
      <c r="M1058" s="17"/>
      <c r="N1058" s="11"/>
      <c r="O1058" s="11"/>
      <c r="P1058" s="23"/>
      <c r="Q1058" s="17"/>
      <c r="R1058" s="23"/>
      <c r="S1058" s="23"/>
      <c r="T1058" s="23"/>
      <c r="U1058" s="23"/>
      <c r="V1058" s="23"/>
      <c r="W1058" s="23"/>
      <c r="X1058" s="17"/>
      <c r="Y1058" s="9" t="s">
        <v>4998</v>
      </c>
      <c r="Z1058" s="71" t="s">
        <v>5234</v>
      </c>
      <c r="AA1058" s="14" t="str">
        <f t="shared" si="1"/>
        <v>M4-EyP-5b-I-3</v>
      </c>
      <c r="AB1058" s="7" t="s">
        <v>258</v>
      </c>
      <c r="AC1058" s="17"/>
      <c r="AD1058" s="17" t="s">
        <v>44</v>
      </c>
      <c r="AE1058" s="7" t="s">
        <v>45</v>
      </c>
    </row>
    <row r="1059" ht="75.0" customHeight="1">
      <c r="A1059" s="7" t="s">
        <v>5235</v>
      </c>
      <c r="B1059" s="11" t="s">
        <v>5236</v>
      </c>
      <c r="C1059" s="17" t="s">
        <v>32</v>
      </c>
      <c r="D1059" s="10" t="s">
        <v>33</v>
      </c>
      <c r="E1059" s="9"/>
      <c r="F1059" s="68" t="s">
        <v>5237</v>
      </c>
      <c r="G1059" s="12"/>
      <c r="H1059" s="12"/>
      <c r="I1059" s="9" t="s">
        <v>544</v>
      </c>
      <c r="J1059" s="7" t="s">
        <v>5238</v>
      </c>
      <c r="K1059" s="11" t="s">
        <v>5239</v>
      </c>
      <c r="L1059" s="11" t="s">
        <v>5240</v>
      </c>
      <c r="M1059" s="17" t="s">
        <v>39</v>
      </c>
      <c r="N1059" s="11" t="s">
        <v>5241</v>
      </c>
      <c r="O1059" s="11" t="s">
        <v>5242</v>
      </c>
      <c r="P1059" s="23"/>
      <c r="Q1059" s="17"/>
      <c r="R1059" s="23"/>
      <c r="S1059" s="23"/>
      <c r="T1059" s="23"/>
      <c r="U1059" s="23"/>
      <c r="V1059" s="23"/>
      <c r="W1059" s="23"/>
      <c r="X1059" s="17"/>
      <c r="Y1059" s="9" t="s">
        <v>4998</v>
      </c>
      <c r="Z1059" s="11" t="s">
        <v>5243</v>
      </c>
      <c r="AA1059" s="14" t="str">
        <f t="shared" si="1"/>
        <v>M4-EyP-8a-I-1</v>
      </c>
      <c r="AB1059" s="7"/>
      <c r="AC1059" s="17"/>
      <c r="AD1059" s="17"/>
      <c r="AE1059" s="7" t="s">
        <v>45</v>
      </c>
    </row>
    <row r="1060" ht="75.0" customHeight="1">
      <c r="A1060" s="7" t="s">
        <v>5235</v>
      </c>
      <c r="B1060" s="11" t="s">
        <v>5236</v>
      </c>
      <c r="C1060" s="7" t="s">
        <v>32</v>
      </c>
      <c r="D1060" s="10" t="s">
        <v>33</v>
      </c>
      <c r="E1060" s="9"/>
      <c r="F1060" s="68" t="s">
        <v>5244</v>
      </c>
      <c r="G1060" s="12"/>
      <c r="H1060" s="12"/>
      <c r="I1060" s="9" t="s">
        <v>544</v>
      </c>
      <c r="J1060" s="7" t="s">
        <v>5238</v>
      </c>
      <c r="K1060" s="11" t="s">
        <v>5245</v>
      </c>
      <c r="L1060" s="11" t="s">
        <v>5246</v>
      </c>
      <c r="M1060" s="17" t="s">
        <v>39</v>
      </c>
      <c r="N1060" s="11" t="s">
        <v>5247</v>
      </c>
      <c r="O1060" s="11" t="s">
        <v>5247</v>
      </c>
      <c r="P1060" s="23"/>
      <c r="Q1060" s="17"/>
      <c r="R1060" s="23"/>
      <c r="S1060" s="23"/>
      <c r="T1060" s="23"/>
      <c r="U1060" s="23"/>
      <c r="V1060" s="23"/>
      <c r="W1060" s="23"/>
      <c r="X1060" s="17"/>
      <c r="Y1060" s="9" t="s">
        <v>4998</v>
      </c>
      <c r="Z1060" s="11" t="s">
        <v>5248</v>
      </c>
      <c r="AA1060" s="14" t="str">
        <f t="shared" si="1"/>
        <v>M4-EyP-8a-I-2</v>
      </c>
      <c r="AB1060" s="7"/>
      <c r="AC1060" s="17"/>
      <c r="AD1060" s="17"/>
      <c r="AE1060" s="7" t="s">
        <v>45</v>
      </c>
    </row>
    <row r="1061" ht="75.0" customHeight="1">
      <c r="A1061" s="7" t="s">
        <v>5235</v>
      </c>
      <c r="B1061" s="11" t="s">
        <v>5236</v>
      </c>
      <c r="C1061" s="7" t="s">
        <v>32</v>
      </c>
      <c r="D1061" s="10" t="s">
        <v>33</v>
      </c>
      <c r="E1061" s="9"/>
      <c r="F1061" s="51" t="s">
        <v>5249</v>
      </c>
      <c r="G1061" s="12"/>
      <c r="H1061" s="12"/>
      <c r="I1061" s="9" t="s">
        <v>544</v>
      </c>
      <c r="J1061" s="7" t="s">
        <v>5238</v>
      </c>
      <c r="K1061" s="11" t="s">
        <v>5250</v>
      </c>
      <c r="L1061" s="11" t="s">
        <v>5251</v>
      </c>
      <c r="M1061" s="17" t="s">
        <v>39</v>
      </c>
      <c r="N1061" s="11" t="s">
        <v>5252</v>
      </c>
      <c r="O1061" s="11" t="s">
        <v>5252</v>
      </c>
      <c r="P1061" s="23"/>
      <c r="Q1061" s="17"/>
      <c r="R1061" s="23"/>
      <c r="S1061" s="23"/>
      <c r="T1061" s="23"/>
      <c r="U1061" s="23"/>
      <c r="V1061" s="23"/>
      <c r="W1061" s="23"/>
      <c r="X1061" s="17"/>
      <c r="Y1061" s="9" t="s">
        <v>4998</v>
      </c>
      <c r="Z1061" s="11" t="s">
        <v>5253</v>
      </c>
      <c r="AA1061" s="14" t="str">
        <f t="shared" si="1"/>
        <v>M4-EyP-8a-I-3</v>
      </c>
      <c r="AB1061" s="7"/>
      <c r="AC1061" s="17"/>
      <c r="AD1061" s="17"/>
      <c r="AE1061" s="7" t="s">
        <v>45</v>
      </c>
    </row>
    <row r="1062" ht="75.0" customHeight="1">
      <c r="A1062" s="7" t="s">
        <v>5235</v>
      </c>
      <c r="B1062" s="11" t="s">
        <v>5236</v>
      </c>
      <c r="C1062" s="17" t="s">
        <v>46</v>
      </c>
      <c r="D1062" s="10" t="s">
        <v>33</v>
      </c>
      <c r="E1062" s="9"/>
      <c r="F1062" s="68" t="s">
        <v>5254</v>
      </c>
      <c r="G1062" s="11" t="s">
        <v>5255</v>
      </c>
      <c r="H1062" s="12"/>
      <c r="I1062" s="9" t="s">
        <v>544</v>
      </c>
      <c r="J1062" s="9" t="s">
        <v>90</v>
      </c>
      <c r="K1062" s="11" t="s">
        <v>5256</v>
      </c>
      <c r="L1062" s="12" t="s">
        <v>5257</v>
      </c>
      <c r="M1062" s="17" t="s">
        <v>39</v>
      </c>
      <c r="N1062" s="11" t="s">
        <v>5258</v>
      </c>
      <c r="O1062" s="11" t="s">
        <v>5258</v>
      </c>
      <c r="P1062" s="23"/>
      <c r="Q1062" s="17"/>
      <c r="R1062" s="23"/>
      <c r="S1062" s="23"/>
      <c r="T1062" s="23"/>
      <c r="U1062" s="23"/>
      <c r="V1062" s="23"/>
      <c r="W1062" s="23"/>
      <c r="X1062" s="17"/>
      <c r="Y1062" s="9" t="s">
        <v>4998</v>
      </c>
      <c r="Z1062" s="11" t="s">
        <v>5259</v>
      </c>
      <c r="AA1062" s="14" t="str">
        <f t="shared" si="1"/>
        <v>M4-EyP-8a-E-1</v>
      </c>
      <c r="AB1062" s="7"/>
      <c r="AC1062" s="17"/>
      <c r="AD1062" s="17"/>
      <c r="AE1062" s="7" t="s">
        <v>45</v>
      </c>
    </row>
    <row r="1063" ht="75.0" customHeight="1">
      <c r="A1063" s="7" t="s">
        <v>5235</v>
      </c>
      <c r="B1063" s="11" t="s">
        <v>5236</v>
      </c>
      <c r="C1063" s="17" t="s">
        <v>46</v>
      </c>
      <c r="D1063" s="10" t="s">
        <v>33</v>
      </c>
      <c r="E1063" s="9"/>
      <c r="F1063" s="68" t="s">
        <v>5260</v>
      </c>
      <c r="G1063" s="11" t="s">
        <v>5261</v>
      </c>
      <c r="H1063" s="12"/>
      <c r="I1063" s="9" t="s">
        <v>544</v>
      </c>
      <c r="J1063" s="9" t="s">
        <v>90</v>
      </c>
      <c r="K1063" s="11" t="s">
        <v>5262</v>
      </c>
      <c r="L1063" s="12" t="s">
        <v>2848</v>
      </c>
      <c r="M1063" s="17" t="s">
        <v>39</v>
      </c>
      <c r="N1063" s="11" t="s">
        <v>5263</v>
      </c>
      <c r="O1063" s="11" t="s">
        <v>5263</v>
      </c>
      <c r="P1063" s="23"/>
      <c r="Q1063" s="17"/>
      <c r="R1063" s="23"/>
      <c r="S1063" s="23"/>
      <c r="T1063" s="23"/>
      <c r="U1063" s="23"/>
      <c r="V1063" s="23"/>
      <c r="W1063" s="23"/>
      <c r="X1063" s="17"/>
      <c r="Y1063" s="9" t="s">
        <v>4998</v>
      </c>
      <c r="Z1063" s="11" t="s">
        <v>5264</v>
      </c>
      <c r="AA1063" s="14" t="str">
        <f t="shared" si="1"/>
        <v>M4-EyP-8a-E-2</v>
      </c>
      <c r="AB1063" s="7"/>
      <c r="AC1063" s="17"/>
      <c r="AD1063" s="17"/>
      <c r="AE1063" s="7" t="s">
        <v>45</v>
      </c>
    </row>
    <row r="1064" ht="75.0" customHeight="1">
      <c r="A1064" s="7" t="s">
        <v>5235</v>
      </c>
      <c r="B1064" s="11" t="s">
        <v>5236</v>
      </c>
      <c r="C1064" s="17" t="s">
        <v>46</v>
      </c>
      <c r="D1064" s="10" t="s">
        <v>33</v>
      </c>
      <c r="E1064" s="9"/>
      <c r="F1064" s="68" t="s">
        <v>5265</v>
      </c>
      <c r="G1064" s="11" t="s">
        <v>5266</v>
      </c>
      <c r="H1064" s="12"/>
      <c r="I1064" s="9" t="s">
        <v>544</v>
      </c>
      <c r="J1064" s="9" t="s">
        <v>90</v>
      </c>
      <c r="K1064" s="11" t="s">
        <v>5267</v>
      </c>
      <c r="L1064" s="11" t="s">
        <v>5268</v>
      </c>
      <c r="M1064" s="17" t="s">
        <v>39</v>
      </c>
      <c r="N1064" s="11" t="s">
        <v>5269</v>
      </c>
      <c r="O1064" s="11" t="s">
        <v>5269</v>
      </c>
      <c r="P1064" s="23"/>
      <c r="Q1064" s="17"/>
      <c r="R1064" s="23"/>
      <c r="S1064" s="23"/>
      <c r="T1064" s="23"/>
      <c r="U1064" s="23"/>
      <c r="V1064" s="23"/>
      <c r="W1064" s="23"/>
      <c r="X1064" s="17"/>
      <c r="Y1064" s="9" t="s">
        <v>4998</v>
      </c>
      <c r="Z1064" s="11" t="s">
        <v>5270</v>
      </c>
      <c r="AA1064" s="14" t="str">
        <f t="shared" si="1"/>
        <v>M4-EyP-8a-E-3</v>
      </c>
      <c r="AB1064" s="7"/>
      <c r="AC1064" s="17"/>
      <c r="AD1064" s="17"/>
      <c r="AE1064" s="7" t="s">
        <v>45</v>
      </c>
    </row>
    <row r="1065" ht="75.0" customHeight="1">
      <c r="A1065" s="9" t="s">
        <v>5271</v>
      </c>
      <c r="B1065" s="12" t="s">
        <v>5272</v>
      </c>
      <c r="C1065" s="62" t="s">
        <v>32</v>
      </c>
      <c r="D1065" s="10" t="s">
        <v>5231</v>
      </c>
      <c r="E1065" s="9"/>
      <c r="F1065" s="72"/>
      <c r="G1065" s="11"/>
      <c r="H1065" s="12"/>
      <c r="I1065" s="9"/>
      <c r="J1065" s="9"/>
      <c r="K1065" s="11"/>
      <c r="L1065" s="11"/>
      <c r="M1065" s="17"/>
      <c r="N1065" s="11"/>
      <c r="O1065" s="11"/>
      <c r="P1065" s="23"/>
      <c r="Q1065" s="17"/>
      <c r="R1065" s="23"/>
      <c r="S1065" s="23"/>
      <c r="T1065" s="23"/>
      <c r="U1065" s="23"/>
      <c r="V1065" s="23"/>
      <c r="W1065" s="23"/>
      <c r="X1065" s="17"/>
      <c r="Y1065" s="9" t="s">
        <v>4998</v>
      </c>
      <c r="Z1065" s="73" t="s">
        <v>5273</v>
      </c>
      <c r="AA1065" s="14" t="str">
        <f t="shared" si="1"/>
        <v>M4-EyP-8b-I-1</v>
      </c>
      <c r="AB1065" s="7"/>
      <c r="AC1065" s="17"/>
      <c r="AD1065" s="17"/>
      <c r="AE1065" s="7" t="s">
        <v>45</v>
      </c>
    </row>
    <row r="1066" ht="75.0" customHeight="1">
      <c r="A1066" s="9" t="s">
        <v>5271</v>
      </c>
      <c r="B1066" s="12" t="s">
        <v>5272</v>
      </c>
      <c r="C1066" s="62" t="s">
        <v>32</v>
      </c>
      <c r="D1066" s="10" t="s">
        <v>5231</v>
      </c>
      <c r="E1066" s="9"/>
      <c r="F1066" s="72"/>
      <c r="G1066" s="11"/>
      <c r="H1066" s="12"/>
      <c r="I1066" s="9"/>
      <c r="J1066" s="9"/>
      <c r="K1066" s="11"/>
      <c r="L1066" s="11"/>
      <c r="M1066" s="17"/>
      <c r="N1066" s="11"/>
      <c r="O1066" s="11"/>
      <c r="P1066" s="23"/>
      <c r="Q1066" s="17"/>
      <c r="R1066" s="23"/>
      <c r="S1066" s="23"/>
      <c r="T1066" s="23"/>
      <c r="U1066" s="23"/>
      <c r="V1066" s="23"/>
      <c r="W1066" s="23"/>
      <c r="X1066" s="17"/>
      <c r="Y1066" s="9" t="s">
        <v>4998</v>
      </c>
      <c r="Z1066" s="53" t="s">
        <v>5274</v>
      </c>
      <c r="AA1066" s="14" t="str">
        <f t="shared" si="1"/>
        <v>M4-EyP-8b-I-2</v>
      </c>
      <c r="AB1066" s="7"/>
      <c r="AC1066" s="17"/>
      <c r="AD1066" s="17"/>
      <c r="AE1066" s="7" t="s">
        <v>45</v>
      </c>
    </row>
    <row r="1067" ht="75.0" customHeight="1">
      <c r="A1067" s="9" t="s">
        <v>5271</v>
      </c>
      <c r="B1067" s="12" t="s">
        <v>5272</v>
      </c>
      <c r="C1067" s="62" t="s">
        <v>32</v>
      </c>
      <c r="D1067" s="10" t="s">
        <v>5231</v>
      </c>
      <c r="E1067" s="9"/>
      <c r="F1067" s="72"/>
      <c r="G1067" s="11"/>
      <c r="H1067" s="12"/>
      <c r="I1067" s="9"/>
      <c r="J1067" s="9"/>
      <c r="K1067" s="11"/>
      <c r="L1067" s="11"/>
      <c r="M1067" s="17"/>
      <c r="N1067" s="11"/>
      <c r="O1067" s="11"/>
      <c r="P1067" s="23"/>
      <c r="Q1067" s="17"/>
      <c r="R1067" s="23"/>
      <c r="S1067" s="23"/>
      <c r="T1067" s="23"/>
      <c r="U1067" s="23"/>
      <c r="V1067" s="23"/>
      <c r="W1067" s="23"/>
      <c r="X1067" s="17"/>
      <c r="Y1067" s="9" t="s">
        <v>4998</v>
      </c>
      <c r="Z1067" s="71" t="s">
        <v>5275</v>
      </c>
      <c r="AA1067" s="14" t="str">
        <f t="shared" si="1"/>
        <v>M4-EyP-8b-I-3</v>
      </c>
      <c r="AB1067" s="7"/>
      <c r="AC1067" s="17"/>
      <c r="AD1067" s="17"/>
      <c r="AE1067" s="7" t="s">
        <v>45</v>
      </c>
    </row>
    <row r="1068" ht="75.0" customHeight="1">
      <c r="A1068" s="9" t="s">
        <v>5276</v>
      </c>
      <c r="B1068" s="12" t="s">
        <v>5277</v>
      </c>
      <c r="C1068" s="17" t="s">
        <v>32</v>
      </c>
      <c r="D1068" s="10" t="s">
        <v>33</v>
      </c>
      <c r="E1068" s="9"/>
      <c r="F1068" s="12" t="s">
        <v>5278</v>
      </c>
      <c r="G1068" s="12"/>
      <c r="H1068" s="12"/>
      <c r="I1068" s="9" t="s">
        <v>82</v>
      </c>
      <c r="J1068" s="9" t="s">
        <v>153</v>
      </c>
      <c r="K1068" s="11" t="s">
        <v>5279</v>
      </c>
      <c r="L1068" s="12" t="s">
        <v>110</v>
      </c>
      <c r="M1068" s="17" t="s">
        <v>39</v>
      </c>
      <c r="N1068" s="11" t="s">
        <v>5280</v>
      </c>
      <c r="O1068" s="11" t="s">
        <v>5281</v>
      </c>
      <c r="P1068" s="23"/>
      <c r="Q1068" s="17"/>
      <c r="R1068" s="23"/>
      <c r="S1068" s="23"/>
      <c r="T1068" s="23"/>
      <c r="U1068" s="23"/>
      <c r="V1068" s="23"/>
      <c r="W1068" s="23"/>
      <c r="X1068" s="17"/>
      <c r="Y1068" s="9" t="s">
        <v>4998</v>
      </c>
      <c r="Z1068" s="12" t="s">
        <v>5282</v>
      </c>
      <c r="AA1068" s="14" t="str">
        <f t="shared" si="1"/>
        <v>M4-EyP-6a-I-1</v>
      </c>
      <c r="AB1068" s="7" t="s">
        <v>258</v>
      </c>
      <c r="AC1068" s="17"/>
      <c r="AD1068" s="17" t="s">
        <v>44</v>
      </c>
      <c r="AE1068" s="17"/>
    </row>
    <row r="1069" ht="75.0" customHeight="1">
      <c r="A1069" s="9" t="s">
        <v>5276</v>
      </c>
      <c r="B1069" s="12" t="s">
        <v>5277</v>
      </c>
      <c r="C1069" s="7" t="s">
        <v>46</v>
      </c>
      <c r="D1069" s="10" t="s">
        <v>33</v>
      </c>
      <c r="E1069" s="9"/>
      <c r="F1069" s="12" t="s">
        <v>5283</v>
      </c>
      <c r="G1069" s="12"/>
      <c r="H1069" s="12"/>
      <c r="I1069" s="9" t="s">
        <v>4287</v>
      </c>
      <c r="J1069" s="9" t="s">
        <v>471</v>
      </c>
      <c r="K1069" s="12" t="s">
        <v>110</v>
      </c>
      <c r="L1069" s="12" t="s">
        <v>110</v>
      </c>
      <c r="M1069" s="17" t="s">
        <v>39</v>
      </c>
      <c r="N1069" s="11" t="s">
        <v>5280</v>
      </c>
      <c r="O1069" s="19" t="s">
        <v>5284</v>
      </c>
      <c r="P1069" s="23"/>
      <c r="Q1069" s="17"/>
      <c r="R1069" s="23"/>
      <c r="S1069" s="23"/>
      <c r="T1069" s="23"/>
      <c r="U1069" s="23"/>
      <c r="V1069" s="23"/>
      <c r="W1069" s="23"/>
      <c r="X1069" s="17"/>
      <c r="Y1069" s="9" t="s">
        <v>4998</v>
      </c>
      <c r="Z1069" s="12" t="s">
        <v>5285</v>
      </c>
      <c r="AA1069" s="14" t="str">
        <f t="shared" si="1"/>
        <v>M4-EyP-6a-E-1</v>
      </c>
      <c r="AB1069" s="7" t="s">
        <v>258</v>
      </c>
      <c r="AC1069" s="17"/>
      <c r="AD1069" s="17" t="s">
        <v>44</v>
      </c>
      <c r="AE1069" s="17"/>
    </row>
    <row r="1070" ht="75.0" customHeight="1">
      <c r="A1070" s="9" t="s">
        <v>5276</v>
      </c>
      <c r="B1070" s="12" t="s">
        <v>5277</v>
      </c>
      <c r="C1070" s="7" t="s">
        <v>46</v>
      </c>
      <c r="D1070" s="10" t="s">
        <v>33</v>
      </c>
      <c r="E1070" s="9"/>
      <c r="F1070" s="12" t="s">
        <v>5286</v>
      </c>
      <c r="G1070" s="12"/>
      <c r="H1070" s="12"/>
      <c r="I1070" s="9" t="s">
        <v>4287</v>
      </c>
      <c r="J1070" s="9" t="s">
        <v>471</v>
      </c>
      <c r="K1070" s="12" t="s">
        <v>5287</v>
      </c>
      <c r="L1070" s="12" t="s">
        <v>110</v>
      </c>
      <c r="M1070" s="17" t="s">
        <v>39</v>
      </c>
      <c r="N1070" s="11" t="s">
        <v>5280</v>
      </c>
      <c r="O1070" s="19" t="s">
        <v>5288</v>
      </c>
      <c r="P1070" s="23"/>
      <c r="Q1070" s="17"/>
      <c r="R1070" s="23"/>
      <c r="S1070" s="23"/>
      <c r="T1070" s="23"/>
      <c r="U1070" s="23"/>
      <c r="V1070" s="23"/>
      <c r="W1070" s="23"/>
      <c r="X1070" s="17"/>
      <c r="Y1070" s="9" t="s">
        <v>4998</v>
      </c>
      <c r="Z1070" s="12" t="s">
        <v>5289</v>
      </c>
      <c r="AA1070" s="14" t="str">
        <f t="shared" si="1"/>
        <v>M4-EyP-6a-E-2</v>
      </c>
      <c r="AB1070" s="7" t="s">
        <v>258</v>
      </c>
      <c r="AC1070" s="17"/>
      <c r="AD1070" s="17" t="s">
        <v>44</v>
      </c>
      <c r="AE1070" s="17"/>
    </row>
    <row r="1071" ht="75.0" customHeight="1">
      <c r="A1071" s="9" t="s">
        <v>5276</v>
      </c>
      <c r="B1071" s="12" t="s">
        <v>5277</v>
      </c>
      <c r="C1071" s="7" t="s">
        <v>46</v>
      </c>
      <c r="D1071" s="10" t="s">
        <v>33</v>
      </c>
      <c r="E1071" s="9"/>
      <c r="F1071" s="12" t="s">
        <v>5290</v>
      </c>
      <c r="G1071" s="12"/>
      <c r="H1071" s="12"/>
      <c r="I1071" s="9" t="s">
        <v>4287</v>
      </c>
      <c r="J1071" s="9" t="s">
        <v>471</v>
      </c>
      <c r="K1071" s="12" t="s">
        <v>5291</v>
      </c>
      <c r="L1071" s="12" t="s">
        <v>110</v>
      </c>
      <c r="M1071" s="17" t="s">
        <v>39</v>
      </c>
      <c r="N1071" s="11" t="s">
        <v>5280</v>
      </c>
      <c r="O1071" s="19" t="s">
        <v>5292</v>
      </c>
      <c r="P1071" s="23"/>
      <c r="Q1071" s="17"/>
      <c r="R1071" s="23"/>
      <c r="S1071" s="23"/>
      <c r="T1071" s="23"/>
      <c r="U1071" s="23"/>
      <c r="V1071" s="23"/>
      <c r="W1071" s="23"/>
      <c r="X1071" s="17"/>
      <c r="Y1071" s="9" t="s">
        <v>4998</v>
      </c>
      <c r="Z1071" s="12" t="s">
        <v>5293</v>
      </c>
      <c r="AA1071" s="14" t="str">
        <f t="shared" si="1"/>
        <v>M4-EyP-6a-E-3</v>
      </c>
      <c r="AB1071" s="7" t="s">
        <v>258</v>
      </c>
      <c r="AC1071" s="17"/>
      <c r="AD1071" s="17" t="s">
        <v>44</v>
      </c>
      <c r="AE1071" s="17"/>
    </row>
    <row r="1072" ht="75.0" customHeight="1">
      <c r="A1072" s="9" t="s">
        <v>5294</v>
      </c>
      <c r="B1072" s="12" t="s">
        <v>5295</v>
      </c>
      <c r="C1072" s="17" t="s">
        <v>32</v>
      </c>
      <c r="D1072" s="10" t="s">
        <v>33</v>
      </c>
      <c r="E1072" s="9"/>
      <c r="F1072" s="12" t="s">
        <v>5296</v>
      </c>
      <c r="G1072" s="12"/>
      <c r="H1072" s="12"/>
      <c r="I1072" s="9" t="s">
        <v>82</v>
      </c>
      <c r="J1072" s="9" t="s">
        <v>471</v>
      </c>
      <c r="K1072" s="12" t="s">
        <v>5297</v>
      </c>
      <c r="L1072" s="11" t="s">
        <v>5298</v>
      </c>
      <c r="M1072" s="17" t="s">
        <v>39</v>
      </c>
      <c r="N1072" s="8" t="s">
        <v>5299</v>
      </c>
      <c r="O1072" s="11" t="s">
        <v>5300</v>
      </c>
      <c r="P1072" s="23"/>
      <c r="Q1072" s="17"/>
      <c r="R1072" s="23"/>
      <c r="S1072" s="23"/>
      <c r="T1072" s="23"/>
      <c r="U1072" s="23"/>
      <c r="V1072" s="23"/>
      <c r="W1072" s="23"/>
      <c r="X1072" s="17"/>
      <c r="Y1072" s="9" t="s">
        <v>4998</v>
      </c>
      <c r="Z1072" s="11" t="s">
        <v>5301</v>
      </c>
      <c r="AA1072" s="14" t="str">
        <f t="shared" si="1"/>
        <v>M4-EyP-7a-I-1</v>
      </c>
      <c r="AB1072" s="7" t="s">
        <v>258</v>
      </c>
      <c r="AC1072" s="17"/>
      <c r="AD1072" s="17" t="s">
        <v>44</v>
      </c>
      <c r="AE1072" s="7" t="s">
        <v>45</v>
      </c>
    </row>
    <row r="1073" ht="75.0" customHeight="1">
      <c r="A1073" s="9" t="s">
        <v>5294</v>
      </c>
      <c r="B1073" s="12" t="s">
        <v>5295</v>
      </c>
      <c r="C1073" s="7" t="s">
        <v>32</v>
      </c>
      <c r="D1073" s="10" t="s">
        <v>33</v>
      </c>
      <c r="E1073" s="9"/>
      <c r="F1073" s="11" t="s">
        <v>5302</v>
      </c>
      <c r="G1073" s="8"/>
      <c r="H1073" s="12"/>
      <c r="I1073" s="7" t="s">
        <v>82</v>
      </c>
      <c r="J1073" s="9" t="s">
        <v>471</v>
      </c>
      <c r="K1073" s="12" t="s">
        <v>5303</v>
      </c>
      <c r="L1073" s="12" t="s">
        <v>5304</v>
      </c>
      <c r="M1073" s="17" t="s">
        <v>39</v>
      </c>
      <c r="N1073" s="8" t="s">
        <v>5299</v>
      </c>
      <c r="O1073" s="11" t="s">
        <v>5305</v>
      </c>
      <c r="P1073" s="23"/>
      <c r="Q1073" s="17"/>
      <c r="R1073" s="23"/>
      <c r="S1073" s="23"/>
      <c r="T1073" s="23"/>
      <c r="U1073" s="23"/>
      <c r="V1073" s="23"/>
      <c r="W1073" s="23"/>
      <c r="X1073" s="17"/>
      <c r="Y1073" s="9" t="s">
        <v>4998</v>
      </c>
      <c r="Z1073" s="11" t="s">
        <v>5306</v>
      </c>
      <c r="AA1073" s="14" t="str">
        <f t="shared" si="1"/>
        <v>M4-EyP-7a-I-2</v>
      </c>
      <c r="AB1073" s="7" t="s">
        <v>258</v>
      </c>
      <c r="AC1073" s="17"/>
      <c r="AD1073" s="17" t="s">
        <v>44</v>
      </c>
      <c r="AE1073" s="7" t="s">
        <v>45</v>
      </c>
    </row>
    <row r="1074" ht="75.0" customHeight="1">
      <c r="A1074" s="9" t="s">
        <v>5294</v>
      </c>
      <c r="B1074" s="12" t="s">
        <v>5295</v>
      </c>
      <c r="C1074" s="7" t="s">
        <v>32</v>
      </c>
      <c r="D1074" s="10" t="s">
        <v>33</v>
      </c>
      <c r="E1074" s="9"/>
      <c r="F1074" s="11" t="s">
        <v>5307</v>
      </c>
      <c r="G1074" s="12"/>
      <c r="H1074" s="12"/>
      <c r="I1074" s="9" t="s">
        <v>82</v>
      </c>
      <c r="J1074" s="9" t="s">
        <v>471</v>
      </c>
      <c r="K1074" s="19" t="s">
        <v>5308</v>
      </c>
      <c r="L1074" s="12" t="s">
        <v>5309</v>
      </c>
      <c r="M1074" s="17" t="s">
        <v>39</v>
      </c>
      <c r="N1074" s="8" t="s">
        <v>5299</v>
      </c>
      <c r="O1074" s="11" t="s">
        <v>5310</v>
      </c>
      <c r="P1074" s="23"/>
      <c r="Q1074" s="17"/>
      <c r="R1074" s="23"/>
      <c r="S1074" s="23"/>
      <c r="T1074" s="23"/>
      <c r="U1074" s="23"/>
      <c r="V1074" s="23"/>
      <c r="W1074" s="23"/>
      <c r="X1074" s="17"/>
      <c r="Y1074" s="9" t="s">
        <v>4998</v>
      </c>
      <c r="Z1074" s="11" t="s">
        <v>5311</v>
      </c>
      <c r="AA1074" s="14" t="str">
        <f t="shared" si="1"/>
        <v>M4-EyP-7a-I-3</v>
      </c>
      <c r="AB1074" s="7" t="s">
        <v>258</v>
      </c>
      <c r="AC1074" s="17"/>
      <c r="AD1074" s="17" t="s">
        <v>44</v>
      </c>
      <c r="AE1074" s="7" t="s">
        <v>45</v>
      </c>
    </row>
    <row r="1075" ht="75.0" customHeight="1">
      <c r="A1075" s="9" t="s">
        <v>5294</v>
      </c>
      <c r="B1075" s="12" t="s">
        <v>5295</v>
      </c>
      <c r="C1075" s="7" t="s">
        <v>46</v>
      </c>
      <c r="D1075" s="10" t="s">
        <v>33</v>
      </c>
      <c r="E1075" s="9"/>
      <c r="F1075" s="11" t="s">
        <v>5312</v>
      </c>
      <c r="G1075" s="12" t="s">
        <v>5313</v>
      </c>
      <c r="H1075" s="12"/>
      <c r="I1075" s="9" t="s">
        <v>82</v>
      </c>
      <c r="J1075" s="9" t="s">
        <v>90</v>
      </c>
      <c r="K1075" s="8" t="s">
        <v>5314</v>
      </c>
      <c r="L1075" s="11" t="s">
        <v>5315</v>
      </c>
      <c r="M1075" s="17" t="s">
        <v>39</v>
      </c>
      <c r="N1075" s="8" t="s">
        <v>5299</v>
      </c>
      <c r="O1075" s="11" t="s">
        <v>5316</v>
      </c>
      <c r="P1075" s="23"/>
      <c r="Q1075" s="17"/>
      <c r="R1075" s="23"/>
      <c r="S1075" s="23"/>
      <c r="T1075" s="23"/>
      <c r="U1075" s="23"/>
      <c r="V1075" s="23"/>
      <c r="W1075" s="23"/>
      <c r="X1075" s="17"/>
      <c r="Y1075" s="9" t="s">
        <v>4998</v>
      </c>
      <c r="Z1075" s="11" t="s">
        <v>5317</v>
      </c>
      <c r="AA1075" s="14" t="str">
        <f t="shared" si="1"/>
        <v>M4-EyP-7a-E-1</v>
      </c>
      <c r="AB1075" s="7" t="s">
        <v>258</v>
      </c>
      <c r="AC1075" s="17"/>
      <c r="AD1075" s="17" t="s">
        <v>44</v>
      </c>
      <c r="AE1075" s="7" t="s">
        <v>45</v>
      </c>
    </row>
    <row r="1076" ht="75.0" customHeight="1">
      <c r="A1076" s="9" t="s">
        <v>5294</v>
      </c>
      <c r="B1076" s="12" t="s">
        <v>5295</v>
      </c>
      <c r="C1076" s="7" t="s">
        <v>46</v>
      </c>
      <c r="D1076" s="10" t="s">
        <v>33</v>
      </c>
      <c r="E1076" s="9"/>
      <c r="F1076" s="11" t="s">
        <v>5318</v>
      </c>
      <c r="G1076" s="12" t="s">
        <v>5313</v>
      </c>
      <c r="H1076" s="12"/>
      <c r="I1076" s="9" t="s">
        <v>82</v>
      </c>
      <c r="J1076" s="9" t="s">
        <v>90</v>
      </c>
      <c r="K1076" s="19" t="s">
        <v>5319</v>
      </c>
      <c r="L1076" s="12" t="s">
        <v>5320</v>
      </c>
      <c r="M1076" s="17" t="s">
        <v>39</v>
      </c>
      <c r="N1076" s="8" t="s">
        <v>5299</v>
      </c>
      <c r="O1076" s="11" t="s">
        <v>5321</v>
      </c>
      <c r="P1076" s="23"/>
      <c r="Q1076" s="17"/>
      <c r="R1076" s="23"/>
      <c r="S1076" s="23"/>
      <c r="T1076" s="23"/>
      <c r="U1076" s="23"/>
      <c r="V1076" s="23"/>
      <c r="W1076" s="23"/>
      <c r="X1076" s="17"/>
      <c r="Y1076" s="9" t="s">
        <v>4998</v>
      </c>
      <c r="Z1076" s="11" t="s">
        <v>5322</v>
      </c>
      <c r="AA1076" s="14" t="str">
        <f t="shared" si="1"/>
        <v>M4-EyP-7a-E-2</v>
      </c>
      <c r="AB1076" s="7" t="s">
        <v>258</v>
      </c>
      <c r="AC1076" s="17"/>
      <c r="AD1076" s="17" t="s">
        <v>44</v>
      </c>
      <c r="AE1076" s="7" t="s">
        <v>45</v>
      </c>
    </row>
    <row r="1077" ht="75.0" customHeight="1">
      <c r="A1077" s="9" t="s">
        <v>5294</v>
      </c>
      <c r="B1077" s="12" t="s">
        <v>5295</v>
      </c>
      <c r="C1077" s="7" t="s">
        <v>46</v>
      </c>
      <c r="D1077" s="10" t="s">
        <v>33</v>
      </c>
      <c r="E1077" s="9"/>
      <c r="F1077" s="11" t="s">
        <v>5323</v>
      </c>
      <c r="G1077" s="12" t="s">
        <v>5313</v>
      </c>
      <c r="H1077" s="12"/>
      <c r="I1077" s="9"/>
      <c r="J1077" s="9" t="s">
        <v>90</v>
      </c>
      <c r="K1077" s="8" t="s">
        <v>5324</v>
      </c>
      <c r="L1077" s="12" t="s">
        <v>5325</v>
      </c>
      <c r="M1077" s="17" t="s">
        <v>39</v>
      </c>
      <c r="N1077" s="8" t="s">
        <v>5299</v>
      </c>
      <c r="O1077" s="11" t="s">
        <v>5326</v>
      </c>
      <c r="P1077" s="23"/>
      <c r="Q1077" s="17"/>
      <c r="R1077" s="23"/>
      <c r="S1077" s="23"/>
      <c r="T1077" s="23"/>
      <c r="U1077" s="23"/>
      <c r="V1077" s="23"/>
      <c r="W1077" s="23"/>
      <c r="X1077" s="17"/>
      <c r="Y1077" s="9" t="s">
        <v>4998</v>
      </c>
      <c r="Z1077" s="11" t="s">
        <v>5327</v>
      </c>
      <c r="AA1077" s="14" t="str">
        <f t="shared" si="1"/>
        <v>M4-EyP-7a-E-3</v>
      </c>
      <c r="AB1077" s="7" t="s">
        <v>258</v>
      </c>
      <c r="AC1077" s="17"/>
      <c r="AD1077" s="17" t="s">
        <v>44</v>
      </c>
      <c r="AE1077" s="7" t="s">
        <v>45</v>
      </c>
    </row>
    <row r="1078" ht="75.0" customHeight="1">
      <c r="A1078" s="9" t="s">
        <v>5328</v>
      </c>
      <c r="B1078" s="12" t="s">
        <v>5329</v>
      </c>
      <c r="C1078" s="31" t="s">
        <v>32</v>
      </c>
      <c r="D1078" s="10" t="s">
        <v>33</v>
      </c>
      <c r="E1078" s="9"/>
      <c r="F1078" s="11" t="s">
        <v>5330</v>
      </c>
      <c r="G1078" s="12"/>
      <c r="H1078" s="12"/>
      <c r="I1078" s="9" t="s">
        <v>35</v>
      </c>
      <c r="J1078" s="7" t="s">
        <v>400</v>
      </c>
      <c r="K1078" s="12" t="s">
        <v>5331</v>
      </c>
      <c r="L1078" s="61" t="s">
        <v>5332</v>
      </c>
      <c r="M1078" s="17" t="s">
        <v>39</v>
      </c>
      <c r="N1078" s="11" t="s">
        <v>5333</v>
      </c>
      <c r="O1078" s="11" t="s">
        <v>5334</v>
      </c>
      <c r="P1078" s="23"/>
      <c r="Q1078" s="17"/>
      <c r="R1078" s="23"/>
      <c r="S1078" s="23"/>
      <c r="T1078" s="23"/>
      <c r="U1078" s="23"/>
      <c r="V1078" s="23"/>
      <c r="W1078" s="23"/>
      <c r="X1078" s="17"/>
      <c r="Y1078" s="9" t="s">
        <v>4998</v>
      </c>
      <c r="Z1078" s="11" t="s">
        <v>5335</v>
      </c>
      <c r="AA1078" s="14" t="str">
        <f t="shared" si="1"/>
        <v>M4-EyP-9a-I-1</v>
      </c>
      <c r="AB1078" s="7"/>
      <c r="AC1078" s="17"/>
      <c r="AD1078" s="17"/>
      <c r="AE1078" s="7" t="s">
        <v>45</v>
      </c>
    </row>
    <row r="1079" ht="75.0" customHeight="1">
      <c r="A1079" s="9" t="s">
        <v>5328</v>
      </c>
      <c r="B1079" s="12" t="s">
        <v>5329</v>
      </c>
      <c r="C1079" s="31" t="s">
        <v>32</v>
      </c>
      <c r="D1079" s="10" t="s">
        <v>33</v>
      </c>
      <c r="E1079" s="9"/>
      <c r="F1079" s="11" t="s">
        <v>5336</v>
      </c>
      <c r="G1079" s="12"/>
      <c r="H1079" s="12"/>
      <c r="I1079" s="9" t="s">
        <v>35</v>
      </c>
      <c r="J1079" s="7" t="s">
        <v>400</v>
      </c>
      <c r="K1079" s="12" t="s">
        <v>5331</v>
      </c>
      <c r="L1079" s="61" t="s">
        <v>5337</v>
      </c>
      <c r="M1079" s="17" t="s">
        <v>39</v>
      </c>
      <c r="N1079" s="11" t="s">
        <v>5333</v>
      </c>
      <c r="O1079" s="11" t="s">
        <v>5338</v>
      </c>
      <c r="P1079" s="23"/>
      <c r="Q1079" s="17"/>
      <c r="R1079" s="23"/>
      <c r="S1079" s="23"/>
      <c r="T1079" s="23"/>
      <c r="U1079" s="23"/>
      <c r="V1079" s="23"/>
      <c r="W1079" s="23"/>
      <c r="X1079" s="17"/>
      <c r="Y1079" s="9" t="s">
        <v>4998</v>
      </c>
      <c r="Z1079" s="11" t="s">
        <v>5339</v>
      </c>
      <c r="AA1079" s="14" t="str">
        <f t="shared" si="1"/>
        <v>M4-EyP-9a-I-2</v>
      </c>
      <c r="AB1079" s="7"/>
      <c r="AC1079" s="17"/>
      <c r="AD1079" s="17"/>
      <c r="AE1079" s="7" t="s">
        <v>45</v>
      </c>
    </row>
    <row r="1080" ht="75.0" customHeight="1">
      <c r="A1080" s="9" t="s">
        <v>5328</v>
      </c>
      <c r="B1080" s="12" t="s">
        <v>5329</v>
      </c>
      <c r="C1080" s="31" t="s">
        <v>32</v>
      </c>
      <c r="D1080" s="10" t="s">
        <v>33</v>
      </c>
      <c r="E1080" s="9"/>
      <c r="F1080" s="12" t="s">
        <v>5340</v>
      </c>
      <c r="G1080" s="12"/>
      <c r="H1080" s="12"/>
      <c r="I1080" s="9" t="s">
        <v>35</v>
      </c>
      <c r="J1080" s="7" t="s">
        <v>400</v>
      </c>
      <c r="K1080" s="12" t="s">
        <v>5331</v>
      </c>
      <c r="L1080" s="61" t="s">
        <v>5341</v>
      </c>
      <c r="M1080" s="17" t="s">
        <v>39</v>
      </c>
      <c r="N1080" s="11" t="s">
        <v>5333</v>
      </c>
      <c r="O1080" s="11" t="s">
        <v>5342</v>
      </c>
      <c r="P1080" s="23"/>
      <c r="Q1080" s="17"/>
      <c r="R1080" s="23"/>
      <c r="S1080" s="23"/>
      <c r="T1080" s="23"/>
      <c r="U1080" s="23"/>
      <c r="V1080" s="23"/>
      <c r="W1080" s="23"/>
      <c r="X1080" s="17"/>
      <c r="Y1080" s="9" t="s">
        <v>4998</v>
      </c>
      <c r="Z1080" s="11" t="s">
        <v>5343</v>
      </c>
      <c r="AA1080" s="14" t="str">
        <f t="shared" si="1"/>
        <v>M4-EyP-9a-I-3</v>
      </c>
      <c r="AB1080" s="7"/>
      <c r="AC1080" s="17"/>
      <c r="AD1080" s="17"/>
      <c r="AE1080" s="7" t="s">
        <v>45</v>
      </c>
    </row>
    <row r="1081" ht="75.0" customHeight="1">
      <c r="A1081" s="9" t="s">
        <v>5328</v>
      </c>
      <c r="B1081" s="12" t="s">
        <v>5329</v>
      </c>
      <c r="C1081" s="18" t="s">
        <v>46</v>
      </c>
      <c r="D1081" s="10" t="s">
        <v>33</v>
      </c>
      <c r="E1081" s="9"/>
      <c r="F1081" s="12" t="s">
        <v>5344</v>
      </c>
      <c r="G1081" s="11" t="s">
        <v>5345</v>
      </c>
      <c r="H1081" s="12"/>
      <c r="I1081" s="9" t="s">
        <v>35</v>
      </c>
      <c r="J1081" s="9" t="s">
        <v>90</v>
      </c>
      <c r="K1081" s="12" t="s">
        <v>3236</v>
      </c>
      <c r="L1081" s="12" t="s">
        <v>5346</v>
      </c>
      <c r="M1081" s="17" t="s">
        <v>39</v>
      </c>
      <c r="N1081" s="11" t="s">
        <v>5333</v>
      </c>
      <c r="O1081" s="11" t="s">
        <v>5347</v>
      </c>
      <c r="P1081" s="23"/>
      <c r="Q1081" s="17"/>
      <c r="R1081" s="23"/>
      <c r="S1081" s="23"/>
      <c r="T1081" s="23"/>
      <c r="U1081" s="23"/>
      <c r="V1081" s="23"/>
      <c r="W1081" s="23"/>
      <c r="X1081" s="17"/>
      <c r="Y1081" s="9" t="s">
        <v>4998</v>
      </c>
      <c r="Z1081" s="11" t="s">
        <v>5348</v>
      </c>
      <c r="AA1081" s="14" t="str">
        <f t="shared" si="1"/>
        <v>M4-EyP-9a-E-1</v>
      </c>
      <c r="AB1081" s="7"/>
      <c r="AC1081" s="17"/>
      <c r="AD1081" s="17"/>
      <c r="AE1081" s="7" t="s">
        <v>45</v>
      </c>
    </row>
    <row r="1082" ht="75.0" customHeight="1">
      <c r="A1082" s="9" t="s">
        <v>5328</v>
      </c>
      <c r="B1082" s="12" t="s">
        <v>5329</v>
      </c>
      <c r="C1082" s="18" t="s">
        <v>46</v>
      </c>
      <c r="D1082" s="10" t="s">
        <v>33</v>
      </c>
      <c r="E1082" s="9"/>
      <c r="F1082" s="12" t="s">
        <v>5349</v>
      </c>
      <c r="G1082" s="11" t="s">
        <v>5345</v>
      </c>
      <c r="H1082" s="12"/>
      <c r="I1082" s="9" t="s">
        <v>35</v>
      </c>
      <c r="J1082" s="9" t="s">
        <v>90</v>
      </c>
      <c r="K1082" s="12" t="s">
        <v>3236</v>
      </c>
      <c r="L1082" s="12" t="s">
        <v>5350</v>
      </c>
      <c r="M1082" s="17" t="s">
        <v>39</v>
      </c>
      <c r="N1082" s="11" t="s">
        <v>5333</v>
      </c>
      <c r="O1082" s="11" t="s">
        <v>5342</v>
      </c>
      <c r="P1082" s="23"/>
      <c r="Q1082" s="17"/>
      <c r="R1082" s="23"/>
      <c r="S1082" s="23"/>
      <c r="T1082" s="23"/>
      <c r="U1082" s="23"/>
      <c r="V1082" s="23"/>
      <c r="W1082" s="23"/>
      <c r="X1082" s="17"/>
      <c r="Y1082" s="9" t="s">
        <v>4998</v>
      </c>
      <c r="Z1082" s="11" t="s">
        <v>5351</v>
      </c>
      <c r="AA1082" s="14" t="str">
        <f t="shared" si="1"/>
        <v>M4-EyP-9a-E-2</v>
      </c>
      <c r="AB1082" s="7"/>
      <c r="AC1082" s="17"/>
      <c r="AD1082" s="17"/>
      <c r="AE1082" s="7" t="s">
        <v>45</v>
      </c>
    </row>
    <row r="1083" ht="75.0" customHeight="1">
      <c r="A1083" s="9" t="s">
        <v>5328</v>
      </c>
      <c r="B1083" s="12" t="s">
        <v>5329</v>
      </c>
      <c r="C1083" s="18" t="s">
        <v>46</v>
      </c>
      <c r="D1083" s="10" t="s">
        <v>33</v>
      </c>
      <c r="E1083" s="9"/>
      <c r="F1083" s="12" t="s">
        <v>5352</v>
      </c>
      <c r="G1083" s="11" t="s">
        <v>5345</v>
      </c>
      <c r="H1083" s="12"/>
      <c r="I1083" s="9" t="s">
        <v>35</v>
      </c>
      <c r="J1083" s="9" t="s">
        <v>90</v>
      </c>
      <c r="K1083" s="12" t="s">
        <v>3236</v>
      </c>
      <c r="L1083" s="12" t="s">
        <v>5350</v>
      </c>
      <c r="M1083" s="17" t="s">
        <v>39</v>
      </c>
      <c r="N1083" s="11" t="s">
        <v>5333</v>
      </c>
      <c r="O1083" s="11" t="s">
        <v>5342</v>
      </c>
      <c r="P1083" s="23"/>
      <c r="Q1083" s="17"/>
      <c r="R1083" s="23"/>
      <c r="S1083" s="23"/>
      <c r="T1083" s="23"/>
      <c r="U1083" s="23"/>
      <c r="V1083" s="23"/>
      <c r="W1083" s="23"/>
      <c r="X1083" s="17"/>
      <c r="Y1083" s="9" t="s">
        <v>4998</v>
      </c>
      <c r="Z1083" s="11" t="s">
        <v>5353</v>
      </c>
      <c r="AA1083" s="14" t="str">
        <f t="shared" si="1"/>
        <v>M4-EyP-9a-E-3</v>
      </c>
      <c r="AB1083" s="7"/>
      <c r="AC1083" s="17"/>
      <c r="AD1083" s="17"/>
      <c r="AE1083" s="7" t="s">
        <v>45</v>
      </c>
    </row>
    <row r="1084" ht="75.0" customHeight="1">
      <c r="A1084" s="9" t="s">
        <v>5328</v>
      </c>
      <c r="B1084" s="12" t="s">
        <v>5329</v>
      </c>
      <c r="C1084" s="40" t="s">
        <v>65</v>
      </c>
      <c r="D1084" s="10" t="s">
        <v>33</v>
      </c>
      <c r="E1084" s="9"/>
      <c r="F1084" s="12" t="s">
        <v>5354</v>
      </c>
      <c r="G1084" s="11" t="s">
        <v>5355</v>
      </c>
      <c r="H1084" s="12"/>
      <c r="I1084" s="9" t="s">
        <v>35</v>
      </c>
      <c r="J1084" s="9" t="s">
        <v>90</v>
      </c>
      <c r="K1084" s="12" t="s">
        <v>5356</v>
      </c>
      <c r="L1084" s="12" t="s">
        <v>5350</v>
      </c>
      <c r="M1084" s="17" t="s">
        <v>39</v>
      </c>
      <c r="N1084" s="11" t="s">
        <v>5333</v>
      </c>
      <c r="O1084" s="11" t="s">
        <v>5357</v>
      </c>
      <c r="P1084" s="23"/>
      <c r="Q1084" s="17"/>
      <c r="R1084" s="23"/>
      <c r="S1084" s="23"/>
      <c r="T1084" s="23"/>
      <c r="U1084" s="23"/>
      <c r="V1084" s="23"/>
      <c r="W1084" s="23"/>
      <c r="X1084" s="17"/>
      <c r="Y1084" s="9" t="s">
        <v>4998</v>
      </c>
      <c r="Z1084" s="11" t="s">
        <v>5358</v>
      </c>
      <c r="AA1084" s="14" t="str">
        <f t="shared" si="1"/>
        <v>M4-EyP-9a-A-1</v>
      </c>
      <c r="AB1084" s="7"/>
      <c r="AC1084" s="17"/>
      <c r="AD1084" s="17"/>
      <c r="AE1084" s="7" t="s">
        <v>45</v>
      </c>
    </row>
    <row r="1085" ht="75.0" customHeight="1">
      <c r="A1085" s="9" t="s">
        <v>5328</v>
      </c>
      <c r="B1085" s="12" t="s">
        <v>5329</v>
      </c>
      <c r="C1085" s="40" t="s">
        <v>65</v>
      </c>
      <c r="D1085" s="10" t="s">
        <v>33</v>
      </c>
      <c r="E1085" s="9"/>
      <c r="F1085" s="12" t="s">
        <v>5359</v>
      </c>
      <c r="G1085" s="11" t="s">
        <v>5360</v>
      </c>
      <c r="H1085" s="12"/>
      <c r="I1085" s="9" t="s">
        <v>35</v>
      </c>
      <c r="J1085" s="9" t="s">
        <v>90</v>
      </c>
      <c r="K1085" s="12" t="s">
        <v>5361</v>
      </c>
      <c r="L1085" s="12" t="s">
        <v>5346</v>
      </c>
      <c r="M1085" s="17" t="s">
        <v>39</v>
      </c>
      <c r="N1085" s="11" t="s">
        <v>5333</v>
      </c>
      <c r="O1085" s="11" t="s">
        <v>5362</v>
      </c>
      <c r="P1085" s="23"/>
      <c r="Q1085" s="17"/>
      <c r="R1085" s="23"/>
      <c r="S1085" s="23"/>
      <c r="T1085" s="23"/>
      <c r="U1085" s="23"/>
      <c r="V1085" s="23"/>
      <c r="W1085" s="23"/>
      <c r="X1085" s="17"/>
      <c r="Y1085" s="9" t="s">
        <v>4998</v>
      </c>
      <c r="Z1085" s="11" t="s">
        <v>5363</v>
      </c>
      <c r="AA1085" s="14" t="str">
        <f t="shared" si="1"/>
        <v>M4-EyP-9a-A-2</v>
      </c>
      <c r="AB1085" s="7"/>
      <c r="AC1085" s="17"/>
      <c r="AD1085" s="17"/>
      <c r="AE1085" s="7" t="s">
        <v>45</v>
      </c>
    </row>
    <row r="1086" ht="75.0" customHeight="1">
      <c r="A1086" s="9" t="s">
        <v>5328</v>
      </c>
      <c r="B1086" s="12" t="s">
        <v>5329</v>
      </c>
      <c r="C1086" s="40" t="s">
        <v>65</v>
      </c>
      <c r="D1086" s="10" t="s">
        <v>33</v>
      </c>
      <c r="E1086" s="9"/>
      <c r="F1086" s="12" t="s">
        <v>5364</v>
      </c>
      <c r="G1086" s="11" t="s">
        <v>5345</v>
      </c>
      <c r="H1086" s="12"/>
      <c r="I1086" s="9" t="s">
        <v>35</v>
      </c>
      <c r="J1086" s="9" t="s">
        <v>366</v>
      </c>
      <c r="K1086" s="11" t="s">
        <v>5365</v>
      </c>
      <c r="L1086" s="11" t="s">
        <v>5366</v>
      </c>
      <c r="M1086" s="17" t="s">
        <v>39</v>
      </c>
      <c r="N1086" s="11" t="s">
        <v>5333</v>
      </c>
      <c r="O1086" s="11" t="s">
        <v>5347</v>
      </c>
      <c r="P1086" s="23"/>
      <c r="Q1086" s="17"/>
      <c r="R1086" s="23"/>
      <c r="S1086" s="23"/>
      <c r="T1086" s="23"/>
      <c r="U1086" s="23"/>
      <c r="V1086" s="23"/>
      <c r="W1086" s="23"/>
      <c r="X1086" s="17"/>
      <c r="Y1086" s="9" t="s">
        <v>4998</v>
      </c>
      <c r="Z1086" s="11" t="s">
        <v>5367</v>
      </c>
      <c r="AA1086" s="14" t="str">
        <f t="shared" si="1"/>
        <v>M4-EyP-9a-A-3</v>
      </c>
      <c r="AB1086" s="7"/>
      <c r="AC1086" s="17"/>
      <c r="AD1086" s="17"/>
      <c r="AE1086" s="7" t="s">
        <v>45</v>
      </c>
    </row>
    <row r="1087" ht="75.0" customHeight="1">
      <c r="A1087" s="9" t="s">
        <v>5368</v>
      </c>
      <c r="B1087" s="12" t="s">
        <v>5369</v>
      </c>
      <c r="C1087" s="31" t="s">
        <v>32</v>
      </c>
      <c r="D1087" s="10" t="s">
        <v>33</v>
      </c>
      <c r="E1087" s="9"/>
      <c r="F1087" s="21" t="s">
        <v>5370</v>
      </c>
      <c r="G1087" s="12"/>
      <c r="H1087" s="12"/>
      <c r="I1087" s="9" t="s">
        <v>82</v>
      </c>
      <c r="J1087" s="9" t="s">
        <v>471</v>
      </c>
      <c r="K1087" s="12" t="s">
        <v>5371</v>
      </c>
      <c r="L1087" s="12" t="s">
        <v>5372</v>
      </c>
      <c r="M1087" s="17" t="s">
        <v>39</v>
      </c>
      <c r="N1087" s="12" t="s">
        <v>5373</v>
      </c>
      <c r="O1087" s="12" t="s">
        <v>5374</v>
      </c>
      <c r="P1087" s="23"/>
      <c r="Q1087" s="17"/>
      <c r="R1087" s="23"/>
      <c r="S1087" s="23"/>
      <c r="T1087" s="23"/>
      <c r="U1087" s="23"/>
      <c r="V1087" s="23"/>
      <c r="W1087" s="23"/>
      <c r="X1087" s="17"/>
      <c r="Y1087" s="9" t="s">
        <v>4998</v>
      </c>
      <c r="Z1087" s="11" t="s">
        <v>5375</v>
      </c>
      <c r="AA1087" s="14" t="str">
        <f t="shared" si="1"/>
        <v>M4-EyP-10a-I-1</v>
      </c>
      <c r="AB1087" s="7"/>
      <c r="AC1087" s="17"/>
      <c r="AD1087" s="17"/>
      <c r="AE1087" s="7" t="s">
        <v>45</v>
      </c>
    </row>
    <row r="1088" ht="75.0" customHeight="1">
      <c r="A1088" s="9" t="s">
        <v>5368</v>
      </c>
      <c r="B1088" s="12" t="s">
        <v>5369</v>
      </c>
      <c r="C1088" s="18" t="s">
        <v>46</v>
      </c>
      <c r="D1088" s="10" t="s">
        <v>33</v>
      </c>
      <c r="E1088" s="9"/>
      <c r="F1088" s="12" t="s">
        <v>5376</v>
      </c>
      <c r="G1088" s="12" t="s">
        <v>5377</v>
      </c>
      <c r="H1088" s="12"/>
      <c r="I1088" s="9" t="s">
        <v>82</v>
      </c>
      <c r="J1088" s="9" t="s">
        <v>90</v>
      </c>
      <c r="K1088" s="12" t="s">
        <v>5378</v>
      </c>
      <c r="L1088" s="12" t="s">
        <v>5379</v>
      </c>
      <c r="M1088" s="17" t="s">
        <v>39</v>
      </c>
      <c r="N1088" s="12" t="s">
        <v>5373</v>
      </c>
      <c r="O1088" s="12" t="s">
        <v>5380</v>
      </c>
      <c r="P1088" s="23"/>
      <c r="Q1088" s="17"/>
      <c r="R1088" s="23"/>
      <c r="S1088" s="23"/>
      <c r="T1088" s="23"/>
      <c r="U1088" s="23"/>
      <c r="V1088" s="23"/>
      <c r="W1088" s="23"/>
      <c r="X1088" s="17"/>
      <c r="Y1088" s="9" t="s">
        <v>4998</v>
      </c>
      <c r="Z1088" s="11" t="s">
        <v>5381</v>
      </c>
      <c r="AA1088" s="14" t="str">
        <f t="shared" si="1"/>
        <v>M4-EyP-10a-E-1</v>
      </c>
      <c r="AB1088" s="7"/>
      <c r="AC1088" s="17"/>
      <c r="AD1088" s="17"/>
      <c r="AE1088" s="7" t="s">
        <v>45</v>
      </c>
    </row>
    <row r="1089" ht="75.0" customHeight="1">
      <c r="A1089" s="9" t="s">
        <v>5368</v>
      </c>
      <c r="B1089" s="12" t="s">
        <v>5369</v>
      </c>
      <c r="C1089" s="40" t="s">
        <v>65</v>
      </c>
      <c r="D1089" s="10" t="s">
        <v>33</v>
      </c>
      <c r="E1089" s="9"/>
      <c r="F1089" s="11" t="s">
        <v>5382</v>
      </c>
      <c r="G1089" s="12" t="s">
        <v>5383</v>
      </c>
      <c r="H1089" s="12"/>
      <c r="I1089" s="9" t="s">
        <v>82</v>
      </c>
      <c r="J1089" s="9" t="s">
        <v>90</v>
      </c>
      <c r="K1089" s="12" t="s">
        <v>5384</v>
      </c>
      <c r="L1089" s="12" t="s">
        <v>5385</v>
      </c>
      <c r="M1089" s="17" t="s">
        <v>39</v>
      </c>
      <c r="N1089" s="12" t="s">
        <v>5373</v>
      </c>
      <c r="O1089" s="12" t="s">
        <v>5380</v>
      </c>
      <c r="P1089" s="23"/>
      <c r="Q1089" s="17"/>
      <c r="R1089" s="23"/>
      <c r="S1089" s="23"/>
      <c r="T1089" s="23"/>
      <c r="U1089" s="23"/>
      <c r="V1089" s="23"/>
      <c r="W1089" s="23"/>
      <c r="X1089" s="17"/>
      <c r="Y1089" s="9" t="s">
        <v>4998</v>
      </c>
      <c r="Z1089" s="11" t="s">
        <v>5386</v>
      </c>
      <c r="AA1089" s="14" t="str">
        <f t="shared" si="1"/>
        <v>M4-EyP-10a-A-1</v>
      </c>
      <c r="AB1089" s="7"/>
      <c r="AC1089" s="17"/>
      <c r="AD1089" s="17"/>
      <c r="AE1089" s="7" t="s">
        <v>45</v>
      </c>
    </row>
    <row r="1090" ht="75.0" customHeight="1">
      <c r="A1090" s="9" t="s">
        <v>5368</v>
      </c>
      <c r="B1090" s="12" t="s">
        <v>5369</v>
      </c>
      <c r="C1090" s="40" t="s">
        <v>65</v>
      </c>
      <c r="D1090" s="10" t="s">
        <v>33</v>
      </c>
      <c r="E1090" s="9"/>
      <c r="F1090" s="11" t="s">
        <v>5387</v>
      </c>
      <c r="G1090" s="11" t="s">
        <v>5388</v>
      </c>
      <c r="H1090" s="12"/>
      <c r="I1090" s="9" t="s">
        <v>82</v>
      </c>
      <c r="J1090" s="9" t="s">
        <v>90</v>
      </c>
      <c r="K1090" s="11" t="s">
        <v>5389</v>
      </c>
      <c r="L1090" s="12" t="s">
        <v>5390</v>
      </c>
      <c r="M1090" s="17" t="s">
        <v>39</v>
      </c>
      <c r="N1090" s="12" t="s">
        <v>5373</v>
      </c>
      <c r="O1090" s="12" t="s">
        <v>5380</v>
      </c>
      <c r="P1090" s="23"/>
      <c r="Q1090" s="17"/>
      <c r="R1090" s="23"/>
      <c r="S1090" s="23"/>
      <c r="T1090" s="23"/>
      <c r="U1090" s="23"/>
      <c r="V1090" s="23"/>
      <c r="W1090" s="23"/>
      <c r="X1090" s="17"/>
      <c r="Y1090" s="9" t="s">
        <v>4998</v>
      </c>
      <c r="Z1090" s="11" t="s">
        <v>5391</v>
      </c>
      <c r="AA1090" s="14" t="str">
        <f t="shared" si="1"/>
        <v>M4-EyP-10a-A-2</v>
      </c>
      <c r="AB1090" s="7"/>
      <c r="AC1090" s="17"/>
      <c r="AD1090" s="17"/>
      <c r="AE1090" s="7" t="s">
        <v>45</v>
      </c>
    </row>
    <row r="1091" ht="75.0" customHeight="1">
      <c r="A1091" s="9" t="s">
        <v>5368</v>
      </c>
      <c r="B1091" s="12" t="s">
        <v>5369</v>
      </c>
      <c r="C1091" s="40" t="s">
        <v>65</v>
      </c>
      <c r="D1091" s="10" t="s">
        <v>33</v>
      </c>
      <c r="E1091" s="9"/>
      <c r="F1091" s="12" t="s">
        <v>5392</v>
      </c>
      <c r="G1091" s="12" t="s">
        <v>5393</v>
      </c>
      <c r="H1091" s="12"/>
      <c r="I1091" s="9" t="s">
        <v>82</v>
      </c>
      <c r="J1091" s="9" t="s">
        <v>90</v>
      </c>
      <c r="K1091" s="12" t="s">
        <v>5394</v>
      </c>
      <c r="L1091" s="11" t="s">
        <v>5395</v>
      </c>
      <c r="M1091" s="17" t="s">
        <v>39</v>
      </c>
      <c r="N1091" s="12" t="s">
        <v>5373</v>
      </c>
      <c r="O1091" s="8" t="s">
        <v>5396</v>
      </c>
      <c r="P1091" s="23"/>
      <c r="Q1091" s="17"/>
      <c r="R1091" s="23"/>
      <c r="S1091" s="23"/>
      <c r="T1091" s="23"/>
      <c r="U1091" s="23"/>
      <c r="V1091" s="23"/>
      <c r="W1091" s="23"/>
      <c r="X1091" s="17"/>
      <c r="Y1091" s="9" t="s">
        <v>4998</v>
      </c>
      <c r="Z1091" s="11" t="s">
        <v>5397</v>
      </c>
      <c r="AA1091" s="14" t="str">
        <f t="shared" si="1"/>
        <v>M4-EyP-10a-A-3</v>
      </c>
      <c r="AB1091" s="7"/>
      <c r="AC1091" s="17"/>
      <c r="AD1091" s="17"/>
      <c r="AE1091" s="7" t="s">
        <v>45</v>
      </c>
    </row>
    <row r="1092" ht="75.0" customHeight="1">
      <c r="A1092" s="9" t="s">
        <v>5398</v>
      </c>
      <c r="B1092" s="12" t="s">
        <v>5399</v>
      </c>
      <c r="C1092" s="31" t="s">
        <v>32</v>
      </c>
      <c r="D1092" s="10" t="s">
        <v>33</v>
      </c>
      <c r="E1092" s="9"/>
      <c r="F1092" s="12" t="s">
        <v>5400</v>
      </c>
      <c r="G1092" s="12"/>
      <c r="H1092" s="12"/>
      <c r="I1092" s="9" t="s">
        <v>82</v>
      </c>
      <c r="J1092" s="9" t="s">
        <v>471</v>
      </c>
      <c r="K1092" s="12" t="s">
        <v>5401</v>
      </c>
      <c r="L1092" s="11" t="s">
        <v>5402</v>
      </c>
      <c r="M1092" s="17" t="s">
        <v>39</v>
      </c>
      <c r="N1092" s="12" t="s">
        <v>5403</v>
      </c>
      <c r="O1092" s="12" t="s">
        <v>5404</v>
      </c>
      <c r="P1092" s="23"/>
      <c r="Q1092" s="17"/>
      <c r="R1092" s="23"/>
      <c r="S1092" s="23"/>
      <c r="T1092" s="23"/>
      <c r="U1092" s="23"/>
      <c r="V1092" s="23"/>
      <c r="W1092" s="23"/>
      <c r="X1092" s="17"/>
      <c r="Y1092" s="9" t="s">
        <v>4998</v>
      </c>
      <c r="Z1092" s="11" t="s">
        <v>5405</v>
      </c>
      <c r="AA1092" s="14" t="str">
        <f t="shared" si="1"/>
        <v>M4-EyP-11a-I-1</v>
      </c>
      <c r="AB1092" s="7"/>
      <c r="AC1092" s="17"/>
      <c r="AD1092" s="17"/>
      <c r="AE1092" s="7" t="s">
        <v>45</v>
      </c>
    </row>
    <row r="1093" ht="75.0" customHeight="1">
      <c r="A1093" s="9" t="s">
        <v>5398</v>
      </c>
      <c r="B1093" s="12" t="s">
        <v>5399</v>
      </c>
      <c r="C1093" s="18" t="s">
        <v>46</v>
      </c>
      <c r="D1093" s="10" t="s">
        <v>33</v>
      </c>
      <c r="E1093" s="9"/>
      <c r="F1093" s="12" t="s">
        <v>5400</v>
      </c>
      <c r="G1093" s="12" t="s">
        <v>5406</v>
      </c>
      <c r="H1093" s="12"/>
      <c r="I1093" s="9" t="s">
        <v>82</v>
      </c>
      <c r="J1093" s="9" t="s">
        <v>90</v>
      </c>
      <c r="K1093" s="12" t="s">
        <v>5401</v>
      </c>
      <c r="L1093" s="12" t="s">
        <v>5407</v>
      </c>
      <c r="M1093" s="17" t="s">
        <v>39</v>
      </c>
      <c r="N1093" s="12" t="s">
        <v>5403</v>
      </c>
      <c r="O1093" s="12" t="s">
        <v>5408</v>
      </c>
      <c r="P1093" s="23"/>
      <c r="Q1093" s="17"/>
      <c r="R1093" s="23"/>
      <c r="S1093" s="23"/>
      <c r="T1093" s="23"/>
      <c r="U1093" s="23"/>
      <c r="V1093" s="23"/>
      <c r="W1093" s="23"/>
      <c r="X1093" s="17"/>
      <c r="Y1093" s="9" t="s">
        <v>4998</v>
      </c>
      <c r="Z1093" s="11" t="s">
        <v>5409</v>
      </c>
      <c r="AA1093" s="14" t="str">
        <f t="shared" si="1"/>
        <v>M4-EyP-11a-E-1</v>
      </c>
      <c r="AB1093" s="7"/>
      <c r="AC1093" s="17"/>
      <c r="AD1093" s="17"/>
      <c r="AE1093" s="7" t="s">
        <v>45</v>
      </c>
    </row>
    <row r="1094" ht="75.0" customHeight="1">
      <c r="A1094" s="9" t="s">
        <v>5398</v>
      </c>
      <c r="B1094" s="12" t="s">
        <v>5399</v>
      </c>
      <c r="C1094" s="18" t="s">
        <v>46</v>
      </c>
      <c r="D1094" s="10" t="s">
        <v>33</v>
      </c>
      <c r="E1094" s="9"/>
      <c r="F1094" s="11" t="s">
        <v>5410</v>
      </c>
      <c r="G1094" s="12" t="s">
        <v>5406</v>
      </c>
      <c r="H1094" s="12"/>
      <c r="I1094" s="9" t="s">
        <v>82</v>
      </c>
      <c r="J1094" s="9" t="s">
        <v>90</v>
      </c>
      <c r="K1094" s="19" t="s">
        <v>5411</v>
      </c>
      <c r="L1094" s="11" t="s">
        <v>5412</v>
      </c>
      <c r="M1094" s="17" t="s">
        <v>39</v>
      </c>
      <c r="N1094" s="12" t="s">
        <v>5403</v>
      </c>
      <c r="O1094" s="11" t="s">
        <v>5413</v>
      </c>
      <c r="P1094" s="23"/>
      <c r="Q1094" s="17"/>
      <c r="R1094" s="23"/>
      <c r="S1094" s="23"/>
      <c r="T1094" s="23"/>
      <c r="U1094" s="23"/>
      <c r="V1094" s="23"/>
      <c r="W1094" s="23"/>
      <c r="X1094" s="17"/>
      <c r="Y1094" s="9" t="s">
        <v>4998</v>
      </c>
      <c r="Z1094" s="11" t="s">
        <v>5414</v>
      </c>
      <c r="AA1094" s="14" t="str">
        <f t="shared" si="1"/>
        <v>M4-EyP-11a-E-2</v>
      </c>
      <c r="AB1094" s="7"/>
      <c r="AC1094" s="17"/>
      <c r="AD1094" s="17"/>
      <c r="AE1094" s="7" t="s">
        <v>45</v>
      </c>
    </row>
    <row r="1095" ht="75.0" customHeight="1">
      <c r="A1095" s="9" t="s">
        <v>5398</v>
      </c>
      <c r="B1095" s="12" t="s">
        <v>5399</v>
      </c>
      <c r="C1095" s="40" t="s">
        <v>65</v>
      </c>
      <c r="D1095" s="10" t="s">
        <v>33</v>
      </c>
      <c r="E1095" s="9"/>
      <c r="F1095" s="12" t="s">
        <v>5415</v>
      </c>
      <c r="G1095" s="11" t="s">
        <v>5416</v>
      </c>
      <c r="H1095" s="12"/>
      <c r="I1095" s="9" t="s">
        <v>82</v>
      </c>
      <c r="J1095" s="7" t="s">
        <v>5417</v>
      </c>
      <c r="K1095" s="11" t="s">
        <v>5401</v>
      </c>
      <c r="L1095" s="12" t="s">
        <v>5407</v>
      </c>
      <c r="M1095" s="17" t="s">
        <v>39</v>
      </c>
      <c r="N1095" s="12" t="s">
        <v>5403</v>
      </c>
      <c r="O1095" s="12" t="s">
        <v>5408</v>
      </c>
      <c r="P1095" s="23"/>
      <c r="Q1095" s="17"/>
      <c r="R1095" s="23"/>
      <c r="S1095" s="23"/>
      <c r="T1095" s="23"/>
      <c r="U1095" s="23"/>
      <c r="V1095" s="23"/>
      <c r="W1095" s="23"/>
      <c r="X1095" s="17"/>
      <c r="Y1095" s="9" t="s">
        <v>4998</v>
      </c>
      <c r="Z1095" s="11" t="s">
        <v>5418</v>
      </c>
      <c r="AA1095" s="14" t="str">
        <f t="shared" si="1"/>
        <v>M4-EyP-11a-A-1</v>
      </c>
      <c r="AB1095" s="7"/>
      <c r="AC1095" s="17"/>
      <c r="AD1095" s="17"/>
      <c r="AE1095" s="7" t="s">
        <v>45</v>
      </c>
    </row>
    <row r="1096" ht="75.0" customHeight="1">
      <c r="A1096" s="9" t="s">
        <v>5398</v>
      </c>
      <c r="B1096" s="12" t="s">
        <v>5399</v>
      </c>
      <c r="C1096" s="40" t="s">
        <v>65</v>
      </c>
      <c r="D1096" s="10" t="s">
        <v>33</v>
      </c>
      <c r="E1096" s="9"/>
      <c r="F1096" s="12" t="s">
        <v>5419</v>
      </c>
      <c r="G1096" s="11" t="s">
        <v>5420</v>
      </c>
      <c r="H1096" s="12"/>
      <c r="I1096" s="9" t="s">
        <v>82</v>
      </c>
      <c r="J1096" s="7" t="s">
        <v>5417</v>
      </c>
      <c r="K1096" s="11" t="s">
        <v>5401</v>
      </c>
      <c r="L1096" s="12" t="s">
        <v>5407</v>
      </c>
      <c r="M1096" s="17" t="s">
        <v>39</v>
      </c>
      <c r="N1096" s="12" t="s">
        <v>5403</v>
      </c>
      <c r="O1096" s="12" t="s">
        <v>5408</v>
      </c>
      <c r="P1096" s="23"/>
      <c r="Q1096" s="17"/>
      <c r="R1096" s="23"/>
      <c r="S1096" s="23"/>
      <c r="T1096" s="23"/>
      <c r="U1096" s="23"/>
      <c r="V1096" s="23"/>
      <c r="W1096" s="23"/>
      <c r="X1096" s="17"/>
      <c r="Y1096" s="9" t="s">
        <v>4998</v>
      </c>
      <c r="Z1096" s="11" t="s">
        <v>5421</v>
      </c>
      <c r="AA1096" s="14" t="str">
        <f t="shared" si="1"/>
        <v>M4-EyP-11a-A-2</v>
      </c>
      <c r="AB1096" s="7"/>
      <c r="AC1096" s="17"/>
      <c r="AD1096" s="17"/>
      <c r="AE1096" s="7" t="s">
        <v>45</v>
      </c>
    </row>
    <row r="1097" ht="75.0" customHeight="1">
      <c r="A1097" s="9" t="s">
        <v>5398</v>
      </c>
      <c r="B1097" s="12" t="s">
        <v>5399</v>
      </c>
      <c r="C1097" s="40" t="s">
        <v>65</v>
      </c>
      <c r="D1097" s="10" t="s">
        <v>33</v>
      </c>
      <c r="E1097" s="9"/>
      <c r="F1097" s="12" t="s">
        <v>5422</v>
      </c>
      <c r="G1097" s="11" t="s">
        <v>5423</v>
      </c>
      <c r="H1097" s="12"/>
      <c r="I1097" s="9" t="s">
        <v>82</v>
      </c>
      <c r="J1097" s="7" t="s">
        <v>5417</v>
      </c>
      <c r="K1097" s="11" t="s">
        <v>5411</v>
      </c>
      <c r="L1097" s="12" t="s">
        <v>5424</v>
      </c>
      <c r="M1097" s="17" t="s">
        <v>39</v>
      </c>
      <c r="N1097" s="12" t="s">
        <v>5403</v>
      </c>
      <c r="O1097" s="12" t="s">
        <v>5413</v>
      </c>
      <c r="P1097" s="23"/>
      <c r="Q1097" s="17"/>
      <c r="R1097" s="23"/>
      <c r="S1097" s="23"/>
      <c r="T1097" s="23"/>
      <c r="U1097" s="23"/>
      <c r="V1097" s="23"/>
      <c r="W1097" s="23"/>
      <c r="X1097" s="17"/>
      <c r="Y1097" s="9" t="s">
        <v>4998</v>
      </c>
      <c r="Z1097" s="11" t="s">
        <v>5425</v>
      </c>
      <c r="AA1097" s="14" t="str">
        <f t="shared" si="1"/>
        <v>M4-EyP-11a-A-3</v>
      </c>
      <c r="AB1097" s="7"/>
      <c r="AC1097" s="17"/>
      <c r="AD1097" s="17"/>
      <c r="AE1097" s="7" t="s">
        <v>45</v>
      </c>
    </row>
    <row r="1098" ht="75.0" customHeight="1">
      <c r="A1098" s="9" t="s">
        <v>5426</v>
      </c>
      <c r="B1098" s="12" t="s">
        <v>5427</v>
      </c>
      <c r="C1098" s="31" t="s">
        <v>32</v>
      </c>
      <c r="D1098" s="10" t="s">
        <v>33</v>
      </c>
      <c r="E1098" s="9"/>
      <c r="F1098" s="11" t="s">
        <v>5428</v>
      </c>
      <c r="G1098" s="11" t="s">
        <v>5429</v>
      </c>
      <c r="H1098" s="12"/>
      <c r="I1098" s="9" t="s">
        <v>82</v>
      </c>
      <c r="J1098" s="9" t="s">
        <v>366</v>
      </c>
      <c r="K1098" s="11" t="s">
        <v>5430</v>
      </c>
      <c r="L1098" s="11" t="s">
        <v>5431</v>
      </c>
      <c r="M1098" s="17" t="s">
        <v>39</v>
      </c>
      <c r="N1098" s="12" t="s">
        <v>5432</v>
      </c>
      <c r="O1098" s="12" t="s">
        <v>5433</v>
      </c>
      <c r="P1098" s="23"/>
      <c r="Q1098" s="17"/>
      <c r="R1098" s="23"/>
      <c r="S1098" s="23"/>
      <c r="T1098" s="23"/>
      <c r="U1098" s="23"/>
      <c r="V1098" s="23"/>
      <c r="W1098" s="23"/>
      <c r="X1098" s="17"/>
      <c r="Y1098" s="9" t="s">
        <v>4998</v>
      </c>
      <c r="Z1098" s="11" t="s">
        <v>5434</v>
      </c>
      <c r="AA1098" s="14" t="str">
        <f t="shared" si="1"/>
        <v>M4-EyP-12a-I-1</v>
      </c>
      <c r="AB1098" s="7"/>
      <c r="AC1098" s="17"/>
      <c r="AD1098" s="17"/>
      <c r="AE1098" s="7" t="s">
        <v>45</v>
      </c>
    </row>
    <row r="1099" ht="75.0" customHeight="1">
      <c r="A1099" s="9" t="s">
        <v>5426</v>
      </c>
      <c r="B1099" s="12" t="s">
        <v>5427</v>
      </c>
      <c r="C1099" s="18" t="s">
        <v>46</v>
      </c>
      <c r="D1099" s="10" t="s">
        <v>33</v>
      </c>
      <c r="E1099" s="9"/>
      <c r="F1099" s="12" t="s">
        <v>5435</v>
      </c>
      <c r="G1099" s="11" t="s">
        <v>5429</v>
      </c>
      <c r="H1099" s="12"/>
      <c r="I1099" s="9" t="s">
        <v>82</v>
      </c>
      <c r="J1099" s="7" t="s">
        <v>5417</v>
      </c>
      <c r="K1099" s="11" t="s">
        <v>5436</v>
      </c>
      <c r="L1099" s="12" t="s">
        <v>5437</v>
      </c>
      <c r="M1099" s="17" t="s">
        <v>39</v>
      </c>
      <c r="N1099" s="12" t="s">
        <v>5432</v>
      </c>
      <c r="O1099" s="12" t="s">
        <v>5438</v>
      </c>
      <c r="P1099" s="23"/>
      <c r="Q1099" s="17"/>
      <c r="R1099" s="23"/>
      <c r="S1099" s="23"/>
      <c r="T1099" s="23"/>
      <c r="U1099" s="23"/>
      <c r="V1099" s="23"/>
      <c r="W1099" s="23"/>
      <c r="X1099" s="17"/>
      <c r="Y1099" s="9" t="s">
        <v>4998</v>
      </c>
      <c r="Z1099" s="11" t="s">
        <v>5439</v>
      </c>
      <c r="AA1099" s="14" t="str">
        <f t="shared" si="1"/>
        <v>M4-EyP-12a-E-1</v>
      </c>
      <c r="AB1099" s="7"/>
      <c r="AC1099" s="17"/>
      <c r="AD1099" s="17"/>
      <c r="AE1099" s="7" t="s">
        <v>45</v>
      </c>
    </row>
    <row r="1100" ht="75.0" customHeight="1">
      <c r="A1100" s="9" t="s">
        <v>5426</v>
      </c>
      <c r="B1100" s="12" t="s">
        <v>5427</v>
      </c>
      <c r="C1100" s="40" t="s">
        <v>65</v>
      </c>
      <c r="D1100" s="10" t="s">
        <v>33</v>
      </c>
      <c r="E1100" s="9"/>
      <c r="F1100" s="12" t="s">
        <v>5440</v>
      </c>
      <c r="G1100" s="11" t="s">
        <v>5429</v>
      </c>
      <c r="H1100" s="12"/>
      <c r="I1100" s="9" t="s">
        <v>82</v>
      </c>
      <c r="J1100" s="7" t="s">
        <v>5417</v>
      </c>
      <c r="K1100" s="11" t="s">
        <v>5356</v>
      </c>
      <c r="L1100" s="12" t="s">
        <v>5437</v>
      </c>
      <c r="M1100" s="17" t="s">
        <v>39</v>
      </c>
      <c r="N1100" s="12" t="s">
        <v>5432</v>
      </c>
      <c r="O1100" s="12" t="s">
        <v>5433</v>
      </c>
      <c r="P1100" s="23"/>
      <c r="Q1100" s="17"/>
      <c r="R1100" s="23"/>
      <c r="S1100" s="23"/>
      <c r="T1100" s="23"/>
      <c r="U1100" s="23"/>
      <c r="V1100" s="23"/>
      <c r="W1100" s="23"/>
      <c r="X1100" s="17"/>
      <c r="Y1100" s="9" t="s">
        <v>4998</v>
      </c>
      <c r="Z1100" s="11" t="s">
        <v>5441</v>
      </c>
      <c r="AA1100" s="14" t="str">
        <f t="shared" si="1"/>
        <v>M4-EyP-12a-A-1</v>
      </c>
      <c r="AB1100" s="7"/>
      <c r="AC1100" s="17"/>
      <c r="AD1100" s="17"/>
      <c r="AE1100" s="7" t="s">
        <v>45</v>
      </c>
    </row>
    <row r="1101" ht="75.0" customHeight="1">
      <c r="A1101" s="9" t="s">
        <v>5426</v>
      </c>
      <c r="B1101" s="12" t="s">
        <v>5427</v>
      </c>
      <c r="C1101" s="40" t="s">
        <v>65</v>
      </c>
      <c r="D1101" s="10" t="s">
        <v>33</v>
      </c>
      <c r="E1101" s="9"/>
      <c r="F1101" s="12" t="s">
        <v>5442</v>
      </c>
      <c r="G1101" s="11" t="s">
        <v>5429</v>
      </c>
      <c r="H1101" s="12"/>
      <c r="I1101" s="9" t="s">
        <v>82</v>
      </c>
      <c r="J1101" s="7" t="s">
        <v>5417</v>
      </c>
      <c r="K1101" s="11" t="s">
        <v>5356</v>
      </c>
      <c r="L1101" s="12" t="s">
        <v>5437</v>
      </c>
      <c r="M1101" s="17" t="s">
        <v>39</v>
      </c>
      <c r="N1101" s="12" t="s">
        <v>5432</v>
      </c>
      <c r="O1101" s="12" t="s">
        <v>5433</v>
      </c>
      <c r="P1101" s="23"/>
      <c r="Q1101" s="17"/>
      <c r="R1101" s="23"/>
      <c r="S1101" s="23"/>
      <c r="T1101" s="23"/>
      <c r="U1101" s="23"/>
      <c r="V1101" s="23"/>
      <c r="W1101" s="23"/>
      <c r="X1101" s="17"/>
      <c r="Y1101" s="9" t="s">
        <v>4998</v>
      </c>
      <c r="Z1101" s="11" t="s">
        <v>5443</v>
      </c>
      <c r="AA1101" s="14" t="str">
        <f t="shared" si="1"/>
        <v>M4-EyP-12a-A-2</v>
      </c>
      <c r="AB1101" s="7"/>
      <c r="AC1101" s="17"/>
      <c r="AD1101" s="17"/>
      <c r="AE1101" s="7" t="s">
        <v>45</v>
      </c>
    </row>
    <row r="1102" ht="75.0" customHeight="1">
      <c r="A1102" s="9" t="s">
        <v>5426</v>
      </c>
      <c r="B1102" s="12" t="s">
        <v>5427</v>
      </c>
      <c r="C1102" s="9" t="s">
        <v>65</v>
      </c>
      <c r="D1102" s="10" t="s">
        <v>33</v>
      </c>
      <c r="E1102" s="9"/>
      <c r="F1102" s="12" t="s">
        <v>5444</v>
      </c>
      <c r="G1102" s="11" t="s">
        <v>5429</v>
      </c>
      <c r="H1102" s="12"/>
      <c r="I1102" s="9" t="s">
        <v>82</v>
      </c>
      <c r="J1102" s="7" t="s">
        <v>5417</v>
      </c>
      <c r="K1102" s="11" t="s">
        <v>5445</v>
      </c>
      <c r="L1102" s="12" t="s">
        <v>5437</v>
      </c>
      <c r="M1102" s="17" t="s">
        <v>39</v>
      </c>
      <c r="N1102" s="12" t="s">
        <v>5432</v>
      </c>
      <c r="O1102" s="12" t="s">
        <v>5438</v>
      </c>
      <c r="P1102" s="23"/>
      <c r="Q1102" s="17"/>
      <c r="R1102" s="23"/>
      <c r="S1102" s="23"/>
      <c r="T1102" s="23"/>
      <c r="U1102" s="23"/>
      <c r="V1102" s="23"/>
      <c r="W1102" s="23"/>
      <c r="X1102" s="17"/>
      <c r="Y1102" s="9" t="s">
        <v>4998</v>
      </c>
      <c r="Z1102" s="11" t="s">
        <v>5446</v>
      </c>
      <c r="AA1102" s="14" t="str">
        <f t="shared" si="1"/>
        <v>M4-EyP-12a-A-3</v>
      </c>
      <c r="AB1102" s="7"/>
      <c r="AC1102" s="17"/>
      <c r="AD1102" s="17"/>
      <c r="AE1102" s="7" t="s">
        <v>45</v>
      </c>
    </row>
  </sheetData>
  <customSheetViews>
    <customSheetView guid="{C9964195-7A24-4E25-8075-65F0E72F85D8}" filter="1" showAutoFilter="1">
      <autoFilter ref="$A$1:$AE$1102">
        <filterColumn colId="25">
          <customFilters>
            <customFilter val="*background-color*"/>
          </customFilters>
        </filterColumn>
      </autoFilter>
    </customSheetView>
    <customSheetView guid="{57FF911C-2059-41BE-A759-C7D458669A07}" filter="1" showAutoFilter="1">
      <autoFilter ref="$A$1:$AE$1102">
        <filterColumn colId="3">
          <filters>
            <filter val="JSON con imagen"/>
          </filters>
        </filterColumn>
      </autoFilter>
    </customSheetView>
    <customSheetView guid="{E266BEFC-197B-4A0A-A7A0-B9C0E6AC4289}" filter="1" showAutoFilter="1">
      <autoFilter ref="$A$1:$AE$1102">
        <filterColumn colId="0">
          <filters>
            <filter val="M4-NyO-7b"/>
            <filter val="M4-NyO-7a"/>
            <filter val="M4-G-5a"/>
            <filter val="M4-G-5b"/>
            <filter val="M4-MyM-26b"/>
            <filter val="M4-EyP-5b"/>
            <filter val="M4-G-14a"/>
            <filter val="M4-EyP-5a"/>
            <filter val="M4-NyO-53a"/>
            <filter val="M4-MyM-26a"/>
            <filter val="M4-G-6a"/>
            <filter val="M4-NyO-6a"/>
            <filter val="M4-G-6b"/>
            <filter val="M4-MyM-15b"/>
            <filter val="M4-MyM-15c"/>
            <filter val="M4-NyO-52a"/>
            <filter val="M4-EyP-6a"/>
            <filter val="M4-NyO-40b"/>
            <filter val="M4-NyO-40a"/>
            <filter val="M4-G-7a"/>
            <filter val="M4-NyO-9a"/>
            <filter val="M4-EyP-3b"/>
            <filter val="M4-NyO-43a"/>
            <filter val="M4-MyM-16c"/>
            <filter val="M4-G-12a"/>
            <filter val="M4-EyP-3a"/>
            <filter val="M4-NyO-55a"/>
            <filter val="M4-G-12b"/>
            <filter val="M4-MyM-16a"/>
            <filter val="M4-NyO-31a"/>
            <filter val="M4-MyM-16b"/>
            <filter val="M4-NyO-8a"/>
            <filter val="M4-NyO-54a"/>
            <filter val="M4-EyP-4b"/>
            <filter val="M4-EyP-4a"/>
            <filter val="M4-NyO-30a"/>
            <filter val="M4-MyM-17b"/>
            <filter val="M4-MyM-17c"/>
            <filter val="M4-G-13a"/>
            <filter val="M4-NyO-30b"/>
            <filter val="M4-MyM-17a"/>
            <filter val="M4-G-18a"/>
            <filter val="M4-NyO-29a"/>
            <filter val="M4-G-1a"/>
            <filter val="M4-G-1b"/>
            <filter val="M4-NyO-3a"/>
            <filter val="M4-MyM-22a"/>
            <filter val="M4-NyO-61a"/>
            <filter val="M4-G-19a"/>
            <filter val="M4-NyO-2a"/>
            <filter val="M4-NyO-28b"/>
            <filter val="M4-NyO-28a"/>
            <filter val="M4-G-2a"/>
            <filter val="M4-MyM-23c"/>
            <filter val="M4-NyO-28c"/>
            <filter val="M4-MyM-23a"/>
            <filter val="M4-MyM-23b"/>
            <filter val="M4-MyM-11a"/>
            <filter val="M4-NyO-1b"/>
            <filter val="M4-NyO-1c"/>
            <filter val="M4-NyO-60a"/>
            <filter val="M4-NyO-5a"/>
            <filter val="M4-G-3c"/>
            <filter val="M4-NyO-19a"/>
            <filter val="M4-G-3a"/>
            <filter val="M4-NyO-5b"/>
            <filter val="M4-MyM-24b"/>
            <filter val="M4-MyM-24c"/>
            <filter val="M4-MyM-24a"/>
            <filter val="M4-NyO-63a"/>
            <filter val="M4-G-16a"/>
            <filter val="M4-EyP-7a"/>
            <filter val="M4-NyO-51a"/>
            <filter val="M4-EyP-9a"/>
            <filter val="M4-NyO-18a"/>
            <filter val="M4-NyO-4a"/>
            <filter val="M4-NyO-4b"/>
            <filter val="M4-G-4a"/>
            <filter val="M4-MyM-25c"/>
            <filter val="M4-MyM-25a"/>
            <filter val="M4-MyM-25b"/>
            <filter val="M4-NyO-50a"/>
            <filter val="M4-EyP-8b"/>
            <filter val="M4-NyO-62a"/>
            <filter val="M4-EyP-8a"/>
            <filter val="M4-NyO-49a"/>
            <filter val="M4-NyO-37b"/>
            <filter val="M4-NyO-25a"/>
            <filter val="M4-NyO-37a"/>
            <filter val="M4-NyO-49b"/>
            <filter val="M4-NyO-13b"/>
            <filter val="M4-NyO-37c"/>
            <filter val="M4-NyO-13a"/>
            <filter val="M4-NyO-13c"/>
            <filter val="M4-EyP-10a"/>
            <filter val="M4-NyO-48a"/>
            <filter val="M4-NyO-12a"/>
            <filter val="M4-NyO-24b"/>
            <filter val="M4-NyO-24a"/>
            <filter val="M4-NyO-24d"/>
            <filter val="M4-NyO-24e"/>
            <filter val="M4-EyP-11a"/>
            <filter val="M4-MyM-20b"/>
            <filter val="M4-NyO-1a"/>
            <filter val="M4-MyM-20a"/>
            <filter val="M4-EyP-12a"/>
            <filter val="M4-NyO-14a"/>
            <filter val="M4-NyO-26b"/>
            <filter val="M4-MyM-21a"/>
            <filter val="M4-NyO-26a"/>
            <filter val="M4-MyM-21b"/>
            <filter val="M4-NyO-14c"/>
            <filter val="M4-NyO-14b"/>
            <filter val="M4-NyO-57b"/>
            <filter val="M4-NyO-45a"/>
            <filter val="M4-EyP-1a"/>
            <filter val="M4-NyO-57a"/>
            <filter val="M4-NyO-21a"/>
            <filter val="M4-NyO-33b"/>
            <filter val="M4-NyO-45b"/>
            <filter val="M4-NyO-33a"/>
            <filter val="M4-G-22a"/>
            <filter val="M4-NyO-33d"/>
            <filter val="M4-NyO-21b"/>
            <filter val="M4-NyO-33c"/>
            <filter val="M4-MyM-18a"/>
            <filter val="M4-NyO-33e"/>
            <filter val="M4-MyM-18b"/>
            <filter val="M4-EyP-1b"/>
            <filter val="M4-NyO-56a"/>
            <filter val="M4-G-11b"/>
            <filter val="M4-EyP-2b"/>
            <filter val="M4-EyP-2a"/>
            <filter val="M4-NyO-32a"/>
            <filter val="M4-NyO-44a"/>
            <filter val="M4-G-11a"/>
            <filter val="M4-NyO-20b"/>
            <filter val="M4-NyO-20a"/>
            <filter val="M4-MyM-19b"/>
            <filter val="M4-MyM-19a"/>
            <filter val="M4-MyM-6a"/>
            <filter val="M4-MyM-6b"/>
            <filter val="M4-MyM-6c"/>
            <filter val="M4-NyO-47a"/>
            <filter val="M4-NyO-59a"/>
            <filter val="M4-NyO-23a"/>
            <filter val="M4-G-20a"/>
            <filter val="M4-NyO-23c"/>
            <filter val="M4-NyO-23b"/>
            <filter val="M4-NyO-23e"/>
            <filter val="M4-NyO-23d"/>
            <filter val="M4-MyM-5a"/>
            <filter val="M4-MyM-5b"/>
            <filter val="M4-NyO-46b"/>
            <filter val="M4-NyO-34a"/>
            <filter val="M4-G-21a"/>
            <filter val="M4-NyO-46a"/>
            <filter val="M4-NyO-10a"/>
            <filter val="M4-NyO-46c"/>
            <filter val="M4-NyO-22a"/>
            <filter val="M4-NyO-34b"/>
          </filters>
        </filterColumn>
      </autoFilter>
    </customSheetView>
    <customSheetView guid="{C1356A44-6F92-4705-8CE1-006541548B33}" filter="1" showAutoFilter="1">
      <autoFilter ref="$A$1:$AE$1102">
        <filterColumn colId="3">
          <filters>
            <filter val="JSON revisado"/>
            <filter val="JSON con imagen"/>
          </filters>
        </filterColumn>
        <filterColumn colId="27">
          <filters blank="1"/>
        </filterColumn>
      </autoFilter>
    </customSheetView>
    <customSheetView guid="{1533D0D4-6E20-45BF-B1A8-B9CFFDE8E704}" filter="1" showAutoFilter="1">
      <autoFilter ref="$A$1:$AD$1102">
        <filterColumn colId="9">
          <filters>
            <filter val="True or False&#10;*: countCorrect=1&#10;*: countIncorrect=2"/>
            <filter val="Cloze Math"/>
            <filter val="Single Choice&#10;*: countCorrect=1&#10;*: countIncorrect=1"/>
            <filter val="True or False"/>
            <filter val="Linechart Output"/>
            <filter val="Single Choice &#10;*: showCheckIcon=false &#10;*: columns=3"/>
            <filter val="Single Choice"/>
            <filter val="Multiple Choice&#10;*: showCheckIcon=false&#10;*: columns=3"/>
            <filter val="Single Choice&#10;*: showCheckIcon=false&#10;*: columns=3"/>
            <filter val="Label image with drag and drop"/>
            <filter val="True or False&#10;*: countCorrect=2&#10;*: countIncorrect=1"/>
            <filter val="Cloze math&#10;*: uniques=false"/>
            <filter val="Barchart Output"/>
            <filter val="Multiple Choice&#10;*: countIncorrect=2&#10;*: countCorrect=2"/>
            <filter val="Match list"/>
            <filter val="True or False&#10;*: countCorrect=1&#10;*: countIncorrect=2&#10;*: options=Correcto,Incorrecto"/>
            <filter val="Order list"/>
            <filter val="Multiple Choice"/>
            <filter val="Single Choice&#10;*: countCorrect= 1 &#10;*: countIncorrect= 2"/>
            <filter val="Pictograph"/>
          </filters>
        </filterColumn>
      </autoFilter>
    </customSheetView>
    <customSheetView guid="{021FADBA-E894-4EA1-87AB-C3C4FA11CC9C}" filter="1" showAutoFilter="1">
      <autoFilter ref="$A$1:$AD$1102">
        <filterColumn colId="9">
          <filters blank="1">
            <filter val="True or False&#10;*: countCorrect=1&#10;*: countIncorrect=2"/>
            <filter val="Cloze Math"/>
            <filter val="Single Choice&#10;*: countCorrect=1&#10;*: countIncorrect=1"/>
            <filter val="Linking lines"/>
            <filter val="True or False"/>
            <filter val="Linechart Output"/>
            <filter val="Single Choice &#10;*: showCheckIcon=false &#10;*: columns=3"/>
            <filter val="Linking lines&#10;*:invert=false"/>
            <filter val="Single Choice"/>
            <filter val="Multiple Choice&#10;*: showCheckIcon=false&#10;*: columns=3"/>
            <filter val="Single Choice&#10;*: showCheckIcon=false&#10;*: columns=3"/>
            <filter val="Multiple Choice&#10;*: countCorrect= 2&#10;*: countIncorrect= 1"/>
            <filter val="True or false&#10;*: countCorrect= 2&#10;*: countIncorrect= 2&#10;*:options= &quot;Correcto&quot;, &quot;Incorrecto&quot;"/>
            <filter val="Label image with drag and drop"/>
            <filter val="True or False&#10;*: countCorrect=2&#10;*: countIncorrect=1"/>
            <filter val="Cloze math&#10;*: uniques=false"/>
            <filter val="Linking lines&#10;*:invert=true"/>
            <filter val="Barchart Output"/>
            <filter val="Multiple Choice&#10;*: countIncorrect=2&#10;*: countCorrect=2"/>
            <filter val="Match list"/>
            <filter val="True or False&#10;*: countCorrect=1&#10;*: countIncorrect=2&#10;*: options=Correcto,Incorrecto"/>
            <filter val="Multiple Choice"/>
            <filter val="Single Choice&#10;*: countCorrect= 1 &#10;*: countIncorrect= 2"/>
            <filter val="Pictograph"/>
          </filters>
        </filterColumn>
        <filterColumn colId="29">
          <filters>
            <filter val="BNCC"/>
          </filters>
        </filterColumn>
      </autoFilter>
    </customSheetView>
    <customSheetView guid="{0D8C4532-3D2C-4F6B-A133-A967B1DE8442}" filter="1" showAutoFilter="1">
      <autoFilter ref="$A$1:$AE$1102">
        <filterColumn colId="9">
          <filters blank="1">
            <filter val="Cloze Math"/>
            <filter val="True or False"/>
            <filter val="Single Choice"/>
            <filter val="Cloze math"/>
            <filter val="Label image with drag and drop"/>
            <filter val="Multiple Choice"/>
            <filter val="Single Choice&#10;*: countCorrect= 1 &#10;*: countIncorrect= 2"/>
          </filters>
        </filterColumn>
      </autoFilter>
    </customSheetView>
    <customSheetView guid="{3C5FEEBA-EB72-4059-AE14-DF31534DEC70}" filter="1" showAutoFilter="1">
      <autoFilter ref="$A$1:$AE$1102">
        <filterColumn colId="9">
          <customFilters>
            <customFilter val="*single choice*"/>
          </customFilters>
        </filterColumn>
        <filterColumn colId="25">
          <customFilters>
            <customFilter val="*&quot;showCheckIcon&quot;:true*"/>
          </customFilters>
        </filterColumn>
      </autoFilter>
    </customSheetView>
    <customSheetView guid="{340A7CC2-E1AE-4827-9C09-A94C064C9207}" filter="1" showAutoFilter="1">
      <autoFilter ref="$A$1:$AD$1102">
        <filterColumn colId="3">
          <filters>
            <filter val="JSON con imagen"/>
          </filters>
        </filterColumn>
        <filterColumn colId="29">
          <filters>
            <filter val="BNCC"/>
          </filters>
        </filterColumn>
      </autoFilter>
    </customSheetView>
    <customSheetView guid="{3A0CA9CE-D621-45E3-8E5E-A0B6F96994EA}" filter="1" showAutoFilter="1">
      <autoFilter ref="$A$1:$AD$1102">
        <filterColumn colId="3">
          <filters>
            <filter val="JSON revisado"/>
          </filters>
        </filterColumn>
        <filterColumn colId="29">
          <filters>
            <filter val="BNCC"/>
          </filters>
        </filterColumn>
      </autoFilter>
    </customSheetView>
    <customSheetView guid="{67AFD6AD-3129-47B9-91D3-59FED6034FF7}" filter="1" showAutoFilter="1">
      <autoFilter ref="$A$1:$AD$1102">
        <filterColumn colId="9">
          <filters>
            <filter val="True or False&#10;*: countCorrect=1&#10;*: countIncorrect=2"/>
            <filter val="Cloze Math"/>
            <filter val="Single Choice&#10;*: countCorrect=1&#10;*: countIncorrect=1"/>
            <filter val="True or False"/>
            <filter val="Linechart Output"/>
            <filter val="Single Choice &#10;*: showCheckIcon=false &#10;*: columns=3"/>
            <filter val="Single Choice"/>
            <filter val="Multiple Choice&#10;*: showCheckIcon=false&#10;*: columns=3"/>
            <filter val="Single Choice&#10;*: showCheckIcon=false&#10;*: columns=3"/>
            <filter val="Label image with drag and drop"/>
            <filter val="True or False&#10;*: countCorrect=2&#10;*: countIncorrect=1"/>
            <filter val="Cloze math&#10;*: uniques=false"/>
            <filter val="Barchart Output"/>
            <filter val="Multiple Choice&#10;*: countIncorrect=2&#10;*: countCorrect=2"/>
            <filter val="Match list"/>
            <filter val="True or False&#10;*: countCorrect=1&#10;*: countIncorrect=2&#10;*: options=Correcto,Incorrecto"/>
            <filter val="Order list"/>
            <filter val="Multiple Choice"/>
            <filter val="Single Choice&#10;*: countCorrect= 1 &#10;*: countIncorrect= 2"/>
            <filter val="Pictograph"/>
          </filters>
        </filterColumn>
      </autoFilter>
    </customSheetView>
    <customSheetView guid="{E16AC6B4-75BA-46DC-9C6F-3373793F9D27}" filter="1" showAutoFilter="1">
      <autoFilter ref="$A$1:$AE$1102">
        <filterColumn colId="9">
          <filters blank="1">
            <filter val="True or False&#10;*: countCorrect=1&#10;*: countIncorrect=2"/>
            <filter val="Cloze Math"/>
            <filter val="True or False"/>
            <filter val="Single Choice"/>
            <filter val="Multiple Choice&#10;*: countCorrect= 2&#10;*: countIncorrect= 1"/>
            <filter val="Label image with drag and drop"/>
            <filter val="True or False&#10;*: countCorrect=1&#10;*: countIncorrect=2&#10;*: options=Correcto,Incorrecto"/>
            <filter val="Order list"/>
            <filter val="Multiple Choice"/>
            <filter val="Single Choice&#10;*: countCorrect= 1 &#10;*: countIncorrect= 2"/>
          </filters>
        </filterColumn>
        <filterColumn colId="30">
          <filters>
            <filter val="USA"/>
          </filters>
        </filterColumn>
      </autoFilter>
    </customSheetView>
    <customSheetView guid="{7A49E67B-73A7-4334-9C5A-D150FE1682A1}" filter="1" showAutoFilter="1">
      <autoFilter ref="$A$1:$AD$1102">
        <filterColumn colId="3">
          <filters/>
        </filterColumn>
      </autoFilter>
    </customSheetView>
    <customSheetView guid="{B5430374-006D-4A13-B626-DC62A327928D}" filter="1" showAutoFilter="1">
      <autoFilter ref="$A$1:$AD$1102">
        <filterColumn colId="3">
          <filters/>
        </filterColumn>
        <filterColumn colId="29">
          <filters>
            <filter val="BNCC"/>
          </filters>
        </filterColumn>
      </autoFilter>
    </customSheetView>
    <customSheetView guid="{FE346DC5-1D28-45EF-B38C-1BC8D85AD759}" filter="1" showAutoFilter="1">
      <autoFilter ref="$A$1:$AE$1102"/>
    </customSheetView>
    <customSheetView guid="{1742AD80-950F-4946-B3A2-409323F14492}" filter="1" showAutoFilter="1">
      <autoFilter ref="$A$1:$AD$1102">
        <filterColumn colId="9">
          <filters blank="1">
            <filter val="Cloze Math"/>
            <filter val="Single Choice&#10;*: countCorrect=1&#10;*: countIncorrect=1"/>
            <filter val="True or False"/>
            <filter val="Single Choice &#10;*: showCheckIcon=false &#10;*: columns=3"/>
            <filter val="Single choice&#10;*: countCorrect= 1 &#10;*: countIncorrect= 2"/>
            <filter val="Single Choice"/>
            <filter val="Multiple Choice&#10;*: showCheckIcon=false&#10;*: columns=3"/>
            <filter val="Single Choice&#10;*: showCheckIcon=false&#10;*: columns=3"/>
            <filter val="Multiple Choice&#10;*: countCorrect= 2&#10;*: countIncorrect= 1"/>
            <filter val="Single choice"/>
            <filter val="Label image with drag and drop"/>
            <filter val="Single Choice&#10;*: countCorrect= 1&#10;*: countIncorrect= 2"/>
            <filter val="Multiple Choice&#10;*: countIncorrect=2&#10;*: countCorrect=2"/>
            <filter val="Multiple choice"/>
            <filter val="Multiple Choice"/>
            <filter val="Single Choice&#10;*: countCorrect= 1 &#10;*: countIncorrect= 2"/>
          </filters>
        </filterColumn>
      </autoFilter>
    </customSheetView>
    <customSheetView guid="{EFD42664-DB27-4387-AF98-19D6A0675002}" filter="1" showAutoFilter="1">
      <autoFilter ref="$A$1:$AE$1102">
        <filterColumn colId="27">
          <filters>
            <filter val="CC"/>
          </filters>
        </filterColumn>
      </autoFilter>
    </customSheetView>
    <customSheetView guid="{6BC02B20-20AF-4392-9248-B74E7D825967}" filter="1" showAutoFilter="1">
      <autoFilter ref="$A$1:$AE$1102"/>
    </customSheetView>
    <customSheetView guid="{5E15BF2E-F155-4A0C-ACEF-BEA46866A923}" filter="1" showAutoFilter="1">
      <autoFilter ref="$A$1:$AE$1102"/>
    </customSheetView>
    <customSheetView guid="{008561A8-D560-437C-B29C-8DD2D275E862}" filter="1" showAutoFilter="1">
      <autoFilter ref="$Z$1093:$Z$1102"/>
    </customSheetView>
    <customSheetView guid="{B30EF544-AF4E-40A5-8C9B-3BC58D4D1813}" filter="1" showAutoFilter="1">
      <autoFilter ref="$A$1:$AE$1102"/>
    </customSheetView>
    <customSheetView guid="{CE69FAAB-C20D-421F-BC7B-0E9842444A6F}" filter="1" showAutoFilter="1">
      <autoFilter ref="$A$1:$AD$1102">
        <filterColumn colId="3">
          <filters>
            <filter val="JSON revisado"/>
          </filters>
        </filterColumn>
      </autoFilter>
    </customSheetView>
    <customSheetView guid="{E4C7F9DC-2DA1-42DA-BCB5-231521913DF4}" filter="1" showAutoFilter="1">
      <autoFilter ref="$A$1:$AD$1102">
        <filterColumn colId="3">
          <filters>
            <filter val="JSON con imagen"/>
          </filters>
        </filterColumn>
      </autoFilter>
    </customSheetView>
    <customSheetView guid="{DB3B501C-AF16-456C-95B2-2023F9454CFD}" filter="1" showAutoFilter="1">
      <autoFilter ref="$A$1:$AD$1102">
        <filterColumn colId="3">
          <filters/>
        </filterColumn>
      </autoFilter>
    </customSheetView>
    <customSheetView guid="{A96BE5AC-6434-4D7B-A40D-F7584B9F2753}" filter="1" showAutoFilter="1">
      <autoFilter ref="$A$1:$AE$1102">
        <filterColumn colId="29">
          <filters>
            <filter val="BNCC"/>
          </filters>
        </filterColumn>
      </autoFilter>
    </customSheetView>
    <customSheetView guid="{BA8DC0AF-A8E0-47C6-B812-02750091F042}" filter="1" showAutoFilter="1">
      <autoFilter ref="$A$1:$AD$1102">
        <filterColumn colId="29">
          <filters>
            <filter val="BNCC"/>
          </filters>
        </filterColumn>
      </autoFilter>
    </customSheetView>
    <customSheetView guid="{A9B3E7BA-176B-402F-A1E2-80F77E9C5B03}" filter="1" showAutoFilter="1">
      <autoFilter ref="$A$1:$AD$1102"/>
    </customSheetView>
    <customSheetView guid="{D895625A-A442-4252-803F-CD276D734A31}" filter="1" showAutoFilter="1">
      <autoFilter ref="$A$1:$AD$1102">
        <filterColumn colId="27">
          <filters>
            <filter val="CC"/>
          </filters>
        </filterColumn>
      </autoFilter>
    </customSheetView>
  </customSheetViews>
  <conditionalFormatting sqref="J404">
    <cfRule type="expression" dxfId="0" priority="1">
      <formula>M:M="Scaff"</formula>
    </cfRule>
  </conditionalFormatting>
  <conditionalFormatting sqref="N404">
    <cfRule type="expression" dxfId="0" priority="2">
      <formula>N:N="TE + hint"</formula>
    </cfRule>
  </conditionalFormatting>
  <conditionalFormatting sqref="O404">
    <cfRule type="expression" dxfId="0" priority="3">
      <formula>M:M="TE + hint"</formula>
    </cfRule>
  </conditionalFormatting>
  <conditionalFormatting sqref="I404">
    <cfRule type="expression" dxfId="0" priority="4">
      <formula>M:M="Scaff"</formula>
    </cfRule>
  </conditionalFormatting>
  <conditionalFormatting sqref="U100">
    <cfRule type="expression" dxfId="0" priority="5">
      <formula>M:M="TE + hint"</formula>
    </cfRule>
  </conditionalFormatting>
  <conditionalFormatting sqref="W100">
    <cfRule type="expression" dxfId="0" priority="6">
      <formula>M:M="TE + hint"</formula>
    </cfRule>
  </conditionalFormatting>
  <conditionalFormatting sqref="V100">
    <cfRule type="expression" dxfId="0" priority="7">
      <formula>M:M="TE + hint"</formula>
    </cfRule>
  </conditionalFormatting>
  <conditionalFormatting sqref="V99">
    <cfRule type="expression" dxfId="0" priority="8">
      <formula>M:M="TE + hint"</formula>
    </cfRule>
  </conditionalFormatting>
  <conditionalFormatting sqref="U99">
    <cfRule type="expression" dxfId="0" priority="9">
      <formula>M:M="TE + hint"</formula>
    </cfRule>
  </conditionalFormatting>
  <conditionalFormatting sqref="W99">
    <cfRule type="expression" dxfId="0" priority="10">
      <formula>M:M="TE + hint"</formula>
    </cfRule>
  </conditionalFormatting>
  <conditionalFormatting sqref="V98">
    <cfRule type="expression" dxfId="0" priority="11">
      <formula>M:M="TE + hint"</formula>
    </cfRule>
  </conditionalFormatting>
  <conditionalFormatting sqref="W98">
    <cfRule type="expression" dxfId="0" priority="12">
      <formula>M:M="TE + hint"</formula>
    </cfRule>
  </conditionalFormatting>
  <conditionalFormatting sqref="U98">
    <cfRule type="expression" dxfId="0" priority="13">
      <formula>M:M="TE + hint"</formula>
    </cfRule>
  </conditionalFormatting>
  <conditionalFormatting sqref="O10:O14">
    <cfRule type="expression" dxfId="0" priority="14">
      <formula>M:M="Scaff"</formula>
    </cfRule>
  </conditionalFormatting>
  <conditionalFormatting sqref="P10:P14">
    <cfRule type="expression" dxfId="0" priority="15">
      <formula>N:N="Scaff"</formula>
    </cfRule>
  </conditionalFormatting>
  <conditionalFormatting sqref="P10:P14">
    <cfRule type="expression" dxfId="0" priority="16">
      <formula>M:M="Scaff"</formula>
    </cfRule>
  </conditionalFormatting>
  <conditionalFormatting sqref="U203:U207">
    <cfRule type="expression" dxfId="0" priority="17">
      <formula>M:M="TE + hint"</formula>
    </cfRule>
  </conditionalFormatting>
  <conditionalFormatting sqref="T203:T207">
    <cfRule type="expression" dxfId="0" priority="18">
      <formula>M:M="TE + hint"</formula>
    </cfRule>
  </conditionalFormatting>
  <conditionalFormatting sqref="R203:S207">
    <cfRule type="expression" dxfId="0" priority="19">
      <formula>K:K="TE + hint"</formula>
    </cfRule>
  </conditionalFormatting>
  <conditionalFormatting sqref="X608">
    <cfRule type="expression" dxfId="0" priority="20">
      <formula>M:M="TE + hint"</formula>
    </cfRule>
  </conditionalFormatting>
  <conditionalFormatting sqref="C1:C1102">
    <cfRule type="cellIs" dxfId="1" priority="21" operator="equal">
      <formula>"Identificar"</formula>
    </cfRule>
  </conditionalFormatting>
  <conditionalFormatting sqref="C1:C1102">
    <cfRule type="cellIs" dxfId="2" priority="22" operator="equal">
      <formula>"Evocar"</formula>
    </cfRule>
  </conditionalFormatting>
  <conditionalFormatting sqref="C1:C1102">
    <cfRule type="cellIs" dxfId="3" priority="23" operator="equal">
      <formula>"Aplicar"</formula>
    </cfRule>
  </conditionalFormatting>
  <conditionalFormatting sqref="D1:D1102">
    <cfRule type="cellIs" dxfId="4" priority="24" operator="equal">
      <formula>"JSON revisado"</formula>
    </cfRule>
  </conditionalFormatting>
  <conditionalFormatting sqref="D1:D1102">
    <cfRule type="cellIs" dxfId="5" priority="25" operator="equal">
      <formula>"Pendiente de revisión"</formula>
    </cfRule>
  </conditionalFormatting>
  <conditionalFormatting sqref="D1:D1102">
    <cfRule type="cellIs" dxfId="6" priority="26" operator="equal">
      <formula>"Ortografía+cast"</formula>
    </cfRule>
  </conditionalFormatting>
  <conditionalFormatting sqref="D1:D1102">
    <cfRule type="cellIs" dxfId="7" priority="27" operator="equal">
      <formula>"JSON sin imagen"</formula>
    </cfRule>
  </conditionalFormatting>
  <conditionalFormatting sqref="D1:D1102">
    <cfRule type="cellIs" dxfId="8" priority="28" operator="equal">
      <formula>"JSON con imagen"</formula>
    </cfRule>
  </conditionalFormatting>
  <conditionalFormatting sqref="D1:D1102">
    <cfRule type="cellIs" dxfId="9" priority="29" operator="equal">
      <formula>"No hacer"</formula>
    </cfRule>
  </conditionalFormatting>
  <conditionalFormatting sqref="N2:N1102">
    <cfRule type="expression" dxfId="0" priority="30">
      <formula>M:M="Scaff"</formula>
    </cfRule>
  </conditionalFormatting>
  <conditionalFormatting sqref="O2:O1102">
    <cfRule type="expression" dxfId="0" priority="31">
      <formula>M:M="Scaff"</formula>
    </cfRule>
  </conditionalFormatting>
  <conditionalFormatting sqref="R2:R1102">
    <cfRule type="expression" dxfId="0" priority="32">
      <formula>M:M="TE + hint"</formula>
    </cfRule>
  </conditionalFormatting>
  <conditionalFormatting sqref="T2:T1102">
    <cfRule type="expression" dxfId="0" priority="33">
      <formula>M:M="TE + hint"</formula>
    </cfRule>
  </conditionalFormatting>
  <conditionalFormatting sqref="U2:U1102">
    <cfRule type="expression" dxfId="0" priority="34">
      <formula>M:M="TE + hint"</formula>
    </cfRule>
  </conditionalFormatting>
  <conditionalFormatting sqref="V2:V1102">
    <cfRule type="expression" dxfId="0" priority="35">
      <formula>M:M="TE + hint"</formula>
    </cfRule>
  </conditionalFormatting>
  <conditionalFormatting sqref="W2:W1102">
    <cfRule type="expression" dxfId="0" priority="36">
      <formula>M:M="TE + hint"</formula>
    </cfRule>
  </conditionalFormatting>
  <conditionalFormatting sqref="X2:X1102">
    <cfRule type="expression" dxfId="0" priority="37">
      <formula>M:M="TE + hint"</formula>
    </cfRule>
  </conditionalFormatting>
  <conditionalFormatting sqref="E2:E1102">
    <cfRule type="cellIs" dxfId="10" priority="38" operator="equal">
      <formula>"Sí"</formula>
    </cfRule>
  </conditionalFormatting>
  <conditionalFormatting sqref="D2:D1102">
    <cfRule type="cellIs" dxfId="11" priority="39" operator="equal">
      <formula>"Formato SPEACHY"</formula>
    </cfRule>
  </conditionalFormatting>
  <conditionalFormatting sqref="P2:P1102">
    <cfRule type="expression" dxfId="0" priority="40">
      <formula>M:M="Scaff"</formula>
    </cfRule>
  </conditionalFormatting>
  <conditionalFormatting sqref="Q2:Q1102">
    <cfRule type="expression" dxfId="0" priority="41">
      <formula>M:M="Scaff"</formula>
    </cfRule>
  </conditionalFormatting>
  <conditionalFormatting sqref="S2:S1102">
    <cfRule type="expression" dxfId="0" priority="42">
      <formula>M:M="TE + hint"</formula>
    </cfRule>
  </conditionalFormatting>
  <dataValidations>
    <dataValidation type="list" allowBlank="1" sqref="J2:J1102">
      <formula1>"Cloze math,Cloze with text,Drag and drop,Dropdown,Label image with drag and drop,Multiple choice,Single choice,True or false,Barchart Output,Linechart Output,Pictograph"</formula1>
    </dataValidation>
    <dataValidation type="list" allowBlank="1" sqref="AC2:AC1102">
      <formula1>"Total,Feedback"</formula1>
    </dataValidation>
    <dataValidation type="list" allowBlank="1" sqref="D2:D1102">
      <formula1>"No hacer,Pendiente de revisión,Ortografía+cast,JSON sin imagen,JSON con imagen,JSON revisado,Formato SPEACHY"</formula1>
    </dataValidation>
    <dataValidation type="list" allowBlank="1" sqref="M2:M1102">
      <formula1>"TE + hint,Scaff"</formula1>
    </dataValidation>
  </dataValidations>
  <hyperlinks>
    <hyperlink r:id="rId1" ref="Z598"/>
    <hyperlink r:id="rId2" ref="Z723"/>
    <hyperlink r:id="rId3" ref="Z784"/>
    <hyperlink r:id="rId4" ref="Z866"/>
    <hyperlink r:id="rId5" ref="Z867"/>
    <hyperlink r:id="rId6" ref="Z868"/>
    <hyperlink r:id="rId7" ref="Z869"/>
    <hyperlink r:id="rId8" ref="F883"/>
    <hyperlink r:id="rId9" ref="N883"/>
    <hyperlink r:id="rId10" ref="O883"/>
    <hyperlink r:id="rId11" ref="F905"/>
    <hyperlink r:id="rId12" ref="F906"/>
    <hyperlink r:id="rId13" ref="Z926"/>
    <hyperlink r:id="rId14" ref="Z938"/>
    <hyperlink r:id="rId15" ref="F1059"/>
    <hyperlink r:id="rId16" ref="F1060"/>
    <hyperlink r:id="rId17" ref="F1061"/>
    <hyperlink r:id="rId18" ref="F1062"/>
    <hyperlink r:id="rId19" ref="F1063"/>
    <hyperlink r:id="rId20" ref="F1064"/>
    <hyperlink r:id="rId21" ref="Z1065"/>
  </hyperlinks>
  <drawing r:id="rId2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2" width="12.38"/>
    <col customWidth="1" min="3" max="3" width="10.13"/>
    <col customWidth="1" min="4" max="4" width="11.75"/>
    <col customWidth="1" min="5" max="5" width="12.63"/>
    <col customWidth="1" min="6" max="6" width="34.5"/>
    <col customWidth="1" hidden="1" min="7" max="7" width="34.5"/>
    <col customWidth="1" min="8" max="8" width="11.75"/>
    <col customWidth="1" min="9" max="9" width="10.38"/>
    <col customWidth="1" min="10" max="10" width="38.5"/>
    <col customWidth="1" min="11" max="11" width="34.5"/>
    <col customWidth="1" min="12" max="12" width="10.13"/>
    <col customWidth="1" min="13" max="13" width="13.88"/>
    <col customWidth="1" min="14" max="14" width="23.38"/>
    <col customWidth="1" min="15" max="15" width="14.25"/>
    <col customWidth="1" min="16" max="16" width="17.38"/>
    <col customWidth="1" min="17" max="17" width="25.13"/>
    <col customWidth="1" min="18" max="18" width="25.25"/>
    <col customWidth="1" min="19" max="19" width="27.63"/>
    <col customWidth="1" min="20" max="20" width="28.25"/>
    <col customWidth="1" min="21" max="22" width="25.13"/>
    <col customWidth="1" min="23" max="23" width="13.13"/>
    <col customWidth="1" min="24" max="24" width="43.88"/>
    <col customWidth="1" min="25" max="26" width="25.5"/>
    <col customWidth="1" min="27" max="33" width="12.63"/>
    <col customWidth="1" min="34" max="34" width="25.5"/>
  </cols>
  <sheetData>
    <row r="1">
      <c r="A1" s="2" t="s">
        <v>0</v>
      </c>
      <c r="B1" s="2" t="s">
        <v>1</v>
      </c>
      <c r="C1" s="2" t="s">
        <v>2</v>
      </c>
      <c r="D1" s="3" t="s">
        <v>3</v>
      </c>
      <c r="E1" s="3" t="s">
        <v>4</v>
      </c>
      <c r="F1" s="2" t="s">
        <v>5</v>
      </c>
      <c r="G1" s="2" t="s">
        <v>5447</v>
      </c>
      <c r="H1" s="2" t="s">
        <v>7</v>
      </c>
      <c r="I1" s="2" t="s">
        <v>8</v>
      </c>
      <c r="J1" s="2" t="s">
        <v>9</v>
      </c>
      <c r="K1" s="2" t="s">
        <v>10</v>
      </c>
      <c r="L1" s="2" t="s">
        <v>11</v>
      </c>
      <c r="M1" s="5" t="s">
        <v>12</v>
      </c>
      <c r="N1" s="5" t="s">
        <v>13</v>
      </c>
      <c r="O1" s="5" t="s">
        <v>14</v>
      </c>
      <c r="P1" s="5" t="s">
        <v>15</v>
      </c>
      <c r="Q1" s="6" t="s">
        <v>17</v>
      </c>
      <c r="R1" s="6" t="s">
        <v>18</v>
      </c>
      <c r="S1" s="6" t="s">
        <v>19</v>
      </c>
      <c r="T1" s="6" t="s">
        <v>20</v>
      </c>
      <c r="U1" s="6" t="s">
        <v>21</v>
      </c>
      <c r="V1" s="6" t="s">
        <v>22</v>
      </c>
      <c r="W1" s="2" t="s">
        <v>23</v>
      </c>
      <c r="X1" s="2" t="s">
        <v>24</v>
      </c>
      <c r="Y1" s="2" t="s">
        <v>25</v>
      </c>
      <c r="Z1" s="2" t="s">
        <v>26</v>
      </c>
      <c r="AA1" s="2" t="s">
        <v>27</v>
      </c>
      <c r="AB1" s="2"/>
      <c r="AC1" s="2"/>
      <c r="AD1" s="2"/>
      <c r="AE1" s="2"/>
      <c r="AF1" s="2"/>
      <c r="AG1" s="2"/>
      <c r="AH1" s="2" t="s">
        <v>29</v>
      </c>
    </row>
    <row r="2" ht="112.5" customHeight="1">
      <c r="A2" s="74" t="s">
        <v>5448</v>
      </c>
      <c r="B2" s="16" t="s">
        <v>5449</v>
      </c>
      <c r="C2" s="31" t="s">
        <v>32</v>
      </c>
      <c r="D2" s="7" t="s">
        <v>5450</v>
      </c>
      <c r="E2" s="9"/>
      <c r="F2" s="21"/>
      <c r="G2" s="21"/>
      <c r="H2" s="7"/>
      <c r="I2" s="7"/>
      <c r="J2" s="21"/>
      <c r="K2" s="21"/>
      <c r="L2" s="7"/>
      <c r="M2" s="21"/>
      <c r="N2" s="23"/>
      <c r="O2" s="17"/>
      <c r="P2" s="7"/>
      <c r="Q2" s="17"/>
      <c r="R2" s="17"/>
      <c r="S2" s="17"/>
      <c r="T2" s="17"/>
      <c r="U2" s="17"/>
      <c r="V2" s="17"/>
      <c r="W2" s="75"/>
      <c r="X2" s="7"/>
      <c r="Y2" s="17"/>
      <c r="Z2" s="7" t="s">
        <v>258</v>
      </c>
      <c r="AA2" s="9"/>
      <c r="AB2" s="9"/>
      <c r="AC2" s="9"/>
      <c r="AD2" s="9"/>
      <c r="AE2" s="9"/>
      <c r="AF2" s="9"/>
      <c r="AG2" s="9"/>
      <c r="AH2" s="7" t="s">
        <v>45</v>
      </c>
    </row>
    <row r="3" ht="112.5" customHeight="1">
      <c r="A3" s="74" t="s">
        <v>5448</v>
      </c>
      <c r="B3" s="16" t="s">
        <v>5449</v>
      </c>
      <c r="C3" s="18" t="s">
        <v>46</v>
      </c>
      <c r="D3" s="7" t="s">
        <v>5450</v>
      </c>
      <c r="E3" s="9"/>
      <c r="F3" s="21"/>
      <c r="G3" s="21"/>
      <c r="H3" s="7"/>
      <c r="I3" s="7"/>
      <c r="J3" s="21"/>
      <c r="K3" s="21"/>
      <c r="L3" s="7"/>
      <c r="M3" s="21"/>
      <c r="N3" s="23"/>
      <c r="O3" s="17"/>
      <c r="P3" s="7"/>
      <c r="Q3" s="17"/>
      <c r="R3" s="17"/>
      <c r="S3" s="17"/>
      <c r="T3" s="17"/>
      <c r="U3" s="17"/>
      <c r="V3" s="17"/>
      <c r="W3" s="75"/>
      <c r="X3" s="7"/>
      <c r="Y3" s="17"/>
      <c r="Z3" s="7" t="s">
        <v>258</v>
      </c>
      <c r="AA3" s="9"/>
      <c r="AB3" s="9"/>
      <c r="AC3" s="9"/>
      <c r="AD3" s="9"/>
      <c r="AE3" s="9"/>
      <c r="AF3" s="9"/>
      <c r="AG3" s="9"/>
      <c r="AH3" s="7" t="s">
        <v>45</v>
      </c>
    </row>
    <row r="4" ht="112.5" customHeight="1">
      <c r="A4" s="74" t="s">
        <v>5448</v>
      </c>
      <c r="B4" s="16" t="s">
        <v>5449</v>
      </c>
      <c r="C4" s="40" t="s">
        <v>65</v>
      </c>
      <c r="D4" s="7" t="s">
        <v>5450</v>
      </c>
      <c r="E4" s="9"/>
      <c r="F4" s="21"/>
      <c r="G4" s="21"/>
      <c r="H4" s="7"/>
      <c r="I4" s="7"/>
      <c r="J4" s="21"/>
      <c r="K4" s="21"/>
      <c r="L4" s="7"/>
      <c r="M4" s="21"/>
      <c r="N4" s="21"/>
      <c r="O4" s="17"/>
      <c r="P4" s="17"/>
      <c r="Q4" s="17"/>
      <c r="R4" s="17"/>
      <c r="S4" s="17"/>
      <c r="T4" s="17"/>
      <c r="U4" s="17"/>
      <c r="V4" s="17"/>
      <c r="W4" s="75"/>
      <c r="X4" s="7"/>
      <c r="Y4" s="17"/>
      <c r="Z4" s="7" t="s">
        <v>258</v>
      </c>
      <c r="AA4" s="9"/>
      <c r="AB4" s="9"/>
      <c r="AC4" s="9"/>
      <c r="AD4" s="9"/>
      <c r="AE4" s="9"/>
      <c r="AF4" s="9"/>
      <c r="AG4" s="9"/>
      <c r="AH4" s="7" t="s">
        <v>45</v>
      </c>
    </row>
    <row r="5" ht="112.5" customHeight="1">
      <c r="A5" s="74" t="s">
        <v>5451</v>
      </c>
      <c r="B5" s="16" t="s">
        <v>5452</v>
      </c>
      <c r="C5" s="31" t="s">
        <v>32</v>
      </c>
      <c r="D5" s="7" t="s">
        <v>5450</v>
      </c>
      <c r="E5" s="9"/>
      <c r="F5" s="11"/>
      <c r="G5" s="21"/>
      <c r="H5" s="7"/>
      <c r="I5" s="7"/>
      <c r="J5" s="21"/>
      <c r="K5" s="11"/>
      <c r="L5" s="7"/>
      <c r="M5" s="21"/>
      <c r="N5" s="28"/>
      <c r="O5" s="17"/>
      <c r="P5" s="17"/>
      <c r="Q5" s="17"/>
      <c r="R5" s="17"/>
      <c r="S5" s="17"/>
      <c r="T5" s="17"/>
      <c r="U5" s="17"/>
      <c r="V5" s="17"/>
      <c r="W5" s="75"/>
      <c r="X5" s="7"/>
      <c r="Y5" s="17"/>
      <c r="Z5" s="17"/>
      <c r="AA5" s="9"/>
      <c r="AB5" s="9"/>
      <c r="AC5" s="9"/>
      <c r="AD5" s="9"/>
      <c r="AE5" s="9"/>
      <c r="AF5" s="9"/>
      <c r="AG5" s="9"/>
      <c r="AH5" s="17"/>
    </row>
    <row r="6" ht="112.5" customHeight="1">
      <c r="A6" s="74" t="s">
        <v>5451</v>
      </c>
      <c r="B6" s="16" t="s">
        <v>5452</v>
      </c>
      <c r="C6" s="18" t="s">
        <v>46</v>
      </c>
      <c r="D6" s="7" t="s">
        <v>5450</v>
      </c>
      <c r="E6" s="9"/>
      <c r="F6" s="11"/>
      <c r="G6" s="21"/>
      <c r="H6" s="7"/>
      <c r="I6" s="7"/>
      <c r="J6" s="21"/>
      <c r="K6" s="11"/>
      <c r="L6" s="7"/>
      <c r="M6" s="21"/>
      <c r="N6" s="28"/>
      <c r="O6" s="17"/>
      <c r="P6" s="17"/>
      <c r="Q6" s="17"/>
      <c r="R6" s="17"/>
      <c r="S6" s="17"/>
      <c r="T6" s="17"/>
      <c r="U6" s="17"/>
      <c r="V6" s="17"/>
      <c r="W6" s="75"/>
      <c r="X6" s="7"/>
      <c r="Y6" s="17"/>
      <c r="Z6" s="17"/>
      <c r="AA6" s="9"/>
      <c r="AB6" s="9"/>
      <c r="AC6" s="9"/>
      <c r="AD6" s="9"/>
      <c r="AE6" s="9"/>
      <c r="AF6" s="9"/>
      <c r="AG6" s="9"/>
      <c r="AH6" s="17"/>
    </row>
    <row r="7" ht="112.5" customHeight="1">
      <c r="A7" s="74" t="s">
        <v>5451</v>
      </c>
      <c r="B7" s="16" t="s">
        <v>5452</v>
      </c>
      <c r="C7" s="40" t="s">
        <v>65</v>
      </c>
      <c r="D7" s="7" t="s">
        <v>5450</v>
      </c>
      <c r="E7" s="9"/>
      <c r="F7" s="11"/>
      <c r="G7" s="21"/>
      <c r="H7" s="7"/>
      <c r="I7" s="7"/>
      <c r="J7" s="21"/>
      <c r="K7" s="21"/>
      <c r="L7" s="7"/>
      <c r="M7" s="44"/>
      <c r="N7" s="21"/>
      <c r="O7" s="17"/>
      <c r="P7" s="17"/>
      <c r="Q7" s="17"/>
      <c r="R7" s="17"/>
      <c r="S7" s="17"/>
      <c r="T7" s="17"/>
      <c r="U7" s="17"/>
      <c r="V7" s="17"/>
      <c r="W7" s="75"/>
      <c r="X7" s="7"/>
      <c r="Y7" s="17"/>
      <c r="Z7" s="17"/>
      <c r="AA7" s="9"/>
      <c r="AB7" s="9"/>
      <c r="AC7" s="9"/>
      <c r="AD7" s="9"/>
      <c r="AE7" s="9"/>
      <c r="AF7" s="9"/>
      <c r="AG7" s="9"/>
      <c r="AH7" s="17"/>
    </row>
    <row r="8" ht="75.0" customHeight="1">
      <c r="A8" s="9" t="s">
        <v>5453</v>
      </c>
      <c r="B8" s="12" t="s">
        <v>5454</v>
      </c>
      <c r="C8" s="31" t="s">
        <v>32</v>
      </c>
      <c r="D8" s="7" t="s">
        <v>5450</v>
      </c>
      <c r="E8" s="9"/>
      <c r="F8" s="11"/>
      <c r="G8" s="11"/>
      <c r="H8" s="12"/>
      <c r="I8" s="9"/>
      <c r="J8" s="9"/>
      <c r="K8" s="12"/>
      <c r="L8" s="11"/>
      <c r="M8" s="7"/>
      <c r="N8" s="21"/>
      <c r="O8" s="21"/>
      <c r="P8" s="23"/>
      <c r="Q8" s="17"/>
      <c r="R8" s="23"/>
      <c r="S8" s="23"/>
      <c r="T8" s="23"/>
      <c r="U8" s="23"/>
      <c r="V8" s="23"/>
      <c r="W8" s="23"/>
      <c r="X8" s="17"/>
      <c r="Y8" s="9" t="s">
        <v>42</v>
      </c>
      <c r="Z8" s="21" t="s">
        <v>258</v>
      </c>
      <c r="AA8" s="21"/>
      <c r="AB8" s="14" t="b">
        <f t="shared" ref="AB8:AB10" si="1">IF(D8&lt;&gt;"No hacer",CONCATENATE(A8,"-",LEFT(C8),"-",IF(A7&lt;&gt;A8,1,IF(C7=C8,RIGHT(AB7)+1,1))))</f>
        <v>0</v>
      </c>
      <c r="AC8" s="14" t="str">
        <f t="shared" ref="AC8:AC10" si="2">CONCATENATE(AB8,"-BR")</f>
        <v>FALSE-BR</v>
      </c>
      <c r="AD8" s="13" t="str">
        <f t="shared" ref="AD8:AD10" si="3">REPLACE(AA8,SEARCH("M4-",AA8),LEN(AB8),AC8)</f>
        <v>#VALUE!</v>
      </c>
      <c r="AE8" s="17"/>
      <c r="AF8" s="17"/>
      <c r="AG8" s="17"/>
      <c r="AH8" s="21" t="s">
        <v>45</v>
      </c>
    </row>
    <row r="9" ht="75.0" customHeight="1">
      <c r="A9" s="9" t="s">
        <v>5453</v>
      </c>
      <c r="B9" s="12" t="s">
        <v>5454</v>
      </c>
      <c r="C9" s="31" t="s">
        <v>32</v>
      </c>
      <c r="D9" s="7" t="s">
        <v>5450</v>
      </c>
      <c r="E9" s="9"/>
      <c r="F9" s="11"/>
      <c r="G9" s="11"/>
      <c r="H9" s="12"/>
      <c r="I9" s="9"/>
      <c r="J9" s="9"/>
      <c r="K9" s="12"/>
      <c r="L9" s="11"/>
      <c r="M9" s="7"/>
      <c r="N9" s="21"/>
      <c r="O9" s="21"/>
      <c r="P9" s="23"/>
      <c r="Q9" s="17"/>
      <c r="R9" s="23"/>
      <c r="S9" s="23"/>
      <c r="T9" s="23"/>
      <c r="U9" s="23"/>
      <c r="V9" s="23"/>
      <c r="W9" s="23"/>
      <c r="X9" s="17"/>
      <c r="Y9" s="9" t="s">
        <v>42</v>
      </c>
      <c r="Z9" s="21" t="s">
        <v>258</v>
      </c>
      <c r="AA9" s="21"/>
      <c r="AB9" s="14" t="b">
        <f t="shared" si="1"/>
        <v>0</v>
      </c>
      <c r="AC9" s="14" t="str">
        <f t="shared" si="2"/>
        <v>FALSE-BR</v>
      </c>
      <c r="AD9" s="13" t="str">
        <f t="shared" si="3"/>
        <v>#VALUE!</v>
      </c>
      <c r="AE9" s="17"/>
      <c r="AF9" s="17"/>
      <c r="AG9" s="17"/>
      <c r="AH9" s="21" t="s">
        <v>45</v>
      </c>
    </row>
    <row r="10" ht="75.0" customHeight="1">
      <c r="A10" s="9" t="s">
        <v>5453</v>
      </c>
      <c r="B10" s="12" t="s">
        <v>5454</v>
      </c>
      <c r="C10" s="31" t="s">
        <v>32</v>
      </c>
      <c r="D10" s="7" t="s">
        <v>5450</v>
      </c>
      <c r="E10" s="9"/>
      <c r="F10" s="11"/>
      <c r="G10" s="11"/>
      <c r="H10" s="12"/>
      <c r="I10" s="9"/>
      <c r="J10" s="9"/>
      <c r="K10" s="12"/>
      <c r="L10" s="11"/>
      <c r="M10" s="7"/>
      <c r="N10" s="21"/>
      <c r="O10" s="21"/>
      <c r="P10" s="23"/>
      <c r="Q10" s="17"/>
      <c r="R10" s="23"/>
      <c r="S10" s="23"/>
      <c r="T10" s="23"/>
      <c r="U10" s="23"/>
      <c r="V10" s="23"/>
      <c r="W10" s="23"/>
      <c r="X10" s="17"/>
      <c r="Y10" s="9" t="s">
        <v>42</v>
      </c>
      <c r="Z10" s="21" t="s">
        <v>258</v>
      </c>
      <c r="AA10" s="21"/>
      <c r="AB10" s="14" t="b">
        <f t="shared" si="1"/>
        <v>0</v>
      </c>
      <c r="AC10" s="14" t="str">
        <f t="shared" si="2"/>
        <v>FALSE-BR</v>
      </c>
      <c r="AD10" s="13" t="str">
        <f t="shared" si="3"/>
        <v>#VALUE!</v>
      </c>
      <c r="AE10" s="17"/>
      <c r="AF10" s="17"/>
      <c r="AG10" s="17"/>
      <c r="AH10" s="21" t="s">
        <v>45</v>
      </c>
    </row>
    <row r="11" ht="112.5" customHeight="1">
      <c r="A11" s="7"/>
      <c r="B11" s="21"/>
      <c r="C11" s="7"/>
      <c r="D11" s="7"/>
      <c r="E11" s="9"/>
      <c r="F11" s="21"/>
      <c r="G11" s="21"/>
      <c r="H11" s="7"/>
      <c r="I11" s="7"/>
      <c r="J11" s="21"/>
      <c r="K11" s="21"/>
      <c r="L11" s="7"/>
      <c r="M11" s="21"/>
      <c r="N11" s="23"/>
      <c r="O11" s="17"/>
      <c r="P11" s="17"/>
      <c r="Q11" s="17"/>
      <c r="R11" s="17"/>
      <c r="S11" s="17"/>
      <c r="T11" s="17"/>
      <c r="U11" s="17"/>
      <c r="V11" s="17"/>
      <c r="W11" s="75"/>
      <c r="X11" s="24"/>
      <c r="Y11" s="17"/>
      <c r="Z11" s="17"/>
      <c r="AA11" s="9"/>
      <c r="AB11" s="9"/>
      <c r="AC11" s="9"/>
      <c r="AD11" s="9"/>
      <c r="AE11" s="9"/>
      <c r="AF11" s="9"/>
      <c r="AG11" s="9"/>
      <c r="AH11" s="17"/>
    </row>
    <row r="12" ht="112.5" customHeight="1">
      <c r="A12" s="7"/>
      <c r="B12" s="21"/>
      <c r="C12" s="7"/>
      <c r="D12" s="7"/>
      <c r="E12" s="9"/>
      <c r="F12" s="11"/>
      <c r="G12" s="11"/>
      <c r="H12" s="7"/>
      <c r="I12" s="7"/>
      <c r="J12" s="11"/>
      <c r="K12" s="11"/>
      <c r="L12" s="7"/>
      <c r="M12" s="24"/>
      <c r="N12" s="23"/>
      <c r="O12" s="17"/>
      <c r="P12" s="17"/>
      <c r="Q12" s="11"/>
      <c r="R12" s="11"/>
      <c r="S12" s="11"/>
      <c r="T12" s="11"/>
      <c r="U12" s="17"/>
      <c r="V12" s="17"/>
      <c r="W12" s="7"/>
      <c r="X12" s="7"/>
      <c r="Y12" s="17"/>
      <c r="Z12" s="17"/>
      <c r="AA12" s="9"/>
      <c r="AB12" s="9"/>
      <c r="AC12" s="9"/>
      <c r="AD12" s="9"/>
      <c r="AE12" s="9"/>
      <c r="AF12" s="9"/>
      <c r="AG12" s="9"/>
      <c r="AH12" s="17"/>
    </row>
    <row r="13" ht="112.5" customHeight="1">
      <c r="A13" s="7"/>
      <c r="B13" s="21"/>
      <c r="C13" s="7"/>
      <c r="D13" s="7"/>
      <c r="E13" s="9"/>
      <c r="F13" s="21"/>
      <c r="G13" s="21"/>
      <c r="H13" s="7"/>
      <c r="I13" s="7"/>
      <c r="J13" s="21"/>
      <c r="K13" s="21"/>
      <c r="L13" s="7"/>
      <c r="M13" s="21"/>
      <c r="N13" s="23"/>
      <c r="O13" s="17"/>
      <c r="P13" s="17"/>
      <c r="Q13" s="11"/>
      <c r="R13" s="11"/>
      <c r="S13" s="11"/>
      <c r="T13" s="11"/>
      <c r="U13" s="11"/>
      <c r="V13" s="11"/>
      <c r="W13" s="7"/>
      <c r="X13" s="7"/>
      <c r="Y13" s="17"/>
      <c r="Z13" s="17"/>
      <c r="AA13" s="9"/>
      <c r="AB13" s="9"/>
      <c r="AC13" s="9"/>
      <c r="AD13" s="9"/>
      <c r="AE13" s="9"/>
      <c r="AF13" s="9"/>
      <c r="AG13" s="9"/>
      <c r="AH13" s="17"/>
    </row>
    <row r="14" ht="112.5" customHeight="1">
      <c r="A14" s="7"/>
      <c r="B14" s="21"/>
      <c r="C14" s="7"/>
      <c r="D14" s="7"/>
      <c r="E14" s="9"/>
      <c r="F14" s="11"/>
      <c r="G14" s="21"/>
      <c r="H14" s="7"/>
      <c r="I14" s="9"/>
      <c r="J14" s="11"/>
      <c r="K14" s="11"/>
      <c r="L14" s="7"/>
      <c r="M14" s="23"/>
      <c r="N14" s="23"/>
      <c r="O14" s="17"/>
      <c r="P14" s="17"/>
      <c r="Q14" s="24"/>
      <c r="R14" s="24"/>
      <c r="S14" s="11"/>
      <c r="T14" s="11"/>
      <c r="U14" s="17"/>
      <c r="V14" s="17"/>
      <c r="W14" s="7"/>
      <c r="X14" s="7"/>
      <c r="Y14" s="17"/>
      <c r="Z14" s="17"/>
      <c r="AA14" s="9"/>
      <c r="AB14" s="9"/>
      <c r="AC14" s="9"/>
      <c r="AD14" s="9"/>
      <c r="AE14" s="9"/>
      <c r="AF14" s="9"/>
      <c r="AG14" s="9"/>
      <c r="AH14" s="17"/>
    </row>
    <row r="15" ht="112.5" customHeight="1">
      <c r="A15" s="7"/>
      <c r="B15" s="21"/>
      <c r="C15" s="7"/>
      <c r="D15" s="7"/>
      <c r="E15" s="9"/>
      <c r="F15" s="21"/>
      <c r="G15" s="23"/>
      <c r="H15" s="7"/>
      <c r="I15" s="7"/>
      <c r="J15" s="21"/>
      <c r="K15" s="21"/>
      <c r="L15" s="7"/>
      <c r="M15" s="7"/>
      <c r="N15" s="7"/>
      <c r="O15" s="17"/>
      <c r="P15" s="17"/>
      <c r="Q15" s="17"/>
      <c r="R15" s="17"/>
      <c r="S15" s="17"/>
      <c r="T15" s="17"/>
      <c r="U15" s="17"/>
      <c r="V15" s="17"/>
      <c r="W15" s="7"/>
      <c r="X15" s="7"/>
      <c r="Y15" s="17"/>
      <c r="Z15" s="17"/>
      <c r="AA15" s="9"/>
      <c r="AB15" s="9"/>
      <c r="AC15" s="9"/>
      <c r="AD15" s="9"/>
      <c r="AE15" s="9"/>
      <c r="AF15" s="9"/>
      <c r="AG15" s="9"/>
      <c r="AH15" s="17"/>
    </row>
    <row r="16" ht="112.5" customHeight="1">
      <c r="A16" s="7"/>
      <c r="B16" s="21"/>
      <c r="C16" s="7"/>
      <c r="D16" s="7"/>
      <c r="E16" s="9"/>
      <c r="F16" s="21"/>
      <c r="G16" s="23"/>
      <c r="H16" s="17"/>
      <c r="I16" s="17"/>
      <c r="J16" s="23"/>
      <c r="K16" s="23"/>
      <c r="L16" s="17"/>
      <c r="M16" s="23"/>
      <c r="N16" s="23"/>
      <c r="O16" s="17"/>
      <c r="P16" s="17"/>
      <c r="Q16" s="17"/>
      <c r="R16" s="17"/>
      <c r="S16" s="17"/>
      <c r="T16" s="17"/>
      <c r="U16" s="17"/>
      <c r="V16" s="17"/>
      <c r="W16" s="7"/>
      <c r="X16" s="17"/>
      <c r="Y16" s="17"/>
      <c r="Z16" s="17"/>
      <c r="AA16" s="9"/>
      <c r="AB16" s="9"/>
      <c r="AC16" s="9"/>
      <c r="AD16" s="9"/>
      <c r="AE16" s="9"/>
      <c r="AF16" s="9"/>
      <c r="AG16" s="9"/>
      <c r="AH16" s="17"/>
    </row>
    <row r="17" ht="112.5" customHeight="1">
      <c r="A17" s="7"/>
      <c r="B17" s="21"/>
      <c r="C17" s="7"/>
      <c r="D17" s="7"/>
      <c r="E17" s="9"/>
      <c r="F17" s="23"/>
      <c r="G17" s="23"/>
      <c r="H17" s="17"/>
      <c r="I17" s="17"/>
      <c r="J17" s="23"/>
      <c r="K17" s="23"/>
      <c r="L17" s="17"/>
      <c r="M17" s="23"/>
      <c r="N17" s="23"/>
      <c r="O17" s="17"/>
      <c r="P17" s="17"/>
      <c r="Q17" s="17"/>
      <c r="R17" s="17"/>
      <c r="S17" s="17"/>
      <c r="T17" s="17"/>
      <c r="U17" s="17"/>
      <c r="V17" s="17"/>
      <c r="W17" s="7"/>
      <c r="X17" s="7"/>
      <c r="Y17" s="17"/>
      <c r="Z17" s="17"/>
      <c r="AA17" s="9"/>
      <c r="AB17" s="9"/>
      <c r="AC17" s="9"/>
      <c r="AD17" s="9"/>
      <c r="AE17" s="9"/>
      <c r="AF17" s="9"/>
      <c r="AG17" s="9"/>
      <c r="AH17" s="17"/>
    </row>
    <row r="18" ht="112.5" customHeight="1">
      <c r="A18" s="7"/>
      <c r="B18" s="21"/>
      <c r="C18" s="7"/>
      <c r="D18" s="7"/>
      <c r="E18" s="9"/>
      <c r="F18" s="11"/>
      <c r="G18" s="23"/>
      <c r="H18" s="7"/>
      <c r="I18" s="7"/>
      <c r="J18" s="12"/>
      <c r="K18" s="12"/>
      <c r="L18" s="7"/>
      <c r="M18" s="23"/>
      <c r="N18" s="23"/>
      <c r="O18" s="17"/>
      <c r="P18" s="17"/>
      <c r="Q18" s="21"/>
      <c r="R18" s="21"/>
      <c r="S18" s="21"/>
      <c r="T18" s="21"/>
      <c r="U18" s="17"/>
      <c r="V18" s="17"/>
      <c r="W18" s="7"/>
      <c r="X18" s="7"/>
      <c r="Y18" s="17"/>
      <c r="Z18" s="17"/>
      <c r="AA18" s="9"/>
      <c r="AB18" s="9"/>
      <c r="AC18" s="9"/>
      <c r="AD18" s="9"/>
      <c r="AE18" s="9"/>
      <c r="AF18" s="9"/>
      <c r="AG18" s="9"/>
      <c r="AH18" s="17"/>
    </row>
    <row r="19" ht="112.5" customHeight="1">
      <c r="A19" s="7"/>
      <c r="B19" s="21"/>
      <c r="C19" s="7"/>
      <c r="D19" s="7"/>
      <c r="E19" s="9"/>
      <c r="F19" s="12"/>
      <c r="G19" s="24"/>
      <c r="H19" s="17"/>
      <c r="I19" s="9"/>
      <c r="J19" s="12"/>
      <c r="K19" s="12"/>
      <c r="L19" s="7"/>
      <c r="M19" s="24"/>
      <c r="N19" s="11"/>
      <c r="O19" s="17"/>
      <c r="P19" s="17"/>
      <c r="Q19" s="17"/>
      <c r="R19" s="17"/>
      <c r="S19" s="17"/>
      <c r="T19" s="17"/>
      <c r="U19" s="17"/>
      <c r="V19" s="17"/>
      <c r="W19" s="7"/>
      <c r="X19" s="7"/>
      <c r="Y19" s="17"/>
      <c r="Z19" s="17"/>
      <c r="AA19" s="9"/>
      <c r="AB19" s="9"/>
      <c r="AC19" s="9"/>
      <c r="AD19" s="9"/>
      <c r="AE19" s="9"/>
      <c r="AF19" s="9"/>
      <c r="AG19" s="9"/>
      <c r="AH19" s="17"/>
    </row>
    <row r="20" ht="112.5" customHeight="1">
      <c r="A20" s="7"/>
      <c r="B20" s="21"/>
      <c r="C20" s="7"/>
      <c r="D20" s="7"/>
      <c r="E20" s="9"/>
      <c r="F20" s="21"/>
      <c r="G20" s="23"/>
      <c r="H20" s="7"/>
      <c r="I20" s="7"/>
      <c r="J20" s="21"/>
      <c r="K20" s="21"/>
      <c r="L20" s="7"/>
      <c r="M20" s="24"/>
      <c r="N20" s="11"/>
      <c r="O20" s="17"/>
      <c r="P20" s="17"/>
      <c r="Q20" s="17"/>
      <c r="R20" s="17"/>
      <c r="S20" s="17"/>
      <c r="T20" s="17"/>
      <c r="U20" s="17"/>
      <c r="V20" s="17"/>
      <c r="W20" s="7"/>
      <c r="X20" s="7"/>
      <c r="Y20" s="17"/>
      <c r="Z20" s="17"/>
      <c r="AA20" s="9"/>
      <c r="AB20" s="9"/>
      <c r="AC20" s="9"/>
      <c r="AD20" s="9"/>
      <c r="AE20" s="9"/>
      <c r="AF20" s="9"/>
      <c r="AG20" s="9"/>
      <c r="AH20" s="17"/>
    </row>
    <row r="21" ht="112.5" customHeight="1">
      <c r="A21" s="7"/>
      <c r="B21" s="21"/>
      <c r="C21" s="7"/>
      <c r="D21" s="7"/>
      <c r="E21" s="9"/>
      <c r="F21" s="21"/>
      <c r="G21" s="23"/>
      <c r="H21" s="7"/>
      <c r="I21" s="7"/>
      <c r="J21" s="21"/>
      <c r="K21" s="21"/>
      <c r="L21" s="7"/>
      <c r="M21" s="21"/>
      <c r="N21" s="11"/>
      <c r="O21" s="17"/>
      <c r="P21" s="17"/>
      <c r="Q21" s="17"/>
      <c r="R21" s="17"/>
      <c r="S21" s="17"/>
      <c r="T21" s="17"/>
      <c r="U21" s="17"/>
      <c r="V21" s="17"/>
      <c r="W21" s="7"/>
      <c r="X21" s="7"/>
      <c r="Y21" s="17"/>
      <c r="Z21" s="17"/>
      <c r="AA21" s="9"/>
      <c r="AB21" s="9"/>
      <c r="AC21" s="9"/>
      <c r="AD21" s="9"/>
      <c r="AE21" s="9"/>
      <c r="AF21" s="9"/>
      <c r="AG21" s="9"/>
      <c r="AH21" s="17"/>
    </row>
    <row r="22" ht="112.5" customHeight="1">
      <c r="A22" s="7"/>
      <c r="B22" s="21"/>
      <c r="C22" s="7"/>
      <c r="D22" s="7"/>
      <c r="E22" s="9"/>
      <c r="F22" s="21"/>
      <c r="G22" s="23"/>
      <c r="H22" s="7"/>
      <c r="I22" s="7"/>
      <c r="J22" s="21"/>
      <c r="K22" s="21"/>
      <c r="L22" s="7"/>
      <c r="M22" s="21"/>
      <c r="N22" s="24"/>
      <c r="O22" s="17"/>
      <c r="P22" s="17"/>
      <c r="Q22" s="17"/>
      <c r="R22" s="17"/>
      <c r="S22" s="17"/>
      <c r="T22" s="17"/>
      <c r="U22" s="17"/>
      <c r="V22" s="17"/>
      <c r="W22" s="7"/>
      <c r="X22" s="7"/>
      <c r="Y22" s="17"/>
      <c r="Z22" s="17"/>
      <c r="AA22" s="9"/>
      <c r="AB22" s="9"/>
      <c r="AC22" s="9"/>
      <c r="AD22" s="9"/>
      <c r="AE22" s="9"/>
      <c r="AF22" s="9"/>
      <c r="AG22" s="9"/>
      <c r="AH22" s="17"/>
    </row>
    <row r="23" ht="112.5" customHeight="1">
      <c r="A23" s="7"/>
      <c r="B23" s="21"/>
      <c r="C23" s="7"/>
      <c r="D23" s="7"/>
      <c r="E23" s="9"/>
      <c r="F23" s="21"/>
      <c r="G23" s="23"/>
      <c r="H23" s="7"/>
      <c r="I23" s="7"/>
      <c r="J23" s="21"/>
      <c r="K23" s="21"/>
      <c r="L23" s="7"/>
      <c r="M23" s="21"/>
      <c r="N23" s="24"/>
      <c r="O23" s="17"/>
      <c r="P23" s="17"/>
      <c r="Q23" s="17"/>
      <c r="R23" s="17"/>
      <c r="S23" s="17"/>
      <c r="T23" s="17"/>
      <c r="U23" s="17"/>
      <c r="V23" s="17"/>
      <c r="W23" s="7"/>
      <c r="X23" s="7"/>
      <c r="Y23" s="17"/>
      <c r="Z23" s="17"/>
      <c r="AA23" s="9"/>
      <c r="AB23" s="9"/>
      <c r="AC23" s="9"/>
      <c r="AD23" s="9"/>
      <c r="AE23" s="9"/>
      <c r="AF23" s="9"/>
      <c r="AG23" s="9"/>
      <c r="AH23" s="17"/>
    </row>
    <row r="24" ht="112.5" customHeight="1">
      <c r="A24" s="7"/>
      <c r="B24" s="21"/>
      <c r="C24" s="9"/>
      <c r="D24" s="7"/>
      <c r="E24" s="9"/>
      <c r="F24" s="21"/>
      <c r="G24" s="23"/>
      <c r="H24" s="7"/>
      <c r="I24" s="7"/>
      <c r="J24" s="21"/>
      <c r="K24" s="21"/>
      <c r="L24" s="7"/>
      <c r="M24" s="21"/>
      <c r="N24" s="21"/>
      <c r="O24" s="17"/>
      <c r="P24" s="17"/>
      <c r="Q24" s="17"/>
      <c r="R24" s="17"/>
      <c r="S24" s="17"/>
      <c r="T24" s="17"/>
      <c r="U24" s="17"/>
      <c r="V24" s="17"/>
      <c r="W24" s="7"/>
      <c r="X24" s="7"/>
      <c r="Y24" s="17"/>
      <c r="Z24" s="17"/>
      <c r="AA24" s="9"/>
      <c r="AB24" s="9"/>
      <c r="AC24" s="9"/>
      <c r="AD24" s="9"/>
      <c r="AE24" s="9"/>
      <c r="AF24" s="9"/>
      <c r="AG24" s="9"/>
      <c r="AH24" s="17"/>
    </row>
    <row r="25" ht="112.5" customHeight="1">
      <c r="A25" s="7"/>
      <c r="B25" s="21"/>
      <c r="C25" s="9"/>
      <c r="D25" s="7"/>
      <c r="E25" s="9"/>
      <c r="F25" s="23"/>
      <c r="G25" s="23"/>
      <c r="H25" s="17"/>
      <c r="I25" s="17"/>
      <c r="J25" s="23"/>
      <c r="K25" s="23"/>
      <c r="L25" s="17"/>
      <c r="M25" s="23"/>
      <c r="N25" s="23"/>
      <c r="O25" s="17"/>
      <c r="P25" s="17"/>
      <c r="Q25" s="17"/>
      <c r="R25" s="17"/>
      <c r="S25" s="17"/>
      <c r="T25" s="17"/>
      <c r="U25" s="17"/>
      <c r="V25" s="17"/>
      <c r="W25" s="7"/>
      <c r="X25" s="17"/>
      <c r="Y25" s="17"/>
      <c r="Z25" s="17"/>
      <c r="AA25" s="9"/>
      <c r="AB25" s="9"/>
      <c r="AC25" s="9"/>
      <c r="AD25" s="9"/>
      <c r="AE25" s="9"/>
      <c r="AF25" s="9"/>
      <c r="AG25" s="9"/>
      <c r="AH25" s="17"/>
    </row>
    <row r="26" ht="112.5" customHeight="1">
      <c r="A26" s="7"/>
      <c r="B26" s="21"/>
      <c r="C26" s="7"/>
      <c r="D26" s="7"/>
      <c r="E26" s="9"/>
      <c r="F26" s="12"/>
      <c r="G26" s="24"/>
      <c r="H26" s="24"/>
      <c r="I26" s="9"/>
      <c r="J26" s="12"/>
      <c r="K26" s="12"/>
      <c r="L26" s="7"/>
      <c r="M26" s="23"/>
      <c r="N26" s="23"/>
      <c r="O26" s="17"/>
      <c r="P26" s="17"/>
      <c r="Q26" s="17"/>
      <c r="R26" s="17"/>
      <c r="S26" s="17"/>
      <c r="T26" s="17"/>
      <c r="U26" s="17"/>
      <c r="V26" s="17"/>
      <c r="W26" s="7"/>
      <c r="X26" s="7"/>
      <c r="Y26" s="17"/>
      <c r="Z26" s="17"/>
      <c r="AA26" s="9"/>
      <c r="AB26" s="9"/>
      <c r="AC26" s="9"/>
      <c r="AD26" s="9"/>
      <c r="AE26" s="9"/>
      <c r="AF26" s="9"/>
      <c r="AG26" s="9"/>
      <c r="AH26" s="17"/>
    </row>
    <row r="27" ht="112.5" customHeight="1">
      <c r="A27" s="7"/>
      <c r="B27" s="28"/>
      <c r="C27" s="17"/>
      <c r="D27" s="7"/>
      <c r="E27" s="9"/>
      <c r="F27" s="21"/>
      <c r="G27" s="23"/>
      <c r="H27" s="17"/>
      <c r="I27" s="7"/>
      <c r="J27" s="21"/>
      <c r="K27" s="21"/>
      <c r="L27" s="17"/>
      <c r="M27" s="23"/>
      <c r="N27" s="23"/>
      <c r="O27" s="17"/>
      <c r="P27" s="17"/>
      <c r="Q27" s="17"/>
      <c r="R27" s="17"/>
      <c r="S27" s="17"/>
      <c r="T27" s="17"/>
      <c r="U27" s="17"/>
      <c r="V27" s="17"/>
      <c r="W27" s="7"/>
      <c r="X27" s="7"/>
      <c r="Y27" s="17"/>
      <c r="Z27" s="17"/>
      <c r="AA27" s="9"/>
      <c r="AB27" s="9"/>
      <c r="AC27" s="9"/>
      <c r="AD27" s="9"/>
      <c r="AE27" s="9"/>
      <c r="AF27" s="9"/>
      <c r="AG27" s="9"/>
      <c r="AH27" s="17"/>
    </row>
    <row r="28" ht="112.5" customHeight="1">
      <c r="A28" s="7"/>
      <c r="B28" s="21"/>
      <c r="C28" s="17"/>
      <c r="D28" s="7"/>
      <c r="E28" s="9"/>
      <c r="F28" s="21"/>
      <c r="G28" s="21"/>
      <c r="H28" s="7"/>
      <c r="I28" s="7"/>
      <c r="J28" s="21"/>
      <c r="K28" s="21"/>
      <c r="L28" s="17"/>
      <c r="M28" s="23"/>
      <c r="N28" s="23"/>
      <c r="O28" s="17"/>
      <c r="P28" s="17"/>
      <c r="Q28" s="17"/>
      <c r="R28" s="17"/>
      <c r="S28" s="17"/>
      <c r="T28" s="17"/>
      <c r="U28" s="17"/>
      <c r="V28" s="17"/>
      <c r="W28" s="7"/>
      <c r="X28" s="7"/>
      <c r="Y28" s="17"/>
      <c r="Z28" s="17"/>
      <c r="AA28" s="9"/>
      <c r="AB28" s="9"/>
      <c r="AC28" s="9"/>
      <c r="AD28" s="9"/>
      <c r="AE28" s="9"/>
      <c r="AF28" s="9"/>
      <c r="AG28" s="9"/>
      <c r="AH28" s="17"/>
    </row>
    <row r="29" ht="112.5" customHeight="1">
      <c r="A29" s="7"/>
      <c r="B29" s="21"/>
      <c r="C29" s="17"/>
      <c r="D29" s="7"/>
      <c r="E29" s="9"/>
      <c r="F29" s="21"/>
      <c r="G29" s="21"/>
      <c r="H29" s="7"/>
      <c r="I29" s="7"/>
      <c r="J29" s="28"/>
      <c r="K29" s="21"/>
      <c r="L29" s="17"/>
      <c r="M29" s="23"/>
      <c r="N29" s="23"/>
      <c r="O29" s="17"/>
      <c r="P29" s="17"/>
      <c r="Q29" s="17"/>
      <c r="R29" s="17"/>
      <c r="S29" s="17"/>
      <c r="T29" s="17"/>
      <c r="U29" s="17"/>
      <c r="V29" s="17"/>
      <c r="W29" s="7"/>
      <c r="X29" s="7"/>
      <c r="Y29" s="17"/>
      <c r="Z29" s="17"/>
      <c r="AA29" s="9"/>
      <c r="AB29" s="9"/>
      <c r="AC29" s="9"/>
      <c r="AD29" s="9"/>
      <c r="AE29" s="9"/>
      <c r="AF29" s="9"/>
      <c r="AG29" s="9"/>
      <c r="AH29" s="17"/>
    </row>
    <row r="30" ht="112.5" customHeight="1">
      <c r="A30" s="7"/>
      <c r="B30" s="21"/>
      <c r="C30" s="17"/>
      <c r="D30" s="7"/>
      <c r="E30" s="9"/>
      <c r="F30" s="21"/>
      <c r="G30" s="21"/>
      <c r="H30" s="7"/>
      <c r="I30" s="7"/>
      <c r="J30" s="21"/>
      <c r="K30" s="21"/>
      <c r="L30" s="7"/>
      <c r="M30" s="23"/>
      <c r="N30" s="23"/>
      <c r="O30" s="17"/>
      <c r="P30" s="17"/>
      <c r="Q30" s="17"/>
      <c r="R30" s="17"/>
      <c r="S30" s="17"/>
      <c r="T30" s="17"/>
      <c r="U30" s="17"/>
      <c r="V30" s="17"/>
      <c r="W30" s="7"/>
      <c r="X30" s="7"/>
      <c r="Y30" s="17"/>
      <c r="Z30" s="17"/>
      <c r="AA30" s="9"/>
      <c r="AB30" s="9"/>
      <c r="AC30" s="9"/>
      <c r="AD30" s="9"/>
      <c r="AE30" s="9"/>
      <c r="AF30" s="9"/>
      <c r="AG30" s="9"/>
      <c r="AH30" s="17"/>
    </row>
    <row r="31" ht="112.5" customHeight="1">
      <c r="A31" s="7"/>
      <c r="B31" s="21"/>
      <c r="C31" s="17"/>
      <c r="D31" s="7"/>
      <c r="E31" s="9"/>
      <c r="F31" s="12"/>
      <c r="G31" s="12"/>
      <c r="H31" s="9"/>
      <c r="I31" s="9"/>
      <c r="J31" s="12"/>
      <c r="K31" s="12"/>
      <c r="L31" s="7"/>
      <c r="M31" s="23"/>
      <c r="N31" s="23"/>
      <c r="O31" s="17"/>
      <c r="P31" s="17"/>
      <c r="Q31" s="17"/>
      <c r="R31" s="17"/>
      <c r="S31" s="17"/>
      <c r="T31" s="17"/>
      <c r="U31" s="17"/>
      <c r="V31" s="17"/>
      <c r="W31" s="7"/>
      <c r="X31" s="7"/>
      <c r="Y31" s="17"/>
      <c r="Z31" s="17"/>
      <c r="AA31" s="9"/>
      <c r="AB31" s="9"/>
      <c r="AC31" s="9"/>
      <c r="AD31" s="9"/>
      <c r="AE31" s="9"/>
      <c r="AF31" s="9"/>
      <c r="AG31" s="9"/>
      <c r="AH31" s="17"/>
    </row>
    <row r="32" ht="112.5" customHeight="1">
      <c r="A32" s="7"/>
      <c r="B32" s="21"/>
      <c r="C32" s="7"/>
      <c r="D32" s="7"/>
      <c r="E32" s="9"/>
      <c r="F32" s="21"/>
      <c r="G32" s="21"/>
      <c r="H32" s="7"/>
      <c r="I32" s="7"/>
      <c r="J32" s="21"/>
      <c r="K32" s="21"/>
      <c r="L32" s="7"/>
      <c r="M32" s="23"/>
      <c r="N32" s="23"/>
      <c r="O32" s="17"/>
      <c r="P32" s="17"/>
      <c r="Q32" s="17"/>
      <c r="R32" s="17"/>
      <c r="S32" s="17"/>
      <c r="T32" s="17"/>
      <c r="U32" s="17"/>
      <c r="V32" s="17"/>
      <c r="W32" s="7"/>
      <c r="X32" s="7"/>
      <c r="Y32" s="17"/>
      <c r="Z32" s="17"/>
      <c r="AA32" s="9"/>
      <c r="AB32" s="9"/>
      <c r="AC32" s="9"/>
      <c r="AD32" s="9"/>
      <c r="AE32" s="9"/>
      <c r="AF32" s="9"/>
      <c r="AG32" s="9"/>
      <c r="AH32" s="17"/>
    </row>
    <row r="33" ht="112.5" customHeight="1">
      <c r="A33" s="7"/>
      <c r="B33" s="21"/>
      <c r="C33" s="17"/>
      <c r="D33" s="7"/>
      <c r="E33" s="9"/>
      <c r="F33" s="11"/>
      <c r="G33" s="21"/>
      <c r="H33" s="7"/>
      <c r="I33" s="7"/>
      <c r="J33" s="11"/>
      <c r="K33" s="11"/>
      <c r="L33" s="7"/>
      <c r="M33" s="23"/>
      <c r="N33" s="23"/>
      <c r="O33" s="17"/>
      <c r="P33" s="17"/>
      <c r="Q33" s="17"/>
      <c r="R33" s="17"/>
      <c r="S33" s="17"/>
      <c r="T33" s="17"/>
      <c r="U33" s="17"/>
      <c r="V33" s="17"/>
      <c r="W33" s="7"/>
      <c r="X33" s="7"/>
      <c r="Y33" s="17"/>
      <c r="Z33" s="17"/>
      <c r="AA33" s="9"/>
      <c r="AB33" s="9"/>
      <c r="AC33" s="9"/>
      <c r="AD33" s="9"/>
      <c r="AE33" s="9"/>
      <c r="AF33" s="9"/>
      <c r="AG33" s="9"/>
      <c r="AH33" s="17"/>
    </row>
    <row r="34" ht="112.5" customHeight="1">
      <c r="A34" s="7"/>
      <c r="B34" s="21"/>
      <c r="C34" s="17"/>
      <c r="D34" s="7"/>
      <c r="E34" s="9"/>
      <c r="F34" s="24"/>
      <c r="G34" s="24"/>
      <c r="H34" s="24"/>
      <c r="I34" s="24"/>
      <c r="J34" s="24"/>
      <c r="K34" s="24"/>
      <c r="L34" s="17"/>
      <c r="M34" s="23"/>
      <c r="N34" s="23"/>
      <c r="O34" s="17"/>
      <c r="P34" s="17"/>
      <c r="Q34" s="17"/>
      <c r="R34" s="17"/>
      <c r="S34" s="17"/>
      <c r="T34" s="17"/>
      <c r="U34" s="17"/>
      <c r="V34" s="17"/>
      <c r="W34" s="7"/>
      <c r="X34" s="7"/>
      <c r="Y34" s="17"/>
      <c r="Z34" s="17"/>
      <c r="AA34" s="9"/>
      <c r="AB34" s="9"/>
      <c r="AC34" s="9"/>
      <c r="AD34" s="9"/>
      <c r="AE34" s="9"/>
      <c r="AF34" s="9"/>
      <c r="AG34" s="9"/>
      <c r="AH34" s="17"/>
    </row>
    <row r="35" ht="112.5" customHeight="1">
      <c r="A35" s="7"/>
      <c r="B35" s="21"/>
      <c r="C35" s="17"/>
      <c r="D35" s="7"/>
      <c r="E35" s="9"/>
      <c r="F35" s="21"/>
      <c r="G35" s="23"/>
      <c r="H35" s="7"/>
      <c r="I35" s="7"/>
      <c r="J35" s="21"/>
      <c r="K35" s="21"/>
      <c r="L35" s="17"/>
      <c r="M35" s="23"/>
      <c r="N35" s="23"/>
      <c r="O35" s="17"/>
      <c r="P35" s="17"/>
      <c r="Q35" s="17"/>
      <c r="R35" s="17"/>
      <c r="S35" s="17"/>
      <c r="T35" s="17"/>
      <c r="U35" s="17"/>
      <c r="V35" s="17"/>
      <c r="W35" s="7"/>
      <c r="X35" s="7"/>
      <c r="Y35" s="17"/>
      <c r="Z35" s="17"/>
      <c r="AA35" s="9"/>
      <c r="AB35" s="9"/>
      <c r="AC35" s="9"/>
      <c r="AD35" s="9"/>
      <c r="AE35" s="9"/>
      <c r="AF35" s="9"/>
      <c r="AG35" s="9"/>
      <c r="AH35" s="17"/>
    </row>
    <row r="36" ht="112.5" customHeight="1">
      <c r="A36" s="7"/>
      <c r="B36" s="21"/>
      <c r="C36" s="17"/>
      <c r="D36" s="7"/>
      <c r="E36" s="9"/>
      <c r="F36" s="23"/>
      <c r="G36" s="23"/>
      <c r="H36" s="17"/>
      <c r="I36" s="17"/>
      <c r="J36" s="23"/>
      <c r="K36" s="23"/>
      <c r="L36" s="17"/>
      <c r="M36" s="23"/>
      <c r="N36" s="23"/>
      <c r="O36" s="17"/>
      <c r="P36" s="17"/>
      <c r="Q36" s="17"/>
      <c r="R36" s="17"/>
      <c r="S36" s="17"/>
      <c r="T36" s="17"/>
      <c r="U36" s="17"/>
      <c r="V36" s="17"/>
      <c r="W36" s="7"/>
      <c r="X36" s="17"/>
      <c r="Y36" s="17"/>
      <c r="Z36" s="17"/>
      <c r="AA36" s="9"/>
      <c r="AB36" s="9"/>
      <c r="AC36" s="9"/>
      <c r="AD36" s="9"/>
      <c r="AE36" s="9"/>
      <c r="AF36" s="9"/>
      <c r="AG36" s="9"/>
      <c r="AH36" s="17"/>
    </row>
    <row r="37" ht="112.5" customHeight="1">
      <c r="A37" s="7"/>
      <c r="B37" s="21"/>
      <c r="C37" s="17"/>
      <c r="D37" s="7"/>
      <c r="E37" s="9"/>
      <c r="F37" s="21"/>
      <c r="G37" s="21"/>
      <c r="H37" s="7"/>
      <c r="I37" s="7"/>
      <c r="J37" s="21"/>
      <c r="K37" s="21"/>
      <c r="L37" s="7"/>
      <c r="M37" s="21"/>
      <c r="N37" s="21"/>
      <c r="O37" s="17"/>
      <c r="P37" s="17"/>
      <c r="Q37" s="17"/>
      <c r="R37" s="17"/>
      <c r="S37" s="17"/>
      <c r="T37" s="17"/>
      <c r="U37" s="17"/>
      <c r="V37" s="17"/>
      <c r="W37" s="7"/>
      <c r="X37" s="7"/>
      <c r="Y37" s="17"/>
      <c r="Z37" s="17"/>
      <c r="AA37" s="9"/>
      <c r="AB37" s="9"/>
      <c r="AC37" s="9"/>
      <c r="AD37" s="9"/>
      <c r="AE37" s="9"/>
      <c r="AF37" s="9"/>
      <c r="AG37" s="9"/>
      <c r="AH37" s="17"/>
    </row>
    <row r="38" ht="112.5" customHeight="1">
      <c r="A38" s="7"/>
      <c r="B38" s="21"/>
      <c r="C38" s="17"/>
      <c r="D38" s="7"/>
      <c r="E38" s="9"/>
      <c r="F38" s="21"/>
      <c r="G38" s="21"/>
      <c r="H38" s="7"/>
      <c r="I38" s="7"/>
      <c r="J38" s="21"/>
      <c r="K38" s="21"/>
      <c r="L38" s="17"/>
      <c r="M38" s="23"/>
      <c r="N38" s="23"/>
      <c r="O38" s="17"/>
      <c r="P38" s="17"/>
      <c r="Q38" s="17"/>
      <c r="R38" s="17"/>
      <c r="S38" s="17"/>
      <c r="T38" s="17"/>
      <c r="U38" s="17"/>
      <c r="V38" s="17"/>
      <c r="W38" s="7"/>
      <c r="X38" s="7"/>
      <c r="Y38" s="17"/>
      <c r="Z38" s="17"/>
      <c r="AA38" s="9"/>
      <c r="AB38" s="9"/>
      <c r="AC38" s="9"/>
      <c r="AD38" s="9"/>
      <c r="AE38" s="9"/>
      <c r="AF38" s="9"/>
      <c r="AG38" s="9"/>
      <c r="AH38" s="17"/>
    </row>
    <row r="39" ht="112.5" customHeight="1">
      <c r="A39" s="7"/>
      <c r="B39" s="21"/>
      <c r="C39" s="17"/>
      <c r="D39" s="7"/>
      <c r="E39" s="9"/>
      <c r="F39" s="21"/>
      <c r="G39" s="23"/>
      <c r="H39" s="17"/>
      <c r="I39" s="17"/>
      <c r="J39" s="23"/>
      <c r="K39" s="23"/>
      <c r="L39" s="17"/>
      <c r="M39" s="23"/>
      <c r="N39" s="23"/>
      <c r="O39" s="17"/>
      <c r="P39" s="17"/>
      <c r="Q39" s="17"/>
      <c r="R39" s="17"/>
      <c r="S39" s="17"/>
      <c r="T39" s="17"/>
      <c r="U39" s="17"/>
      <c r="V39" s="17"/>
      <c r="W39" s="7"/>
      <c r="X39" s="7"/>
      <c r="Y39" s="17"/>
      <c r="Z39" s="17"/>
      <c r="AA39" s="9"/>
      <c r="AB39" s="9"/>
      <c r="AC39" s="9"/>
      <c r="AD39" s="9"/>
      <c r="AE39" s="9"/>
      <c r="AF39" s="9"/>
      <c r="AG39" s="9"/>
      <c r="AH39" s="17"/>
    </row>
    <row r="40" ht="112.5" customHeight="1">
      <c r="A40" s="7"/>
      <c r="B40" s="21"/>
      <c r="C40" s="17"/>
      <c r="D40" s="7"/>
      <c r="E40" s="9"/>
      <c r="F40" s="21"/>
      <c r="G40" s="23"/>
      <c r="H40" s="17"/>
      <c r="I40" s="17"/>
      <c r="J40" s="23"/>
      <c r="K40" s="23"/>
      <c r="L40" s="17"/>
      <c r="M40" s="23"/>
      <c r="N40" s="23"/>
      <c r="O40" s="17"/>
      <c r="P40" s="17"/>
      <c r="Q40" s="17"/>
      <c r="R40" s="17"/>
      <c r="S40" s="17"/>
      <c r="T40" s="17"/>
      <c r="U40" s="17"/>
      <c r="V40" s="17"/>
      <c r="W40" s="7"/>
      <c r="X40" s="7"/>
      <c r="Y40" s="17"/>
      <c r="Z40" s="17"/>
      <c r="AA40" s="9"/>
      <c r="AB40" s="9"/>
      <c r="AC40" s="9"/>
      <c r="AD40" s="9"/>
      <c r="AE40" s="9"/>
      <c r="AF40" s="9"/>
      <c r="AG40" s="9"/>
      <c r="AH40" s="17"/>
    </row>
    <row r="41" ht="112.5" customHeight="1">
      <c r="A41" s="7"/>
      <c r="B41" s="21"/>
      <c r="C41" s="17"/>
      <c r="D41" s="7"/>
      <c r="E41" s="9"/>
      <c r="F41" s="21"/>
      <c r="G41" s="23"/>
      <c r="H41" s="17"/>
      <c r="I41" s="17"/>
      <c r="J41" s="23"/>
      <c r="K41" s="23"/>
      <c r="L41" s="17"/>
      <c r="M41" s="23"/>
      <c r="N41" s="23"/>
      <c r="O41" s="17"/>
      <c r="P41" s="17"/>
      <c r="Q41" s="17"/>
      <c r="R41" s="17"/>
      <c r="S41" s="17"/>
      <c r="T41" s="17"/>
      <c r="U41" s="17"/>
      <c r="V41" s="17"/>
      <c r="W41" s="7"/>
      <c r="X41" s="7"/>
      <c r="Y41" s="17"/>
      <c r="Z41" s="17"/>
      <c r="AA41" s="9"/>
      <c r="AB41" s="9"/>
      <c r="AC41" s="9"/>
      <c r="AD41" s="9"/>
      <c r="AE41" s="9"/>
      <c r="AF41" s="9"/>
      <c r="AG41" s="9"/>
      <c r="AH41" s="17"/>
    </row>
    <row r="42" ht="112.5" customHeight="1">
      <c r="A42" s="7"/>
      <c r="B42" s="21"/>
      <c r="C42" s="17"/>
      <c r="D42" s="7"/>
      <c r="E42" s="9"/>
      <c r="F42" s="21"/>
      <c r="G42" s="23"/>
      <c r="H42" s="17"/>
      <c r="I42" s="17"/>
      <c r="J42" s="23"/>
      <c r="K42" s="23"/>
      <c r="L42" s="17"/>
      <c r="M42" s="23"/>
      <c r="N42" s="23"/>
      <c r="O42" s="17"/>
      <c r="P42" s="17"/>
      <c r="Q42" s="17"/>
      <c r="R42" s="17"/>
      <c r="S42" s="17"/>
      <c r="T42" s="17"/>
      <c r="U42" s="17"/>
      <c r="V42" s="17"/>
      <c r="W42" s="7"/>
      <c r="X42" s="7"/>
      <c r="Y42" s="17"/>
      <c r="Z42" s="17"/>
      <c r="AA42" s="9"/>
      <c r="AB42" s="9"/>
      <c r="AC42" s="9"/>
      <c r="AD42" s="9"/>
      <c r="AE42" s="9"/>
      <c r="AF42" s="9"/>
      <c r="AG42" s="9"/>
      <c r="AH42" s="17"/>
    </row>
    <row r="43" ht="112.5" customHeight="1">
      <c r="A43" s="7"/>
      <c r="B43" s="21"/>
      <c r="C43" s="17"/>
      <c r="D43" s="7"/>
      <c r="E43" s="9"/>
      <c r="F43" s="21"/>
      <c r="G43" s="23"/>
      <c r="H43" s="17"/>
      <c r="I43" s="17"/>
      <c r="J43" s="23"/>
      <c r="K43" s="23"/>
      <c r="L43" s="17"/>
      <c r="M43" s="23"/>
      <c r="N43" s="23"/>
      <c r="O43" s="17"/>
      <c r="P43" s="17"/>
      <c r="Q43" s="17"/>
      <c r="R43" s="17"/>
      <c r="S43" s="17"/>
      <c r="T43" s="17"/>
      <c r="U43" s="17"/>
      <c r="V43" s="17"/>
      <c r="W43" s="7"/>
      <c r="X43" s="7"/>
      <c r="Y43" s="17"/>
      <c r="Z43" s="17"/>
      <c r="AA43" s="9"/>
      <c r="AB43" s="9"/>
      <c r="AC43" s="9"/>
      <c r="AD43" s="9"/>
      <c r="AE43" s="9"/>
      <c r="AF43" s="9"/>
      <c r="AG43" s="9"/>
      <c r="AH43" s="17"/>
    </row>
    <row r="44" ht="112.5" customHeight="1">
      <c r="A44" s="7"/>
      <c r="B44" s="21"/>
      <c r="C44" s="17"/>
      <c r="D44" s="7"/>
      <c r="E44" s="9"/>
      <c r="F44" s="21"/>
      <c r="G44" s="23"/>
      <c r="H44" s="7"/>
      <c r="I44" s="7"/>
      <c r="J44" s="21"/>
      <c r="K44" s="21"/>
      <c r="L44" s="7"/>
      <c r="M44" s="21"/>
      <c r="N44" s="21"/>
      <c r="O44" s="17"/>
      <c r="P44" s="17"/>
      <c r="Q44" s="17"/>
      <c r="R44" s="17"/>
      <c r="S44" s="17"/>
      <c r="T44" s="17"/>
      <c r="U44" s="17"/>
      <c r="V44" s="17"/>
      <c r="W44" s="7"/>
      <c r="X44" s="7"/>
      <c r="Y44" s="17"/>
      <c r="Z44" s="17"/>
      <c r="AA44" s="9"/>
      <c r="AB44" s="9"/>
      <c r="AC44" s="9"/>
      <c r="AD44" s="9"/>
      <c r="AE44" s="9"/>
      <c r="AF44" s="9"/>
      <c r="AG44" s="9"/>
      <c r="AH44" s="17"/>
    </row>
    <row r="45" ht="112.5" customHeight="1">
      <c r="A45" s="7"/>
      <c r="B45" s="21"/>
      <c r="C45" s="17"/>
      <c r="D45" s="7"/>
      <c r="E45" s="9"/>
      <c r="F45" s="21"/>
      <c r="G45" s="21"/>
      <c r="H45" s="7"/>
      <c r="I45" s="7"/>
      <c r="J45" s="21"/>
      <c r="K45" s="21"/>
      <c r="L45" s="17"/>
      <c r="M45" s="23"/>
      <c r="N45" s="23"/>
      <c r="O45" s="17"/>
      <c r="P45" s="17"/>
      <c r="Q45" s="17"/>
      <c r="R45" s="17"/>
      <c r="S45" s="17"/>
      <c r="T45" s="17"/>
      <c r="U45" s="17"/>
      <c r="V45" s="17"/>
      <c r="W45" s="7"/>
      <c r="X45" s="7"/>
      <c r="Y45" s="17"/>
      <c r="Z45" s="17"/>
      <c r="AA45" s="9"/>
      <c r="AB45" s="9"/>
      <c r="AC45" s="9"/>
      <c r="AD45" s="9"/>
      <c r="AE45" s="9"/>
      <c r="AF45" s="9"/>
      <c r="AG45" s="9"/>
      <c r="AH45" s="17"/>
    </row>
    <row r="46" ht="112.5" customHeight="1">
      <c r="A46" s="7"/>
      <c r="B46" s="21"/>
      <c r="C46" s="17"/>
      <c r="D46" s="7"/>
      <c r="E46" s="9"/>
      <c r="F46" s="21"/>
      <c r="G46" s="21"/>
      <c r="H46" s="7"/>
      <c r="I46" s="7"/>
      <c r="J46" s="21"/>
      <c r="K46" s="28"/>
      <c r="L46" s="17"/>
      <c r="M46" s="23"/>
      <c r="N46" s="23"/>
      <c r="O46" s="17"/>
      <c r="P46" s="17"/>
      <c r="Q46" s="17"/>
      <c r="R46" s="17"/>
      <c r="S46" s="17"/>
      <c r="T46" s="17"/>
      <c r="U46" s="17"/>
      <c r="V46" s="17"/>
      <c r="W46" s="7"/>
      <c r="X46" s="7"/>
      <c r="Y46" s="17"/>
      <c r="Z46" s="17"/>
      <c r="AA46" s="9"/>
      <c r="AB46" s="9"/>
      <c r="AC46" s="9"/>
      <c r="AD46" s="9"/>
      <c r="AE46" s="9"/>
      <c r="AF46" s="9"/>
      <c r="AG46" s="9"/>
      <c r="AH46" s="17"/>
    </row>
    <row r="47" ht="112.5" customHeight="1">
      <c r="A47" s="7"/>
      <c r="B47" s="21"/>
      <c r="C47" s="17"/>
      <c r="D47" s="7"/>
      <c r="E47" s="9"/>
      <c r="F47" s="21"/>
      <c r="G47" s="21"/>
      <c r="H47" s="7"/>
      <c r="I47" s="7"/>
      <c r="J47" s="21"/>
      <c r="K47" s="28"/>
      <c r="L47" s="17"/>
      <c r="M47" s="23"/>
      <c r="N47" s="23"/>
      <c r="O47" s="17"/>
      <c r="P47" s="17"/>
      <c r="Q47" s="17"/>
      <c r="R47" s="17"/>
      <c r="S47" s="17"/>
      <c r="T47" s="17"/>
      <c r="U47" s="17"/>
      <c r="V47" s="17"/>
      <c r="W47" s="7"/>
      <c r="X47" s="7"/>
      <c r="Y47" s="17"/>
      <c r="Z47" s="17"/>
      <c r="AA47" s="9"/>
      <c r="AB47" s="9"/>
      <c r="AC47" s="9"/>
      <c r="AD47" s="9"/>
      <c r="AE47" s="9"/>
      <c r="AF47" s="9"/>
      <c r="AG47" s="9"/>
      <c r="AH47" s="17"/>
    </row>
    <row r="48" ht="112.5" customHeight="1">
      <c r="A48" s="7"/>
      <c r="B48" s="21"/>
      <c r="C48" s="17"/>
      <c r="D48" s="7"/>
      <c r="E48" s="9"/>
      <c r="F48" s="21"/>
      <c r="G48" s="21"/>
      <c r="H48" s="7"/>
      <c r="I48" s="7"/>
      <c r="J48" s="21"/>
      <c r="K48" s="28"/>
      <c r="L48" s="17"/>
      <c r="M48" s="23"/>
      <c r="N48" s="23"/>
      <c r="O48" s="17"/>
      <c r="P48" s="17"/>
      <c r="Q48" s="17"/>
      <c r="R48" s="17"/>
      <c r="S48" s="17"/>
      <c r="T48" s="17"/>
      <c r="U48" s="17"/>
      <c r="V48" s="17"/>
      <c r="W48" s="7"/>
      <c r="X48" s="7"/>
      <c r="Y48" s="17"/>
      <c r="Z48" s="17"/>
      <c r="AA48" s="9"/>
      <c r="AB48" s="9"/>
      <c r="AC48" s="9"/>
      <c r="AD48" s="9"/>
      <c r="AE48" s="9"/>
      <c r="AF48" s="9"/>
      <c r="AG48" s="9"/>
      <c r="AH48" s="17"/>
    </row>
    <row r="49" ht="112.5" customHeight="1">
      <c r="A49" s="7"/>
      <c r="B49" s="21"/>
      <c r="C49" s="17"/>
      <c r="D49" s="7"/>
      <c r="E49" s="9"/>
      <c r="F49" s="21"/>
      <c r="G49" s="21"/>
      <c r="H49" s="7"/>
      <c r="I49" s="7"/>
      <c r="J49" s="21"/>
      <c r="K49" s="28"/>
      <c r="L49" s="17"/>
      <c r="M49" s="23"/>
      <c r="N49" s="23"/>
      <c r="O49" s="17"/>
      <c r="P49" s="17"/>
      <c r="Q49" s="17"/>
      <c r="R49" s="17"/>
      <c r="S49" s="17"/>
      <c r="T49" s="17"/>
      <c r="U49" s="17"/>
      <c r="V49" s="17"/>
      <c r="W49" s="7"/>
      <c r="X49" s="7"/>
      <c r="Y49" s="17"/>
      <c r="Z49" s="17"/>
      <c r="AA49" s="9"/>
      <c r="AB49" s="9"/>
      <c r="AC49" s="9"/>
      <c r="AD49" s="9"/>
      <c r="AE49" s="9"/>
      <c r="AF49" s="9"/>
      <c r="AG49" s="9"/>
      <c r="AH49" s="17"/>
    </row>
    <row r="50" ht="112.5" customHeight="1">
      <c r="A50" s="7"/>
      <c r="B50" s="21"/>
      <c r="C50" s="17"/>
      <c r="D50" s="7"/>
      <c r="E50" s="9"/>
      <c r="F50" s="21"/>
      <c r="G50" s="21"/>
      <c r="H50" s="7"/>
      <c r="I50" s="7"/>
      <c r="J50" s="21"/>
      <c r="K50" s="28"/>
      <c r="L50" s="17"/>
      <c r="M50" s="23"/>
      <c r="N50" s="23"/>
      <c r="O50" s="17"/>
      <c r="P50" s="17"/>
      <c r="Q50" s="17"/>
      <c r="R50" s="17"/>
      <c r="S50" s="17"/>
      <c r="T50" s="17"/>
      <c r="U50" s="17"/>
      <c r="V50" s="17"/>
      <c r="W50" s="7"/>
      <c r="X50" s="7"/>
      <c r="Y50" s="17"/>
      <c r="Z50" s="17"/>
      <c r="AA50" s="9"/>
      <c r="AB50" s="9"/>
      <c r="AC50" s="9"/>
      <c r="AD50" s="9"/>
      <c r="AE50" s="9"/>
      <c r="AF50" s="9"/>
      <c r="AG50" s="9"/>
      <c r="AH50" s="17"/>
    </row>
    <row r="51" ht="112.5" customHeight="1">
      <c r="A51" s="7"/>
      <c r="B51" s="21"/>
      <c r="C51" s="17"/>
      <c r="D51" s="7"/>
      <c r="E51" s="9"/>
      <c r="F51" s="21"/>
      <c r="G51" s="21"/>
      <c r="H51" s="7"/>
      <c r="I51" s="7"/>
      <c r="J51" s="21"/>
      <c r="K51" s="28"/>
      <c r="L51" s="7"/>
      <c r="M51" s="21"/>
      <c r="N51" s="21"/>
      <c r="O51" s="17"/>
      <c r="P51" s="17"/>
      <c r="Q51" s="17"/>
      <c r="R51" s="17"/>
      <c r="S51" s="17"/>
      <c r="T51" s="17"/>
      <c r="U51" s="17"/>
      <c r="V51" s="17"/>
      <c r="W51" s="7"/>
      <c r="X51" s="7"/>
      <c r="Y51" s="17"/>
      <c r="Z51" s="17"/>
      <c r="AA51" s="9"/>
      <c r="AB51" s="9"/>
      <c r="AC51" s="9"/>
      <c r="AD51" s="9"/>
      <c r="AE51" s="9"/>
      <c r="AF51" s="9"/>
      <c r="AG51" s="9"/>
      <c r="AH51" s="17"/>
    </row>
    <row r="52" ht="112.5" customHeight="1">
      <c r="A52" s="7"/>
      <c r="B52" s="21"/>
      <c r="C52" s="17"/>
      <c r="D52" s="7"/>
      <c r="E52" s="9"/>
      <c r="F52" s="21"/>
      <c r="G52" s="21"/>
      <c r="H52" s="7"/>
      <c r="I52" s="7"/>
      <c r="J52" s="21"/>
      <c r="K52" s="28"/>
      <c r="L52" s="17"/>
      <c r="M52" s="23"/>
      <c r="N52" s="23"/>
      <c r="O52" s="17"/>
      <c r="P52" s="17"/>
      <c r="Q52" s="17"/>
      <c r="R52" s="17"/>
      <c r="S52" s="17"/>
      <c r="T52" s="17"/>
      <c r="U52" s="17"/>
      <c r="V52" s="17"/>
      <c r="W52" s="7"/>
      <c r="X52" s="7"/>
      <c r="Y52" s="17"/>
      <c r="Z52" s="17"/>
      <c r="AA52" s="9"/>
      <c r="AB52" s="9"/>
      <c r="AC52" s="9"/>
      <c r="AD52" s="9"/>
      <c r="AE52" s="9"/>
      <c r="AF52" s="9"/>
      <c r="AG52" s="9"/>
      <c r="AH52" s="17"/>
    </row>
    <row r="53" ht="112.5" customHeight="1">
      <c r="A53" s="7"/>
      <c r="B53" s="21"/>
      <c r="C53" s="17"/>
      <c r="D53" s="7"/>
      <c r="E53" s="9"/>
      <c r="F53" s="21"/>
      <c r="G53" s="21"/>
      <c r="H53" s="7"/>
      <c r="I53" s="7"/>
      <c r="J53" s="21"/>
      <c r="K53" s="28"/>
      <c r="L53" s="17"/>
      <c r="M53" s="23"/>
      <c r="N53" s="23"/>
      <c r="O53" s="17"/>
      <c r="P53" s="17"/>
      <c r="Q53" s="17"/>
      <c r="R53" s="17"/>
      <c r="S53" s="17"/>
      <c r="T53" s="17"/>
      <c r="U53" s="17"/>
      <c r="V53" s="17"/>
      <c r="W53" s="7"/>
      <c r="X53" s="7"/>
      <c r="Y53" s="17"/>
      <c r="Z53" s="17"/>
      <c r="AA53" s="9"/>
      <c r="AB53" s="9"/>
      <c r="AC53" s="9"/>
      <c r="AD53" s="9"/>
      <c r="AE53" s="9"/>
      <c r="AF53" s="9"/>
      <c r="AG53" s="9"/>
      <c r="AH53" s="17"/>
    </row>
    <row r="54" ht="112.5" customHeight="1">
      <c r="A54" s="7"/>
      <c r="B54" s="21"/>
      <c r="C54" s="17"/>
      <c r="D54" s="7"/>
      <c r="E54" s="9"/>
      <c r="F54" s="21"/>
      <c r="G54" s="21"/>
      <c r="H54" s="7"/>
      <c r="I54" s="7"/>
      <c r="J54" s="21"/>
      <c r="K54" s="28"/>
      <c r="L54" s="17"/>
      <c r="M54" s="23"/>
      <c r="N54" s="23"/>
      <c r="O54" s="17"/>
      <c r="P54" s="17"/>
      <c r="Q54" s="17"/>
      <c r="R54" s="17"/>
      <c r="S54" s="17"/>
      <c r="T54" s="17"/>
      <c r="U54" s="17"/>
      <c r="V54" s="17"/>
      <c r="W54" s="7"/>
      <c r="X54" s="7"/>
      <c r="Y54" s="17"/>
      <c r="Z54" s="17"/>
      <c r="AA54" s="9"/>
      <c r="AB54" s="9"/>
      <c r="AC54" s="9"/>
      <c r="AD54" s="9"/>
      <c r="AE54" s="9"/>
      <c r="AF54" s="9"/>
      <c r="AG54" s="9"/>
      <c r="AH54" s="17"/>
    </row>
    <row r="55" ht="112.5" customHeight="1">
      <c r="A55" s="7"/>
      <c r="B55" s="21"/>
      <c r="C55" s="17"/>
      <c r="D55" s="7"/>
      <c r="E55" s="9"/>
      <c r="F55" s="21"/>
      <c r="G55" s="21"/>
      <c r="H55" s="7"/>
      <c r="I55" s="7"/>
      <c r="J55" s="21"/>
      <c r="K55" s="28"/>
      <c r="L55" s="17"/>
      <c r="M55" s="23"/>
      <c r="N55" s="23"/>
      <c r="O55" s="17"/>
      <c r="P55" s="17"/>
      <c r="Q55" s="17"/>
      <c r="R55" s="17"/>
      <c r="S55" s="17"/>
      <c r="T55" s="17"/>
      <c r="U55" s="17"/>
      <c r="V55" s="17"/>
      <c r="W55" s="7"/>
      <c r="X55" s="7"/>
      <c r="Y55" s="17"/>
      <c r="Z55" s="17"/>
      <c r="AA55" s="9"/>
      <c r="AB55" s="9"/>
      <c r="AC55" s="9"/>
      <c r="AD55" s="9"/>
      <c r="AE55" s="9"/>
      <c r="AF55" s="9"/>
      <c r="AG55" s="9"/>
      <c r="AH55" s="17"/>
    </row>
    <row r="56" ht="112.5" customHeight="1">
      <c r="A56" s="7"/>
      <c r="B56" s="21"/>
      <c r="C56" s="17"/>
      <c r="D56" s="7"/>
      <c r="E56" s="9"/>
      <c r="F56" s="21"/>
      <c r="G56" s="21"/>
      <c r="H56" s="7"/>
      <c r="I56" s="7"/>
      <c r="J56" s="21"/>
      <c r="K56" s="28"/>
      <c r="L56" s="17"/>
      <c r="M56" s="23"/>
      <c r="N56" s="23"/>
      <c r="O56" s="17"/>
      <c r="P56" s="17"/>
      <c r="Q56" s="17"/>
      <c r="R56" s="17"/>
      <c r="S56" s="17"/>
      <c r="T56" s="17"/>
      <c r="U56" s="17"/>
      <c r="V56" s="17"/>
      <c r="W56" s="7"/>
      <c r="X56" s="7"/>
      <c r="Y56" s="17"/>
      <c r="Z56" s="17"/>
      <c r="AA56" s="9"/>
      <c r="AB56" s="9"/>
      <c r="AC56" s="9"/>
      <c r="AD56" s="9"/>
      <c r="AE56" s="9"/>
      <c r="AF56" s="9"/>
      <c r="AG56" s="9"/>
      <c r="AH56" s="17"/>
    </row>
    <row r="57" ht="112.5" customHeight="1">
      <c r="A57" s="7"/>
      <c r="B57" s="21"/>
      <c r="C57" s="17"/>
      <c r="D57" s="7"/>
      <c r="E57" s="9"/>
      <c r="F57" s="21"/>
      <c r="G57" s="21"/>
      <c r="H57" s="7"/>
      <c r="I57" s="7"/>
      <c r="J57" s="21"/>
      <c r="K57" s="28"/>
      <c r="L57" s="17"/>
      <c r="M57" s="23"/>
      <c r="N57" s="23"/>
      <c r="O57" s="17"/>
      <c r="P57" s="17"/>
      <c r="Q57" s="17"/>
      <c r="R57" s="17"/>
      <c r="S57" s="17"/>
      <c r="T57" s="17"/>
      <c r="U57" s="17"/>
      <c r="V57" s="17"/>
      <c r="W57" s="7"/>
      <c r="X57" s="7"/>
      <c r="Y57" s="17"/>
      <c r="Z57" s="17"/>
      <c r="AA57" s="9"/>
      <c r="AB57" s="9"/>
      <c r="AC57" s="9"/>
      <c r="AD57" s="9"/>
      <c r="AE57" s="9"/>
      <c r="AF57" s="9"/>
      <c r="AG57" s="9"/>
      <c r="AH57" s="17"/>
    </row>
    <row r="58" ht="112.5" customHeight="1">
      <c r="A58" s="7"/>
      <c r="B58" s="21"/>
      <c r="C58" s="17"/>
      <c r="D58" s="7"/>
      <c r="E58" s="9"/>
      <c r="F58" s="21"/>
      <c r="G58" s="21"/>
      <c r="H58" s="7"/>
      <c r="I58" s="7"/>
      <c r="J58" s="21"/>
      <c r="K58" s="21"/>
      <c r="L58" s="7"/>
      <c r="M58" s="21"/>
      <c r="N58" s="21"/>
      <c r="O58" s="17"/>
      <c r="P58" s="17"/>
      <c r="Q58" s="17"/>
      <c r="R58" s="17"/>
      <c r="S58" s="17"/>
      <c r="T58" s="17"/>
      <c r="U58" s="17"/>
      <c r="V58" s="17"/>
      <c r="W58" s="7"/>
      <c r="X58" s="7"/>
      <c r="Y58" s="17"/>
      <c r="Z58" s="17"/>
      <c r="AA58" s="9"/>
      <c r="AB58" s="9"/>
      <c r="AC58" s="9"/>
      <c r="AD58" s="9"/>
      <c r="AE58" s="9"/>
      <c r="AF58" s="9"/>
      <c r="AG58" s="9"/>
      <c r="AH58" s="17"/>
    </row>
    <row r="59" ht="112.5" customHeight="1">
      <c r="A59" s="7"/>
      <c r="B59" s="21"/>
      <c r="C59" s="17"/>
      <c r="D59" s="7"/>
      <c r="E59" s="9"/>
      <c r="F59" s="21"/>
      <c r="G59" s="21"/>
      <c r="H59" s="7"/>
      <c r="I59" s="7"/>
      <c r="J59" s="21"/>
      <c r="K59" s="21"/>
      <c r="L59" s="17"/>
      <c r="M59" s="23"/>
      <c r="N59" s="23"/>
      <c r="O59" s="17"/>
      <c r="P59" s="17"/>
      <c r="Q59" s="17"/>
      <c r="R59" s="17"/>
      <c r="S59" s="17"/>
      <c r="T59" s="17"/>
      <c r="U59" s="17"/>
      <c r="V59" s="17"/>
      <c r="W59" s="7"/>
      <c r="X59" s="7"/>
      <c r="Y59" s="17"/>
      <c r="Z59" s="17"/>
      <c r="AA59" s="9"/>
      <c r="AB59" s="9"/>
      <c r="AC59" s="9"/>
      <c r="AD59" s="9"/>
      <c r="AE59" s="9"/>
      <c r="AF59" s="9"/>
      <c r="AG59" s="9"/>
      <c r="AH59" s="17"/>
    </row>
    <row r="60" ht="112.5" customHeight="1">
      <c r="A60" s="7"/>
      <c r="B60" s="21"/>
      <c r="C60" s="17"/>
      <c r="D60" s="7"/>
      <c r="E60" s="9"/>
      <c r="F60" s="21"/>
      <c r="G60" s="23"/>
      <c r="H60" s="17"/>
      <c r="I60" s="17"/>
      <c r="J60" s="23"/>
      <c r="K60" s="23"/>
      <c r="L60" s="17"/>
      <c r="M60" s="23"/>
      <c r="N60" s="23"/>
      <c r="O60" s="17"/>
      <c r="P60" s="17"/>
      <c r="Q60" s="17"/>
      <c r="R60" s="17"/>
      <c r="S60" s="17"/>
      <c r="T60" s="17"/>
      <c r="U60" s="17"/>
      <c r="V60" s="17"/>
      <c r="W60" s="7"/>
      <c r="X60" s="17"/>
      <c r="Y60" s="17"/>
      <c r="Z60" s="17"/>
      <c r="AA60" s="9"/>
      <c r="AB60" s="9"/>
      <c r="AC60" s="9"/>
      <c r="AD60" s="9"/>
      <c r="AE60" s="9"/>
      <c r="AF60" s="9"/>
      <c r="AG60" s="9"/>
      <c r="AH60" s="17"/>
    </row>
    <row r="61" ht="112.5" customHeight="1">
      <c r="A61" s="7"/>
      <c r="B61" s="21"/>
      <c r="C61" s="17"/>
      <c r="D61" s="7"/>
      <c r="E61" s="9"/>
      <c r="F61" s="21"/>
      <c r="G61" s="23"/>
      <c r="H61" s="17"/>
      <c r="I61" s="17"/>
      <c r="J61" s="23"/>
      <c r="K61" s="23"/>
      <c r="L61" s="17"/>
      <c r="M61" s="23"/>
      <c r="N61" s="23"/>
      <c r="O61" s="17"/>
      <c r="P61" s="17"/>
      <c r="Q61" s="17"/>
      <c r="R61" s="17"/>
      <c r="S61" s="17"/>
      <c r="T61" s="17"/>
      <c r="U61" s="17"/>
      <c r="V61" s="17"/>
      <c r="W61" s="7"/>
      <c r="X61" s="17"/>
      <c r="Y61" s="17"/>
      <c r="Z61" s="17"/>
      <c r="AA61" s="9"/>
      <c r="AB61" s="9"/>
      <c r="AC61" s="9"/>
      <c r="AD61" s="9"/>
      <c r="AE61" s="9"/>
      <c r="AF61" s="9"/>
      <c r="AG61" s="9"/>
      <c r="AH61" s="17"/>
    </row>
    <row r="62" ht="112.5" customHeight="1">
      <c r="A62" s="7"/>
      <c r="B62" s="21"/>
      <c r="C62" s="17"/>
      <c r="D62" s="7"/>
      <c r="E62" s="9"/>
      <c r="F62" s="21"/>
      <c r="G62" s="23"/>
      <c r="H62" s="17"/>
      <c r="I62" s="17"/>
      <c r="J62" s="23"/>
      <c r="K62" s="23"/>
      <c r="L62" s="17"/>
      <c r="M62" s="23"/>
      <c r="N62" s="23"/>
      <c r="O62" s="17"/>
      <c r="P62" s="17"/>
      <c r="Q62" s="17"/>
      <c r="R62" s="17"/>
      <c r="S62" s="17"/>
      <c r="T62" s="17"/>
      <c r="U62" s="17"/>
      <c r="V62" s="17"/>
      <c r="W62" s="7"/>
      <c r="X62" s="17"/>
      <c r="Y62" s="17"/>
      <c r="Z62" s="17"/>
      <c r="AA62" s="9"/>
      <c r="AB62" s="9"/>
      <c r="AC62" s="9"/>
      <c r="AD62" s="9"/>
      <c r="AE62" s="9"/>
      <c r="AF62" s="9"/>
      <c r="AG62" s="9"/>
      <c r="AH62" s="17"/>
    </row>
    <row r="63" ht="112.5" customHeight="1">
      <c r="A63" s="7"/>
      <c r="B63" s="21"/>
      <c r="C63" s="17"/>
      <c r="D63" s="7"/>
      <c r="E63" s="9"/>
      <c r="F63" s="21"/>
      <c r="G63" s="23"/>
      <c r="H63" s="17"/>
      <c r="I63" s="17"/>
      <c r="J63" s="23"/>
      <c r="K63" s="23"/>
      <c r="L63" s="17"/>
      <c r="M63" s="23"/>
      <c r="N63" s="23"/>
      <c r="O63" s="17"/>
      <c r="P63" s="17"/>
      <c r="Q63" s="17"/>
      <c r="R63" s="17"/>
      <c r="S63" s="17"/>
      <c r="T63" s="17"/>
      <c r="U63" s="17"/>
      <c r="V63" s="17"/>
      <c r="W63" s="7"/>
      <c r="X63" s="17"/>
      <c r="Y63" s="17"/>
      <c r="Z63" s="17"/>
      <c r="AA63" s="9"/>
      <c r="AB63" s="9"/>
      <c r="AC63" s="9"/>
      <c r="AD63" s="9"/>
      <c r="AE63" s="9"/>
      <c r="AF63" s="9"/>
      <c r="AG63" s="9"/>
      <c r="AH63" s="17"/>
    </row>
    <row r="64" ht="112.5" customHeight="1">
      <c r="A64" s="7"/>
      <c r="B64" s="21"/>
      <c r="C64" s="17"/>
      <c r="D64" s="7"/>
      <c r="E64" s="9"/>
      <c r="F64" s="21"/>
      <c r="G64" s="23"/>
      <c r="H64" s="17"/>
      <c r="I64" s="17"/>
      <c r="J64" s="23"/>
      <c r="K64" s="23"/>
      <c r="L64" s="17"/>
      <c r="M64" s="23"/>
      <c r="N64" s="23"/>
      <c r="O64" s="17"/>
      <c r="P64" s="17"/>
      <c r="Q64" s="17"/>
      <c r="R64" s="17"/>
      <c r="S64" s="17"/>
      <c r="T64" s="17"/>
      <c r="U64" s="17"/>
      <c r="V64" s="17"/>
      <c r="W64" s="7"/>
      <c r="X64" s="17"/>
      <c r="Y64" s="17"/>
      <c r="Z64" s="17"/>
      <c r="AA64" s="9"/>
      <c r="AB64" s="9"/>
      <c r="AC64" s="9"/>
      <c r="AD64" s="9"/>
      <c r="AE64" s="9"/>
      <c r="AF64" s="9"/>
      <c r="AG64" s="9"/>
      <c r="AH64" s="17"/>
    </row>
    <row r="65" ht="112.5" customHeight="1">
      <c r="A65" s="7"/>
      <c r="B65" s="21"/>
      <c r="C65" s="17"/>
      <c r="D65" s="7"/>
      <c r="E65" s="9"/>
      <c r="F65" s="23"/>
      <c r="G65" s="23"/>
      <c r="H65" s="17"/>
      <c r="I65" s="17"/>
      <c r="J65" s="23"/>
      <c r="K65" s="23"/>
      <c r="L65" s="17"/>
      <c r="M65" s="23"/>
      <c r="N65" s="23"/>
      <c r="O65" s="17"/>
      <c r="P65" s="17"/>
      <c r="Q65" s="17"/>
      <c r="R65" s="17"/>
      <c r="S65" s="17"/>
      <c r="T65" s="17"/>
      <c r="U65" s="17"/>
      <c r="V65" s="17"/>
      <c r="W65" s="7"/>
      <c r="X65" s="17"/>
      <c r="Y65" s="17"/>
      <c r="Z65" s="17"/>
      <c r="AA65" s="9"/>
      <c r="AB65" s="9"/>
      <c r="AC65" s="9"/>
      <c r="AD65" s="9"/>
      <c r="AE65" s="9"/>
      <c r="AF65" s="9"/>
      <c r="AG65" s="9"/>
      <c r="AH65" s="17"/>
    </row>
  </sheetData>
  <customSheetViews>
    <customSheetView guid="{2001CDF4-61C2-496D-B7FF-29E744691A50}" filter="1" showAutoFilter="1">
      <autoFilter ref="$A$1:$Y$65">
        <filterColumn colId="3">
          <filters/>
        </filterColumn>
      </autoFilter>
    </customSheetView>
    <customSheetView guid="{1573B77C-3950-4B5C-83D4-0CCFD4C55673}" filter="1" showAutoFilter="1">
      <autoFilter ref="$A$1:$Y$65">
        <filterColumn colId="3">
          <filters/>
        </filterColumn>
      </autoFilter>
    </customSheetView>
    <customSheetView guid="{2E932893-66B1-4F68-87FE-30CA32F2E585}" filter="1" showAutoFilter="1">
      <autoFilter ref="$A$1:$Y$65">
        <filterColumn colId="3">
          <filters/>
        </filterColumn>
        <filterColumn colId="2">
          <filters blank="1">
            <filter val="Identificar"/>
          </filters>
        </filterColumn>
      </autoFilter>
    </customSheetView>
    <customSheetView guid="{76859AFE-B3F5-4DEB-BFCC-B4BE71FA4EE4}" filter="1" showAutoFilter="1">
      <autoFilter ref="$A$1:$Y$65">
        <filterColumn colId="3">
          <filters/>
        </filterColumn>
      </autoFilter>
    </customSheetView>
    <customSheetView guid="{EBA717AA-ECFD-4947-A862-81BFAD9F29B9}" filter="1" showAutoFilter="1">
      <autoFilter ref="$A$1:$AA$65">
        <filterColumn colId="3">
          <filters/>
        </filterColumn>
      </autoFilter>
    </customSheetView>
    <customSheetView guid="{E4C7F9DC-2DA1-42DA-BCB5-231521913DF4}" filter="1" showAutoFilter="1">
      <autoFilter ref="$A$1:$W$14">
        <filterColumn colId="0">
          <filters blank="1">
            <filter val="M4-NyO-39b"/>
            <filter val="M4-G-3b"/>
            <filter val="M4-NyO-58a"/>
          </filters>
        </filterColumn>
      </autoFilter>
    </customSheetView>
    <customSheetView guid="{8C891230-D31F-48D2-AA45-94379055E8E9}" filter="1" showAutoFilter="1">
      <autoFilter ref="$A$1:$Y$65"/>
    </customSheetView>
    <customSheetView guid="{6575C43C-D6D0-43C0-9FBA-03AAABFFE0FF}" filter="1" showAutoFilter="1">
      <autoFilter ref="$A$1:$Y$65">
        <filterColumn colId="3">
          <filters/>
        </filterColumn>
      </autoFilter>
    </customSheetView>
    <customSheetView guid="{42ACEFC6-A83B-4ABE-8CF5-7F5CE80F9563}" filter="1" showAutoFilter="1">
      <autoFilter ref="$A$1:$Y$65"/>
    </customSheetView>
    <customSheetView guid="{0ECA2BC9-6439-412B-BA3E-743A330923B9}" filter="1" showAutoFilter="1">
      <autoFilter ref="$A$1:$Y$65">
        <filterColumn colId="3">
          <filters/>
        </filterColumn>
      </autoFilter>
    </customSheetView>
    <customSheetView guid="{E471E1A6-0AFE-49C3-A9F4-5B69AAA6F781}" filter="1" showAutoFilter="1">
      <autoFilter ref="$A$1:$Y$65">
        <filterColumn colId="3">
          <filters/>
        </filterColumn>
      </autoFilter>
    </customSheetView>
    <customSheetView guid="{5CD7485D-B964-45EF-BC62-A8FBC3830830}" filter="1" showAutoFilter="1">
      <autoFilter ref="$A$1:$Y$65">
        <filterColumn colId="3">
          <filters>
            <filter val="No hacer"/>
          </filters>
        </filterColumn>
        <filterColumn colId="23">
          <filters/>
        </filterColumn>
      </autoFilter>
    </customSheetView>
    <customSheetView guid="{9F629866-2A02-435E-B1E4-7A50A2FBC875}" filter="1" showAutoFilter="1">
      <autoFilter ref="$A$1:$AA$65">
        <filterColumn colId="3">
          <filters/>
        </filterColumn>
      </autoFilter>
    </customSheetView>
    <customSheetView guid="{8320AD7D-CD89-4B31-A852-C06D08E48849}" filter="1" showAutoFilter="1">
      <autoFilter ref="$A$1:$X$65">
        <filterColumn colId="5">
          <filters/>
        </filterColumn>
      </autoFilter>
    </customSheetView>
    <customSheetView guid="{67867252-A2BF-4BD6-AF50-7E5D6A7D7FA6}" filter="1" showAutoFilter="1">
      <autoFilter ref="$A$1:$Y$65">
        <filterColumn colId="23">
          <filters/>
        </filterColumn>
      </autoFilter>
    </customSheetView>
    <customSheetView guid="{7A974676-C459-424E-8CF8-9D29BD9D16FA}" filter="1" showAutoFilter="1">
      <autoFilter ref="$A$1:$Y$65"/>
    </customSheetView>
    <customSheetView guid="{E59AC931-6E93-4C13-A206-E3F95B9D105C}" filter="1" showAutoFilter="1">
      <autoFilter ref="$A$1:$Y$65">
        <filterColumn colId="3">
          <filters/>
        </filterColumn>
        <filterColumn colId="2">
          <filters blank="1">
            <filter val="Identificar"/>
          </filters>
        </filterColumn>
      </autoFilter>
    </customSheetView>
    <customSheetView guid="{076A17E9-25CC-40D5-BCE9-02D1AD9CC78A}" filter="1" showAutoFilter="1">
      <autoFilter ref="$A$1:$Y$65">
        <filterColumn colId="3">
          <filters/>
        </filterColumn>
      </autoFilter>
    </customSheetView>
    <customSheetView guid="{3C5FEEBA-EB72-4059-AE14-DF31534DEC70}" filter="1" showAutoFilter="1">
      <autoFilter ref="$D$1:$D$65"/>
    </customSheetView>
    <customSheetView guid="{0FD47057-ECC2-4352-97A3-297E2BD028BF}" filter="1" showAutoFilter="1">
      <autoFilter ref="$A$1:$Y$65">
        <filterColumn colId="3">
          <filters/>
        </filterColumn>
      </autoFilter>
    </customSheetView>
    <customSheetView guid="{A337D418-532A-4096-97FE-AB663E5C9E4B}" filter="1" showAutoFilter="1">
      <autoFilter ref="$A$1:$Y$65">
        <filterColumn colId="3">
          <filters blank="1"/>
        </filterColumn>
        <filterColumn colId="0">
          <customFilters>
            <customFilter val="*MyM-12*"/>
          </customFilters>
        </filterColumn>
      </autoFilter>
    </customSheetView>
    <customSheetView guid="{525F68CB-2DF5-4C81-A49F-D5D85CF46FD4}" filter="1" showAutoFilter="1">
      <autoFilter ref="$A$1:$Y$65">
        <filterColumn colId="3">
          <filters/>
        </filterColumn>
      </autoFilter>
    </customSheetView>
    <customSheetView guid="{15DAA6A7-BBE8-43D2-8D8A-AF65C95F722C}" filter="1" showAutoFilter="1">
      <autoFilter ref="$A$1:$Y$65">
        <filterColumn colId="3">
          <filters/>
        </filterColumn>
      </autoFilter>
    </customSheetView>
    <customSheetView guid="{048128BC-2A3E-472A-AE74-42633E993DC4}" filter="1" showAutoFilter="1">
      <autoFilter ref="$A$1:$Y$65">
        <filterColumn colId="3">
          <filters/>
        </filterColumn>
      </autoFilter>
    </customSheetView>
    <customSheetView guid="{B09D13E6-880D-4736-92C5-0E8DB2C8D7AB}" filter="1" showAutoFilter="1">
      <autoFilter ref="$A$1:$Y$65">
        <filterColumn colId="3">
          <filters/>
        </filterColumn>
      </autoFilter>
    </customSheetView>
    <customSheetView guid="{64DAE07F-23AE-4D07-80DD-CD1BCE578E1C}" filter="1" showAutoFilter="1">
      <autoFilter ref="$A$1:$Y$65">
        <filterColumn colId="3">
          <filters/>
        </filterColumn>
        <filterColumn colId="11">
          <filters/>
        </filterColumn>
      </autoFilter>
    </customSheetView>
    <customSheetView guid="{01BC7E2B-B4AE-4271-B13F-95DBC353CA36}" filter="1" showAutoFilter="1">
      <autoFilter ref="$A$1:$Y$65">
        <filterColumn colId="3">
          <filters/>
        </filterColumn>
      </autoFilter>
    </customSheetView>
    <customSheetView guid="{FE346DC5-1D28-45EF-B38C-1BC8D85AD759}" filter="1" showAutoFilter="1">
      <autoFilter ref="$J$1:$J$14">
        <filterColumn colId="0">
          <filters/>
        </filterColumn>
      </autoFilter>
    </customSheetView>
    <customSheetView guid="{D895625A-A442-4252-803F-CD276D734A31}" filter="1" showAutoFilter="1">
      <autoFilter ref="$A$1:$Y$65">
        <filterColumn colId="2">
          <filters blank="1">
            <filter val="Identificar"/>
          </filters>
        </filterColumn>
        <filterColumn colId="3">
          <filters/>
        </filterColumn>
        <filterColumn colId="11">
          <filters/>
        </filterColumn>
      </autoFilter>
    </customSheetView>
    <customSheetView guid="{97D913F9-3597-4044-A675-F948515EF821}" filter="1" showAutoFilter="1">
      <autoFilter ref="$A$1:$AA$65">
        <filterColumn colId="3">
          <filters/>
        </filterColumn>
      </autoFilter>
    </customSheetView>
    <customSheetView guid="{458FC89A-46AC-45DA-A8B9-9EC1CB5C1A13}" filter="1" showAutoFilter="1">
      <autoFilter ref="$A$1:$Y$65"/>
    </customSheetView>
    <customSheetView guid="{FA3515D7-0F81-49A1-B7BA-A929E4FF3A14}" filter="1" showAutoFilter="1">
      <autoFilter ref="$A$1:$Y$65"/>
    </customSheetView>
    <customSheetView guid="{67AFD6AD-3129-47B9-91D3-59FED6034FF7}" filter="1" showAutoFilter="1">
      <autoFilter ref="$B$1:$J$14"/>
    </customSheetView>
    <customSheetView guid="{EA8BDED8-492A-49A1-BCCA-A7B2C5C9DB81}" filter="1" showAutoFilter="1">
      <autoFilter ref="$A$1:$Y$65">
        <filterColumn colId="23">
          <filters/>
        </filterColumn>
      </autoFilter>
    </customSheetView>
    <customSheetView guid="{18A8BEBE-0094-4942-A8DF-FBDC19257043}" filter="1" showAutoFilter="1">
      <autoFilter ref="$A$1:$AA$65">
        <filterColumn colId="3">
          <filters/>
        </filterColumn>
        <filterColumn colId="11">
          <filters blank="1"/>
        </filterColumn>
      </autoFilter>
    </customSheetView>
    <customSheetView guid="{12B60371-C180-4F39-9FC3-A47171A96434}" filter="1" showAutoFilter="1">
      <autoFilter ref="$A$1:$AA$65">
        <filterColumn colId="3">
          <filters/>
        </filterColumn>
        <filterColumn colId="11">
          <filters/>
        </filterColumn>
      </autoFilter>
    </customSheetView>
    <customSheetView guid="{B82D383E-FAFF-42D5-B8A4-F0EEFA7D2875}" filter="1" showAutoFilter="1">
      <autoFilter ref="$A$1:$Y$65">
        <filterColumn colId="3">
          <filters/>
        </filterColumn>
      </autoFilter>
    </customSheetView>
    <customSheetView guid="{D721DAF3-E284-49AC-BEFB-42C21D5BE90F}" filter="1" showAutoFilter="1">
      <autoFilter ref="$A$1:$Y$65">
        <filterColumn colId="3">
          <filters blank="1"/>
        </filterColumn>
        <filterColumn colId="0">
          <customFilters>
            <customFilter val="M5-G*"/>
          </customFilters>
        </filterColumn>
      </autoFilter>
    </customSheetView>
    <customSheetView guid="{1A68408B-BED7-44E0-A4E4-AA9FB24A20A7}" filter="1" showAutoFilter="1">
      <autoFilter ref="$A$1:$Y$65">
        <filterColumn colId="23">
          <filters/>
        </filterColumn>
      </autoFilter>
    </customSheetView>
    <customSheetView guid="{4258762C-A7F5-4950-8618-F34DCBB677FA}" filter="1" showAutoFilter="1">
      <autoFilter ref="$A$1:$Y$65"/>
    </customSheetView>
    <customSheetView guid="{F86E01C5-B7A1-4B86-A8D4-49247011D85D}" filter="1" showAutoFilter="1">
      <autoFilter ref="$A$1:$Y$65">
        <filterColumn colId="3">
          <filters/>
        </filterColumn>
      </autoFilter>
    </customSheetView>
    <customSheetView guid="{0F6BBEC8-FA68-4DA0-BB48-E7C21B3E4487}" filter="1" showAutoFilter="1">
      <autoFilter ref="$A$1:$Y$65">
        <filterColumn colId="24">
          <filters blank="1">
            <filter val="Números y operaciones"/>
          </filters>
        </filterColumn>
        <filterColumn colId="23">
          <filters/>
        </filterColumn>
        <filterColumn colId="13">
          <filters blank="1"/>
        </filterColumn>
      </autoFilter>
    </customSheetView>
    <customSheetView guid="{F4F1864A-D33F-440F-AB75-4720E85818C2}" filter="1" showAutoFilter="1">
      <autoFilter ref="$A$1:$Y$65">
        <filterColumn colId="3">
          <filters/>
        </filterColumn>
      </autoFilter>
    </customSheetView>
    <customSheetView guid="{B30EF544-AF4E-40A5-8C9B-3BC58D4D1813}" filter="1" showAutoFilter="1">
      <autoFilter ref="$B$1:$P$65"/>
    </customSheetView>
    <customSheetView guid="{95C853CE-8EFF-4D76-8F08-71203F8DFA36}" filter="1" showAutoFilter="1">
      <autoFilter ref="$A$1:$AA$65">
        <filterColumn colId="3">
          <filters/>
        </filterColumn>
        <filterColumn colId="11">
          <filters blank="1"/>
        </filterColumn>
      </autoFilter>
    </customSheetView>
    <customSheetView guid="{579DAFDF-DE29-44E5-A32E-3BA979DE511C}" filter="1" showAutoFilter="1">
      <autoFilter ref="$A$1:$Y$65">
        <filterColumn colId="3">
          <filters/>
        </filterColumn>
      </autoFilter>
    </customSheetView>
    <customSheetView guid="{9EDF0D5C-5C3A-4873-A92D-FA55DFA43900}" filter="1" showAutoFilter="1">
      <autoFilter ref="$A$1:$Y$65">
        <filterColumn colId="3">
          <filters/>
        </filterColumn>
        <filterColumn colId="2">
          <filters blank="1">
            <filter val="Identificar"/>
          </filters>
        </filterColumn>
      </autoFilter>
    </customSheetView>
    <customSheetView guid="{E86024FE-F9D1-4885-8CC4-DFD3C91683E2}" filter="1" showAutoFilter="1">
      <autoFilter ref="$A$1:$AA$65">
        <filterColumn colId="3">
          <filters/>
        </filterColumn>
        <filterColumn colId="11">
          <filters blank="1"/>
        </filterColumn>
      </autoFilter>
    </customSheetView>
    <customSheetView guid="{552013DE-B5B1-4422-AD27-1C3898060994}" filter="1" showAutoFilter="1">
      <autoFilter ref="$A$1:$Y$65">
        <filterColumn colId="3">
          <filters/>
        </filterColumn>
      </autoFilter>
    </customSheetView>
    <customSheetView guid="{A9B3E7BA-176B-402F-A1E2-80F77E9C5B03}" filter="1" showAutoFilter="1">
      <autoFilter ref="$F$1:$F$14"/>
    </customSheetView>
    <customSheetView guid="{DDD67E7F-3395-4766-9871-81774BCCA6ED}" filter="1" showAutoFilter="1">
      <autoFilter ref="$A$1:$Y$65">
        <filterColumn colId="3">
          <filters/>
        </filterColumn>
        <filterColumn colId="2">
          <filters blank="1">
            <filter val="Identificar"/>
          </filters>
        </filterColumn>
      </autoFilter>
    </customSheetView>
    <customSheetView guid="{AB835E7E-575A-4E2E-982B-A3CE292B8273}" filter="1" showAutoFilter="1">
      <autoFilter ref="$A$1:$AA$65">
        <filterColumn colId="3">
          <filters/>
        </filterColumn>
      </autoFilter>
    </customSheetView>
    <customSheetView guid="{E16AC6B4-75BA-46DC-9C6F-3373793F9D27}" filter="1" showAutoFilter="1">
      <autoFilter ref="$J$1:$J$14">
        <filterColumn colId="0">
          <filters/>
        </filterColumn>
      </autoFilter>
    </customSheetView>
    <customSheetView guid="{0B6E5F12-E01C-4C8F-8AFF-AC070A16BC61}" filter="1" showAutoFilter="1">
      <autoFilter ref="$A$1:$Y$65">
        <filterColumn colId="3">
          <filters/>
        </filterColumn>
      </autoFilter>
    </customSheetView>
    <customSheetView guid="{C63E8CAE-8F09-49F6-914D-3BCA537EB2FD}" filter="1" showAutoFilter="1">
      <autoFilter ref="$A$1:$Y$65">
        <filterColumn colId="3">
          <filters/>
        </filterColumn>
      </autoFilter>
    </customSheetView>
    <customSheetView guid="{5141449F-2A3A-4E4C-BD6A-6516F89B34D7}" filter="1" showAutoFilter="1">
      <autoFilter ref="$A$1:$Y$65">
        <filterColumn colId="3">
          <filters/>
        </filterColumn>
      </autoFilter>
    </customSheetView>
    <customSheetView guid="{008561A8-D560-437C-B29C-8DD2D275E862}" filter="1" showAutoFilter="1">
      <autoFilter ref="$A$1:$Y$65">
        <filterColumn colId="2">
          <filters>
            <filter val="Identificar"/>
          </filters>
        </filterColumn>
      </autoFilter>
    </customSheetView>
    <customSheetView guid="{A59803FD-BBCF-4FEF-B197-65E5BEA1EB57}" filter="1" showAutoFilter="1">
      <autoFilter ref="$A$1:$Y$65">
        <filterColumn colId="3">
          <filters/>
        </filterColumn>
        <filterColumn colId="13">
          <filters blank="1"/>
        </filterColumn>
      </autoFilter>
    </customSheetView>
    <customSheetView guid="{7ED11FC2-49C7-496C-9C6D-63123B736FF3}" filter="1" showAutoFilter="1">
      <autoFilter ref="$A$1:$Y$65">
        <filterColumn colId="3">
          <filters/>
        </filterColumn>
      </autoFilter>
    </customSheetView>
    <customSheetView guid="{72F47BBB-30C0-45C5-903E-655E668D608E}" filter="1" showAutoFilter="1">
      <autoFilter ref="$A$1:$AA$65">
        <filterColumn colId="3">
          <filters/>
        </filterColumn>
      </autoFilter>
    </customSheetView>
    <customSheetView guid="{9DA1EC62-4BB1-4CFA-9966-A74E5E66B4D1}" filter="1" showAutoFilter="1">
      <autoFilter ref="$A$1:$Y$65">
        <filterColumn colId="16">
          <filters/>
        </filterColumn>
      </autoFilter>
    </customSheetView>
    <customSheetView guid="{E266BEFC-197B-4A0A-A7A0-B9C0E6AC4289}" filter="1" showAutoFilter="1">
      <autoFilter ref="$A$1:$W$26"/>
    </customSheetView>
    <customSheetView guid="{7C3246E5-537B-4A5F-A92B-E6F2181CD2A1}" filter="1" showAutoFilter="1">
      <autoFilter ref="$A$1:$Y$65">
        <filterColumn colId="3">
          <filters/>
        </filterColumn>
      </autoFilter>
    </customSheetView>
    <customSheetView guid="{2F83D8F3-88A8-4A48-B00C-3479B1C29968}" filter="1" showAutoFilter="1">
      <autoFilter ref="$A$1:$Y$65">
        <filterColumn colId="3">
          <filters/>
        </filterColumn>
      </autoFilter>
    </customSheetView>
  </customSheetViews>
  <conditionalFormatting sqref="D8:D10">
    <cfRule type="cellIs" dxfId="4" priority="1" operator="equal">
      <formula>"JSON revisado"</formula>
    </cfRule>
  </conditionalFormatting>
  <conditionalFormatting sqref="D8:D10">
    <cfRule type="cellIs" dxfId="7" priority="2" operator="equal">
      <formula>"JSON sin imagen"</formula>
    </cfRule>
  </conditionalFormatting>
  <conditionalFormatting sqref="D8:D10">
    <cfRule type="cellIs" dxfId="8" priority="3" operator="equal">
      <formula>"JSON con imagen"</formula>
    </cfRule>
  </conditionalFormatting>
  <conditionalFormatting sqref="X8:X10">
    <cfRule type="expression" dxfId="0" priority="4">
      <formula>M:M="TE + hint"</formula>
    </cfRule>
  </conditionalFormatting>
  <conditionalFormatting sqref="E8:E10">
    <cfRule type="cellIs" dxfId="10" priority="5" operator="equal">
      <formula>"Sí"</formula>
    </cfRule>
  </conditionalFormatting>
  <conditionalFormatting sqref="D8:D10">
    <cfRule type="cellIs" dxfId="11" priority="6" operator="equal">
      <formula>"Formato SPEACHY"</formula>
    </cfRule>
  </conditionalFormatting>
  <conditionalFormatting sqref="C1:C65">
    <cfRule type="cellIs" dxfId="1" priority="7" operator="equal">
      <formula>"Identificar"</formula>
    </cfRule>
  </conditionalFormatting>
  <conditionalFormatting sqref="C1:C65">
    <cfRule type="cellIs" dxfId="2" priority="8" operator="equal">
      <formula>"Evocar"</formula>
    </cfRule>
  </conditionalFormatting>
  <conditionalFormatting sqref="C1:C65">
    <cfRule type="cellIs" dxfId="3" priority="9" operator="equal">
      <formula>"Aplicar"</formula>
    </cfRule>
  </conditionalFormatting>
  <conditionalFormatting sqref="D1:D65">
    <cfRule type="cellIs" dxfId="12" priority="10" operator="equal">
      <formula>"JSON revisado"</formula>
    </cfRule>
  </conditionalFormatting>
  <conditionalFormatting sqref="D1:D65">
    <cfRule type="cellIs" dxfId="5" priority="11" operator="equal">
      <formula>"Pendiente de revisión"</formula>
    </cfRule>
  </conditionalFormatting>
  <conditionalFormatting sqref="D1:D65">
    <cfRule type="cellIs" dxfId="6" priority="12" operator="equal">
      <formula>"Ortografía+cast"</formula>
    </cfRule>
  </conditionalFormatting>
  <conditionalFormatting sqref="D1:D65">
    <cfRule type="cellIs" dxfId="13" priority="13" operator="equal">
      <formula>"JSON sin imagen"</formula>
    </cfRule>
  </conditionalFormatting>
  <conditionalFormatting sqref="D1:D65">
    <cfRule type="cellIs" dxfId="14" priority="14" operator="equal">
      <formula>"JSON con imagen"</formula>
    </cfRule>
  </conditionalFormatting>
  <conditionalFormatting sqref="D1:D65">
    <cfRule type="cellIs" dxfId="9" priority="15" operator="equal">
      <formula>"No hacer"</formula>
    </cfRule>
  </conditionalFormatting>
  <conditionalFormatting sqref="M2:M65 N8:N10">
    <cfRule type="expression" dxfId="0" priority="16">
      <formula>L:L="Scaff"</formula>
    </cfRule>
  </conditionalFormatting>
  <conditionalFormatting sqref="N2:N65 O8:O10">
    <cfRule type="expression" dxfId="0" priority="17">
      <formula>L:L="Scaff"</formula>
    </cfRule>
  </conditionalFormatting>
  <conditionalFormatting sqref="Q2:Q65 R8:S10">
    <cfRule type="expression" dxfId="0" priority="18">
      <formula>L:L="TE + hint"</formula>
    </cfRule>
  </conditionalFormatting>
  <conditionalFormatting sqref="R2:R65">
    <cfRule type="expression" dxfId="0" priority="19">
      <formula>L:L="TE + hint"</formula>
    </cfRule>
  </conditionalFormatting>
  <conditionalFormatting sqref="S2:S65 T8:T10">
    <cfRule type="expression" dxfId="0" priority="20">
      <formula>L:L="TE + hint"</formula>
    </cfRule>
  </conditionalFormatting>
  <conditionalFormatting sqref="T2:T65 U8:U10">
    <cfRule type="expression" dxfId="0" priority="21">
      <formula>L:L="TE + hint"</formula>
    </cfRule>
  </conditionalFormatting>
  <conditionalFormatting sqref="U2:U65 V8:V10">
    <cfRule type="expression" dxfId="0" priority="22">
      <formula>L:L="TE + hint"</formula>
    </cfRule>
  </conditionalFormatting>
  <conditionalFormatting sqref="V2:V65 W8:W10">
    <cfRule type="expression" dxfId="0" priority="23">
      <formula>L:L="TE + hint"</formula>
    </cfRule>
  </conditionalFormatting>
  <conditionalFormatting sqref="AA2:AG65">
    <cfRule type="cellIs" dxfId="15" priority="24" operator="equal">
      <formula>"Total"</formula>
    </cfRule>
  </conditionalFormatting>
  <conditionalFormatting sqref="AA2:AG65">
    <cfRule type="cellIs" dxfId="16" priority="25" operator="equal">
      <formula>"Feedback"</formula>
    </cfRule>
  </conditionalFormatting>
  <dataValidations>
    <dataValidation type="list" allowBlank="1" sqref="E2:E7 E11:E65">
      <formula1>"Sí,No"</formula1>
    </dataValidation>
    <dataValidation type="list" allowBlank="1" sqref="AA2:AG7 AF8:AF10 AA11:AG65">
      <formula1>"Total,Feedback"</formula1>
    </dataValidation>
    <dataValidation type="list" allowBlank="1" sqref="J8:J10">
      <formula1>"Cloze math,Cloze with text,Drag and drop,Dropdown,Label image with drag and drop,Linking lines,Multiple choice,Order list,Single choice,True or false"</formula1>
    </dataValidation>
    <dataValidation type="list" allowBlank="1" sqref="L2:L7 L11:L65">
      <formula1>"TE + hint,Scaff"</formula1>
    </dataValidation>
    <dataValidation type="list" allowBlank="1" sqref="D8:D10">
      <formula1>"No hacer,Pendiente de revisión,Ortografía+cast,JSON sin imagen,JSON con imagen,JSON revisado,Formato SPEACHY"</formula1>
    </dataValidation>
    <dataValidation type="list" allowBlank="1" sqref="M8:M10">
      <formula1>"TE + hint,Scaff"</formula1>
    </dataValidation>
    <dataValidation type="list" allowBlank="1" sqref="D2:D7 D11:D65">
      <formula1>"No hacer,Pendiente de revisión,Ortografía+cast,JSON sin imagen,JSON con imagen,JSON revisado"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hidden="1" min="3" max="3" width="12.63"/>
    <col customWidth="1" hidden="1" min="4" max="4" width="18.38"/>
    <col customWidth="1" min="5" max="5" width="14.88"/>
    <col customWidth="1" min="6" max="6" width="53.63"/>
    <col customWidth="1" min="7" max="7" width="12.63"/>
    <col customWidth="1" min="8" max="8" width="17.13"/>
    <col customWidth="1" min="9" max="9" width="32.75"/>
    <col customWidth="1" min="10" max="10" width="18.88"/>
  </cols>
  <sheetData>
    <row r="1">
      <c r="A1" s="2" t="s">
        <v>5455</v>
      </c>
      <c r="B1" s="3" t="s">
        <v>1</v>
      </c>
      <c r="C1" s="2" t="s">
        <v>5456</v>
      </c>
      <c r="D1" s="76" t="s">
        <v>5457</v>
      </c>
      <c r="E1" s="76" t="s">
        <v>5458</v>
      </c>
      <c r="F1" s="77" t="s">
        <v>5459</v>
      </c>
      <c r="G1" s="78" t="s">
        <v>3</v>
      </c>
      <c r="H1" s="79" t="s">
        <v>5460</v>
      </c>
      <c r="I1" s="79" t="s">
        <v>5461</v>
      </c>
      <c r="J1" s="80" t="s">
        <v>5462</v>
      </c>
      <c r="K1" s="81" t="str">
        <f>CONCATENATE("Pendiente de dibujar: ",COUNTIF(G:G,"=Pendiente de dibujar"))</f>
        <v>Pendiente de dibujar: 0</v>
      </c>
      <c r="L1" s="82" t="str">
        <f>CONCATENATE("Pendiente de revisar: ",COUNTIF(G:G,"=Pendiente de revisar"))</f>
        <v>Pendiente de revisar: 0</v>
      </c>
      <c r="M1" s="83" t="str">
        <f>CONCATENATE("Pendiente de corrección: ",COUNTIF(G:G,"=Pendiente de corrección"))</f>
        <v>Pendiente de corrección: 0</v>
      </c>
      <c r="N1" s="84" t="str">
        <f>CONCATENATE("OK: ",COUNTIF(G:G,"=OK"))</f>
        <v>OK: 164</v>
      </c>
      <c r="O1" s="6" t="s">
        <v>5463</v>
      </c>
      <c r="P1" s="24"/>
      <c r="Q1" s="24"/>
      <c r="R1" s="24"/>
      <c r="S1" s="24"/>
      <c r="T1" s="24"/>
      <c r="U1" s="24"/>
      <c r="V1" s="24"/>
      <c r="W1" s="24"/>
    </row>
    <row r="2" ht="97.5" customHeight="1">
      <c r="A2" s="7" t="s">
        <v>5464</v>
      </c>
      <c r="B2" s="7" t="s">
        <v>2617</v>
      </c>
      <c r="C2" s="11"/>
      <c r="D2" s="11"/>
      <c r="E2" s="7" t="s">
        <v>5465</v>
      </c>
      <c r="F2" s="85" t="s">
        <v>5466</v>
      </c>
      <c r="G2" s="86" t="s">
        <v>5467</v>
      </c>
      <c r="H2" s="7" t="s">
        <v>5468</v>
      </c>
      <c r="I2" s="57"/>
      <c r="J2" s="87" t="s">
        <v>5469</v>
      </c>
      <c r="K2" s="24"/>
      <c r="L2" s="24"/>
      <c r="M2" s="24"/>
      <c r="N2" s="24"/>
      <c r="O2" s="24"/>
      <c r="P2" s="24"/>
      <c r="Q2" s="24"/>
      <c r="R2" s="24"/>
      <c r="S2" s="24"/>
      <c r="T2" s="24"/>
      <c r="U2" s="24"/>
      <c r="V2" s="24"/>
      <c r="W2" s="24"/>
    </row>
    <row r="3" ht="97.5" customHeight="1">
      <c r="A3" s="7" t="s">
        <v>5464</v>
      </c>
      <c r="B3" s="75" t="s">
        <v>2666</v>
      </c>
      <c r="C3" s="11"/>
      <c r="D3" s="11"/>
      <c r="E3" s="7" t="s">
        <v>5470</v>
      </c>
      <c r="F3" s="85" t="s">
        <v>5466</v>
      </c>
      <c r="G3" s="86" t="s">
        <v>5467</v>
      </c>
      <c r="H3" s="75" t="s">
        <v>5471</v>
      </c>
      <c r="I3" s="57"/>
      <c r="J3" s="88" t="s">
        <v>5472</v>
      </c>
      <c r="K3" s="24"/>
      <c r="L3" s="24"/>
      <c r="M3" s="24"/>
      <c r="N3" s="24"/>
      <c r="O3" s="24"/>
      <c r="P3" s="24"/>
      <c r="Q3" s="24"/>
      <c r="R3" s="24"/>
      <c r="S3" s="24"/>
      <c r="T3" s="24"/>
      <c r="U3" s="24"/>
      <c r="V3" s="24"/>
      <c r="W3" s="24"/>
    </row>
    <row r="4" ht="97.5" customHeight="1">
      <c r="C4" s="89"/>
      <c r="D4" s="89"/>
      <c r="E4" s="7" t="s">
        <v>5473</v>
      </c>
      <c r="F4" s="85" t="s">
        <v>5466</v>
      </c>
      <c r="G4" s="86" t="s">
        <v>5467</v>
      </c>
      <c r="H4" s="75" t="s">
        <v>5474</v>
      </c>
      <c r="I4" s="24"/>
      <c r="J4" s="88" t="s">
        <v>5475</v>
      </c>
      <c r="K4" s="24"/>
      <c r="L4" s="24"/>
      <c r="M4" s="24"/>
      <c r="N4" s="24"/>
      <c r="O4" s="24"/>
      <c r="P4" s="24"/>
      <c r="Q4" s="24"/>
      <c r="R4" s="24"/>
      <c r="S4" s="24"/>
      <c r="T4" s="24"/>
      <c r="U4" s="24"/>
      <c r="V4" s="24"/>
      <c r="W4" s="24"/>
    </row>
    <row r="5" ht="97.5" customHeight="1">
      <c r="A5" s="9" t="s">
        <v>5476</v>
      </c>
      <c r="B5" s="7" t="s">
        <v>4425</v>
      </c>
      <c r="C5" s="90"/>
      <c r="D5" s="90"/>
      <c r="E5" s="9" t="s">
        <v>5477</v>
      </c>
      <c r="F5" s="12" t="s">
        <v>5478</v>
      </c>
      <c r="G5" s="91" t="s">
        <v>5467</v>
      </c>
      <c r="H5" s="7" t="s">
        <v>5479</v>
      </c>
      <c r="I5" s="11"/>
      <c r="J5" s="88" t="s">
        <v>5480</v>
      </c>
      <c r="K5" s="24"/>
      <c r="L5" s="24"/>
      <c r="M5" s="24"/>
      <c r="N5" s="24"/>
      <c r="O5" s="24"/>
      <c r="P5" s="24"/>
      <c r="Q5" s="24"/>
      <c r="R5" s="24"/>
      <c r="S5" s="24"/>
      <c r="T5" s="24"/>
      <c r="U5" s="24"/>
      <c r="V5" s="24"/>
      <c r="W5" s="24"/>
    </row>
    <row r="6" ht="97.5" customHeight="1">
      <c r="A6" s="9" t="s">
        <v>5481</v>
      </c>
      <c r="B6" s="7" t="s">
        <v>4425</v>
      </c>
      <c r="C6" s="90"/>
      <c r="D6" s="90"/>
      <c r="E6" s="9" t="s">
        <v>5482</v>
      </c>
      <c r="F6" s="12" t="s">
        <v>5483</v>
      </c>
      <c r="G6" s="91" t="s">
        <v>5467</v>
      </c>
      <c r="H6" s="7" t="s">
        <v>5484</v>
      </c>
      <c r="I6" s="24"/>
      <c r="J6" s="88" t="s">
        <v>5485</v>
      </c>
      <c r="K6" s="24"/>
      <c r="L6" s="24"/>
      <c r="M6" s="24"/>
      <c r="N6" s="24"/>
      <c r="O6" s="24"/>
      <c r="P6" s="24"/>
      <c r="Q6" s="24"/>
      <c r="R6" s="24"/>
      <c r="S6" s="24"/>
      <c r="T6" s="24"/>
      <c r="U6" s="24"/>
      <c r="V6" s="24"/>
      <c r="W6" s="24"/>
    </row>
    <row r="7">
      <c r="A7" s="9" t="s">
        <v>5486</v>
      </c>
      <c r="B7" s="7" t="s">
        <v>4425</v>
      </c>
      <c r="C7" s="90"/>
      <c r="D7" s="90"/>
      <c r="E7" s="9" t="s">
        <v>5487</v>
      </c>
      <c r="F7" s="12" t="s">
        <v>5488</v>
      </c>
      <c r="G7" s="91" t="s">
        <v>5467</v>
      </c>
      <c r="H7" s="7" t="s">
        <v>5489</v>
      </c>
      <c r="I7" s="24"/>
      <c r="J7" s="88" t="s">
        <v>5490</v>
      </c>
      <c r="K7" s="24"/>
      <c r="L7" s="24"/>
      <c r="M7" s="24"/>
      <c r="N7" s="24"/>
      <c r="O7" s="24"/>
      <c r="P7" s="24"/>
      <c r="Q7" s="24"/>
      <c r="R7" s="24"/>
      <c r="S7" s="24"/>
      <c r="T7" s="24"/>
      <c r="U7" s="24"/>
      <c r="V7" s="24"/>
      <c r="W7" s="24"/>
    </row>
    <row r="8">
      <c r="A8" s="9" t="s">
        <v>5491</v>
      </c>
      <c r="B8" s="7" t="s">
        <v>4425</v>
      </c>
      <c r="C8" s="90"/>
      <c r="D8" s="90"/>
      <c r="E8" s="9" t="s">
        <v>5492</v>
      </c>
      <c r="F8" s="12" t="s">
        <v>5483</v>
      </c>
      <c r="G8" s="91" t="s">
        <v>5467</v>
      </c>
      <c r="H8" s="7" t="s">
        <v>5493</v>
      </c>
      <c r="I8" s="11"/>
      <c r="J8" s="92" t="s">
        <v>5494</v>
      </c>
      <c r="K8" s="24"/>
      <c r="L8" s="24"/>
      <c r="M8" s="24"/>
      <c r="N8" s="24"/>
      <c r="O8" s="24"/>
      <c r="P8" s="24"/>
      <c r="Q8" s="24"/>
      <c r="R8" s="24"/>
      <c r="S8" s="24"/>
      <c r="T8" s="24"/>
      <c r="U8" s="24"/>
      <c r="V8" s="24"/>
      <c r="W8" s="24"/>
    </row>
    <row r="9" ht="82.5" customHeight="1">
      <c r="A9" s="9" t="s">
        <v>5491</v>
      </c>
      <c r="B9" s="7" t="s">
        <v>4425</v>
      </c>
      <c r="C9" s="90"/>
      <c r="D9" s="90"/>
      <c r="E9" s="7" t="s">
        <v>5495</v>
      </c>
      <c r="F9" s="11" t="s">
        <v>5496</v>
      </c>
      <c r="G9" s="91" t="s">
        <v>5467</v>
      </c>
      <c r="H9" s="7" t="s">
        <v>5497</v>
      </c>
      <c r="I9" s="11"/>
      <c r="J9" s="92" t="s">
        <v>5498</v>
      </c>
      <c r="K9" s="24"/>
      <c r="L9" s="24"/>
      <c r="M9" s="24"/>
      <c r="N9" s="24"/>
      <c r="O9" s="24"/>
      <c r="P9" s="24"/>
      <c r="Q9" s="24"/>
      <c r="R9" s="24"/>
      <c r="S9" s="24"/>
      <c r="T9" s="24"/>
      <c r="U9" s="24"/>
      <c r="V9" s="24"/>
      <c r="W9" s="24"/>
    </row>
    <row r="10" ht="112.5" customHeight="1">
      <c r="A10" s="7" t="s">
        <v>5499</v>
      </c>
      <c r="B10" s="7" t="s">
        <v>4511</v>
      </c>
      <c r="C10" s="11"/>
      <c r="D10" s="11"/>
      <c r="E10" s="7" t="s">
        <v>5500</v>
      </c>
      <c r="F10" s="93" t="s">
        <v>5501</v>
      </c>
      <c r="G10" s="86" t="s">
        <v>5467</v>
      </c>
      <c r="H10" s="7" t="s">
        <v>5502</v>
      </c>
      <c r="I10" s="51" t="s">
        <v>5503</v>
      </c>
      <c r="J10" s="88" t="s">
        <v>5504</v>
      </c>
      <c r="K10" s="24"/>
      <c r="L10" s="24"/>
      <c r="M10" s="24"/>
      <c r="N10" s="24"/>
      <c r="O10" s="24"/>
      <c r="P10" s="24"/>
      <c r="Q10" s="24"/>
      <c r="R10" s="24"/>
      <c r="S10" s="24"/>
      <c r="T10" s="24"/>
      <c r="U10" s="24"/>
      <c r="V10" s="24"/>
      <c r="W10" s="24"/>
    </row>
    <row r="11" ht="112.5" customHeight="1">
      <c r="A11" s="7" t="s">
        <v>5505</v>
      </c>
      <c r="B11" s="7" t="s">
        <v>4511</v>
      </c>
      <c r="C11" s="11"/>
      <c r="D11" s="11"/>
      <c r="E11" s="7" t="s">
        <v>5506</v>
      </c>
      <c r="F11" s="94" t="s">
        <v>5507</v>
      </c>
      <c r="G11" s="86" t="s">
        <v>5467</v>
      </c>
      <c r="H11" s="7" t="s">
        <v>5508</v>
      </c>
      <c r="I11" s="51" t="s">
        <v>5509</v>
      </c>
      <c r="J11" s="88" t="s">
        <v>5510</v>
      </c>
      <c r="K11" s="24"/>
      <c r="L11" s="24"/>
      <c r="M11" s="24"/>
      <c r="N11" s="24"/>
      <c r="O11" s="24"/>
      <c r="P11" s="24"/>
      <c r="Q11" s="24"/>
      <c r="R11" s="24"/>
      <c r="S11" s="24"/>
      <c r="T11" s="24"/>
      <c r="U11" s="24"/>
      <c r="V11" s="24"/>
      <c r="W11" s="24"/>
    </row>
    <row r="12">
      <c r="A12" s="7" t="s">
        <v>5511</v>
      </c>
      <c r="B12" s="7" t="s">
        <v>4559</v>
      </c>
      <c r="C12" s="11"/>
      <c r="D12" s="11"/>
      <c r="E12" s="17"/>
      <c r="F12" s="94" t="s">
        <v>5512</v>
      </c>
      <c r="G12" s="86" t="s">
        <v>5467</v>
      </c>
      <c r="H12" s="7" t="s">
        <v>5513</v>
      </c>
      <c r="I12" s="24"/>
      <c r="J12" s="88" t="s">
        <v>5514</v>
      </c>
      <c r="K12" s="24"/>
      <c r="L12" s="24"/>
      <c r="M12" s="24"/>
      <c r="N12" s="24"/>
      <c r="O12" s="24"/>
      <c r="P12" s="24"/>
      <c r="Q12" s="24"/>
      <c r="R12" s="24"/>
      <c r="S12" s="24"/>
      <c r="T12" s="24"/>
      <c r="U12" s="24"/>
      <c r="V12" s="24"/>
      <c r="W12" s="24"/>
    </row>
    <row r="13">
      <c r="A13" s="7" t="s">
        <v>5515</v>
      </c>
      <c r="B13" s="7" t="s">
        <v>4559</v>
      </c>
      <c r="C13" s="11"/>
      <c r="D13" s="11"/>
      <c r="E13" s="17"/>
      <c r="F13" s="94" t="s">
        <v>5512</v>
      </c>
      <c r="G13" s="86" t="s">
        <v>5467</v>
      </c>
      <c r="H13" s="7" t="s">
        <v>5516</v>
      </c>
      <c r="I13" s="57" t="s">
        <v>5517</v>
      </c>
      <c r="J13" s="88" t="s">
        <v>5518</v>
      </c>
      <c r="K13" s="24"/>
      <c r="L13" s="24"/>
      <c r="M13" s="24"/>
      <c r="N13" s="24"/>
      <c r="O13" s="24"/>
      <c r="P13" s="24"/>
      <c r="Q13" s="24"/>
      <c r="R13" s="24"/>
      <c r="S13" s="24"/>
      <c r="T13" s="24"/>
      <c r="U13" s="24"/>
      <c r="V13" s="24"/>
      <c r="W13" s="24"/>
    </row>
    <row r="14">
      <c r="A14" s="7" t="s">
        <v>5519</v>
      </c>
      <c r="B14" s="7" t="s">
        <v>4559</v>
      </c>
      <c r="C14" s="11"/>
      <c r="D14" s="11"/>
      <c r="E14" s="17"/>
      <c r="F14" s="94" t="s">
        <v>5512</v>
      </c>
      <c r="G14" s="86" t="s">
        <v>5467</v>
      </c>
      <c r="H14" s="7" t="s">
        <v>5520</v>
      </c>
      <c r="I14" s="57" t="s">
        <v>5517</v>
      </c>
      <c r="J14" s="88" t="s">
        <v>5521</v>
      </c>
      <c r="K14" s="24"/>
      <c r="L14" s="24"/>
      <c r="M14" s="24"/>
      <c r="N14" s="24"/>
      <c r="O14" s="24"/>
      <c r="P14" s="24"/>
      <c r="Q14" s="24"/>
      <c r="R14" s="24"/>
      <c r="S14" s="24"/>
      <c r="T14" s="24"/>
      <c r="U14" s="24"/>
      <c r="V14" s="24"/>
      <c r="W14" s="24"/>
    </row>
    <row r="15">
      <c r="A15" s="7" t="s">
        <v>5522</v>
      </c>
      <c r="B15" s="7" t="s">
        <v>4577</v>
      </c>
      <c r="C15" s="11"/>
      <c r="D15" s="11"/>
      <c r="E15" s="17"/>
      <c r="F15" s="94" t="s">
        <v>5523</v>
      </c>
      <c r="G15" s="86" t="s">
        <v>5467</v>
      </c>
      <c r="H15" s="7" t="s">
        <v>5524</v>
      </c>
      <c r="I15" s="57" t="s">
        <v>5525</v>
      </c>
      <c r="J15" s="88" t="s">
        <v>5526</v>
      </c>
      <c r="K15" s="24"/>
      <c r="L15" s="24"/>
      <c r="M15" s="24"/>
      <c r="N15" s="24"/>
      <c r="O15" s="24"/>
      <c r="P15" s="24"/>
      <c r="Q15" s="24"/>
      <c r="R15" s="24"/>
      <c r="S15" s="24"/>
      <c r="T15" s="24"/>
      <c r="U15" s="24"/>
      <c r="V15" s="24"/>
      <c r="W15" s="24"/>
    </row>
    <row r="16">
      <c r="A16" s="7" t="s">
        <v>5527</v>
      </c>
      <c r="B16" s="7" t="s">
        <v>4577</v>
      </c>
      <c r="C16" s="11"/>
      <c r="D16" s="11"/>
      <c r="E16" s="17"/>
      <c r="F16" s="94" t="s">
        <v>5523</v>
      </c>
      <c r="G16" s="86" t="s">
        <v>5467</v>
      </c>
      <c r="H16" s="7" t="s">
        <v>5528</v>
      </c>
      <c r="I16" s="57" t="s">
        <v>5517</v>
      </c>
      <c r="J16" s="88" t="s">
        <v>5529</v>
      </c>
      <c r="K16" s="24"/>
      <c r="L16" s="24"/>
      <c r="M16" s="24"/>
      <c r="N16" s="24"/>
      <c r="O16" s="24"/>
      <c r="P16" s="24"/>
      <c r="Q16" s="24"/>
      <c r="R16" s="24"/>
      <c r="S16" s="24"/>
      <c r="T16" s="24"/>
      <c r="U16" s="24"/>
      <c r="V16" s="24"/>
      <c r="W16" s="24"/>
    </row>
    <row r="17">
      <c r="A17" s="7" t="s">
        <v>5530</v>
      </c>
      <c r="B17" s="7" t="s">
        <v>4577</v>
      </c>
      <c r="C17" s="90"/>
      <c r="D17" s="90"/>
      <c r="E17" s="17"/>
      <c r="F17" s="94" t="s">
        <v>5523</v>
      </c>
      <c r="G17" s="86" t="s">
        <v>5467</v>
      </c>
      <c r="H17" s="7" t="s">
        <v>5531</v>
      </c>
      <c r="I17" s="57" t="s">
        <v>5517</v>
      </c>
      <c r="J17" s="88" t="s">
        <v>5532</v>
      </c>
      <c r="K17" s="24"/>
      <c r="L17" s="24"/>
      <c r="M17" s="24"/>
      <c r="N17" s="24"/>
      <c r="O17" s="24"/>
      <c r="P17" s="24"/>
      <c r="Q17" s="24"/>
      <c r="R17" s="24"/>
      <c r="S17" s="24"/>
      <c r="T17" s="24"/>
      <c r="U17" s="24"/>
      <c r="V17" s="24"/>
      <c r="W17" s="24"/>
    </row>
    <row r="18">
      <c r="A18" s="7" t="s">
        <v>5533</v>
      </c>
      <c r="B18" s="7" t="s">
        <v>4616</v>
      </c>
      <c r="C18" s="95"/>
      <c r="D18" s="90"/>
      <c r="E18" s="17"/>
      <c r="F18" s="96" t="s">
        <v>5534</v>
      </c>
      <c r="G18" s="86" t="s">
        <v>5467</v>
      </c>
      <c r="H18" s="7" t="s">
        <v>5535</v>
      </c>
      <c r="I18" s="24"/>
      <c r="J18" s="88" t="s">
        <v>5536</v>
      </c>
      <c r="K18" s="24"/>
      <c r="L18" s="24"/>
      <c r="M18" s="24"/>
      <c r="N18" s="24"/>
      <c r="O18" s="24"/>
      <c r="P18" s="24"/>
      <c r="Q18" s="24"/>
      <c r="R18" s="24"/>
      <c r="S18" s="24"/>
      <c r="T18" s="24"/>
      <c r="U18" s="24"/>
      <c r="V18" s="24"/>
      <c r="W18" s="24"/>
    </row>
    <row r="19">
      <c r="A19" s="7" t="s">
        <v>5537</v>
      </c>
      <c r="B19" s="7" t="s">
        <v>4616</v>
      </c>
      <c r="C19" s="95"/>
      <c r="D19" s="95"/>
      <c r="E19" s="17"/>
      <c r="F19" s="96" t="s">
        <v>5538</v>
      </c>
      <c r="G19" s="86" t="s">
        <v>5467</v>
      </c>
      <c r="H19" s="7" t="s">
        <v>5539</v>
      </c>
      <c r="I19" s="24"/>
      <c r="J19" s="88" t="s">
        <v>5540</v>
      </c>
      <c r="K19" s="24"/>
      <c r="L19" s="24"/>
      <c r="M19" s="24"/>
      <c r="N19" s="24"/>
      <c r="O19" s="24"/>
      <c r="P19" s="24"/>
      <c r="Q19" s="24"/>
      <c r="R19" s="24"/>
      <c r="S19" s="24"/>
      <c r="T19" s="24"/>
      <c r="U19" s="24"/>
      <c r="V19" s="24"/>
      <c r="W19" s="24"/>
    </row>
    <row r="20">
      <c r="A20" s="7" t="s">
        <v>5541</v>
      </c>
      <c r="B20" s="7" t="s">
        <v>4596</v>
      </c>
      <c r="C20" s="95"/>
      <c r="D20" s="95"/>
      <c r="E20" s="17"/>
      <c r="F20" s="96" t="s">
        <v>5542</v>
      </c>
      <c r="G20" s="86" t="s">
        <v>5467</v>
      </c>
      <c r="H20" s="7" t="s">
        <v>5543</v>
      </c>
      <c r="I20" s="24"/>
      <c r="J20" s="88" t="s">
        <v>5544</v>
      </c>
      <c r="K20" s="24"/>
      <c r="L20" s="24"/>
      <c r="M20" s="24"/>
      <c r="N20" s="24"/>
      <c r="O20" s="24"/>
      <c r="P20" s="24"/>
      <c r="Q20" s="24"/>
      <c r="R20" s="24"/>
      <c r="S20" s="24"/>
      <c r="T20" s="24"/>
      <c r="U20" s="24"/>
      <c r="V20" s="24"/>
      <c r="W20" s="24"/>
    </row>
    <row r="21">
      <c r="A21" s="7" t="s">
        <v>5545</v>
      </c>
      <c r="B21" s="7" t="s">
        <v>4596</v>
      </c>
      <c r="C21" s="95"/>
      <c r="D21" s="95"/>
      <c r="E21" s="17"/>
      <c r="F21" s="96" t="s">
        <v>5542</v>
      </c>
      <c r="G21" s="86" t="s">
        <v>5467</v>
      </c>
      <c r="H21" s="7" t="s">
        <v>5546</v>
      </c>
      <c r="I21" s="24"/>
      <c r="J21" s="88" t="s">
        <v>5547</v>
      </c>
      <c r="K21" s="24"/>
      <c r="L21" s="24"/>
      <c r="M21" s="24"/>
      <c r="N21" s="24"/>
      <c r="O21" s="24"/>
      <c r="P21" s="24"/>
      <c r="Q21" s="24"/>
      <c r="R21" s="24"/>
      <c r="S21" s="24"/>
      <c r="T21" s="24"/>
      <c r="U21" s="24"/>
      <c r="V21" s="24"/>
      <c r="W21" s="24"/>
    </row>
    <row r="22">
      <c r="A22" s="7" t="s">
        <v>5548</v>
      </c>
      <c r="B22" s="7" t="s">
        <v>4596</v>
      </c>
      <c r="C22" s="95"/>
      <c r="D22" s="95"/>
      <c r="E22" s="7"/>
      <c r="F22" s="96" t="s">
        <v>5542</v>
      </c>
      <c r="G22" s="86" t="s">
        <v>5467</v>
      </c>
      <c r="H22" s="7" t="s">
        <v>5549</v>
      </c>
      <c r="I22" s="24"/>
      <c r="J22" s="88" t="s">
        <v>5550</v>
      </c>
      <c r="K22" s="24"/>
      <c r="L22" s="24"/>
      <c r="M22" s="24"/>
      <c r="N22" s="24"/>
      <c r="O22" s="24"/>
      <c r="P22" s="24"/>
      <c r="Q22" s="24"/>
      <c r="R22" s="24"/>
      <c r="S22" s="24"/>
      <c r="T22" s="24"/>
      <c r="U22" s="24"/>
      <c r="V22" s="24"/>
      <c r="W22" s="24"/>
    </row>
    <row r="23">
      <c r="A23" s="7" t="s">
        <v>5551</v>
      </c>
      <c r="B23" s="7" t="s">
        <v>4596</v>
      </c>
      <c r="C23" s="95"/>
      <c r="D23" s="95"/>
      <c r="E23" s="7"/>
      <c r="F23" s="96" t="s">
        <v>5542</v>
      </c>
      <c r="G23" s="86" t="s">
        <v>5467</v>
      </c>
      <c r="H23" s="7" t="s">
        <v>5552</v>
      </c>
      <c r="I23" s="24"/>
      <c r="J23" s="88" t="s">
        <v>5553</v>
      </c>
      <c r="K23" s="24"/>
      <c r="L23" s="24"/>
      <c r="M23" s="24"/>
      <c r="N23" s="24"/>
      <c r="O23" s="24"/>
      <c r="P23" s="24"/>
      <c r="Q23" s="24"/>
      <c r="R23" s="24"/>
      <c r="S23" s="24"/>
      <c r="T23" s="24"/>
      <c r="U23" s="24"/>
      <c r="V23" s="24"/>
      <c r="W23" s="24"/>
    </row>
    <row r="24">
      <c r="A24" s="7" t="s">
        <v>5554</v>
      </c>
      <c r="B24" s="7" t="s">
        <v>4596</v>
      </c>
      <c r="C24" s="95"/>
      <c r="D24" s="95"/>
      <c r="E24" s="7"/>
      <c r="F24" s="96" t="s">
        <v>5542</v>
      </c>
      <c r="G24" s="86" t="s">
        <v>5467</v>
      </c>
      <c r="H24" s="7" t="s">
        <v>5555</v>
      </c>
      <c r="I24" s="24"/>
      <c r="J24" s="88" t="s">
        <v>5556</v>
      </c>
      <c r="K24" s="24"/>
      <c r="L24" s="24"/>
      <c r="M24" s="24"/>
      <c r="N24" s="24"/>
      <c r="O24" s="24"/>
      <c r="P24" s="24"/>
      <c r="Q24" s="24"/>
      <c r="R24" s="24"/>
      <c r="S24" s="24"/>
      <c r="T24" s="24"/>
      <c r="U24" s="24"/>
      <c r="V24" s="24"/>
      <c r="W24" s="24"/>
    </row>
    <row r="25">
      <c r="A25" s="7" t="s">
        <v>5557</v>
      </c>
      <c r="B25" s="7" t="s">
        <v>4596</v>
      </c>
      <c r="C25" s="95"/>
      <c r="D25" s="95"/>
      <c r="E25" s="17"/>
      <c r="F25" s="96" t="s">
        <v>5542</v>
      </c>
      <c r="G25" s="86" t="s">
        <v>5467</v>
      </c>
      <c r="H25" s="7" t="s">
        <v>5558</v>
      </c>
      <c r="I25" s="24"/>
      <c r="J25" s="88" t="s">
        <v>5559</v>
      </c>
      <c r="K25" s="24"/>
      <c r="L25" s="24"/>
      <c r="M25" s="24"/>
      <c r="N25" s="24"/>
      <c r="O25" s="24"/>
      <c r="P25" s="24"/>
      <c r="Q25" s="24"/>
      <c r="R25" s="24"/>
      <c r="S25" s="24"/>
      <c r="T25" s="24"/>
      <c r="U25" s="24"/>
      <c r="V25" s="24"/>
      <c r="W25" s="24"/>
    </row>
    <row r="26">
      <c r="A26" s="7" t="s">
        <v>5560</v>
      </c>
      <c r="B26" s="7" t="s">
        <v>5276</v>
      </c>
      <c r="C26" s="95"/>
      <c r="D26" s="95"/>
      <c r="E26" s="17"/>
      <c r="F26" s="96" t="s">
        <v>5561</v>
      </c>
      <c r="G26" s="86" t="s">
        <v>5467</v>
      </c>
      <c r="H26" s="16" t="s">
        <v>5562</v>
      </c>
      <c r="I26" s="11" t="s">
        <v>5563</v>
      </c>
      <c r="J26" s="88" t="s">
        <v>5564</v>
      </c>
      <c r="K26" s="24"/>
      <c r="L26" s="24"/>
      <c r="M26" s="24"/>
      <c r="N26" s="24"/>
      <c r="O26" s="24"/>
      <c r="P26" s="24"/>
      <c r="Q26" s="24"/>
      <c r="R26" s="24"/>
      <c r="S26" s="24"/>
      <c r="T26" s="24"/>
      <c r="U26" s="24"/>
      <c r="V26" s="24"/>
      <c r="W26" s="24"/>
    </row>
    <row r="27">
      <c r="A27" s="7" t="s">
        <v>5565</v>
      </c>
      <c r="B27" s="7" t="s">
        <v>4801</v>
      </c>
      <c r="C27" s="95"/>
      <c r="D27" s="90"/>
      <c r="E27" s="7"/>
      <c r="F27" s="11" t="s">
        <v>5566</v>
      </c>
      <c r="G27" s="86" t="s">
        <v>5467</v>
      </c>
      <c r="H27" s="7" t="s">
        <v>5567</v>
      </c>
      <c r="I27" s="57" t="s">
        <v>5568</v>
      </c>
      <c r="J27" s="88" t="s">
        <v>5569</v>
      </c>
      <c r="K27" s="24"/>
      <c r="L27" s="24"/>
      <c r="M27" s="24"/>
      <c r="N27" s="24"/>
      <c r="O27" s="24"/>
      <c r="P27" s="24"/>
      <c r="Q27" s="24"/>
      <c r="R27" s="24"/>
      <c r="S27" s="24"/>
      <c r="T27" s="24"/>
      <c r="U27" s="24"/>
      <c r="V27" s="24"/>
      <c r="W27" s="24"/>
    </row>
    <row r="28">
      <c r="A28" s="7" t="s">
        <v>5570</v>
      </c>
      <c r="B28" s="7" t="s">
        <v>4801</v>
      </c>
      <c r="C28" s="17"/>
      <c r="D28" s="9"/>
      <c r="E28" s="17"/>
      <c r="F28" s="11" t="s">
        <v>5571</v>
      </c>
      <c r="G28" s="86" t="s">
        <v>5467</v>
      </c>
      <c r="H28" s="7" t="s">
        <v>5572</v>
      </c>
      <c r="I28" s="24"/>
      <c r="J28" s="88" t="s">
        <v>5573</v>
      </c>
      <c r="K28" s="24"/>
      <c r="L28" s="24"/>
      <c r="M28" s="24"/>
      <c r="N28" s="24"/>
      <c r="O28" s="24"/>
      <c r="P28" s="24"/>
      <c r="Q28" s="24"/>
      <c r="R28" s="24"/>
      <c r="S28" s="24"/>
      <c r="T28" s="24"/>
      <c r="U28" s="24"/>
      <c r="V28" s="24"/>
      <c r="W28" s="24"/>
    </row>
    <row r="29">
      <c r="A29" s="7" t="s">
        <v>5574</v>
      </c>
      <c r="B29" s="7" t="s">
        <v>4801</v>
      </c>
      <c r="C29" s="17"/>
      <c r="D29" s="9"/>
      <c r="E29" s="17"/>
      <c r="F29" s="11" t="s">
        <v>5575</v>
      </c>
      <c r="G29" s="86" t="s">
        <v>5467</v>
      </c>
      <c r="H29" s="7" t="s">
        <v>5576</v>
      </c>
      <c r="I29" s="24"/>
      <c r="J29" s="88" t="s">
        <v>5577</v>
      </c>
      <c r="K29" s="24"/>
      <c r="L29" s="24"/>
      <c r="M29" s="24"/>
      <c r="N29" s="24"/>
      <c r="O29" s="24"/>
      <c r="P29" s="24"/>
      <c r="Q29" s="24"/>
      <c r="R29" s="24"/>
      <c r="S29" s="24"/>
      <c r="T29" s="24"/>
      <c r="U29" s="24"/>
      <c r="V29" s="24"/>
      <c r="W29" s="24"/>
    </row>
    <row r="30">
      <c r="A30" s="7" t="s">
        <v>5578</v>
      </c>
      <c r="B30" s="7" t="s">
        <v>4826</v>
      </c>
      <c r="C30" s="95"/>
      <c r="D30" s="90"/>
      <c r="E30" s="17"/>
      <c r="F30" s="11" t="s">
        <v>5579</v>
      </c>
      <c r="G30" s="86" t="s">
        <v>5467</v>
      </c>
      <c r="H30" s="7" t="s">
        <v>5580</v>
      </c>
      <c r="I30" s="24"/>
      <c r="J30" s="88" t="s">
        <v>5581</v>
      </c>
      <c r="K30" s="24"/>
      <c r="L30" s="24"/>
      <c r="M30" s="24"/>
      <c r="N30" s="24"/>
      <c r="O30" s="24"/>
      <c r="P30" s="24"/>
      <c r="Q30" s="24"/>
      <c r="R30" s="24"/>
      <c r="S30" s="24"/>
      <c r="T30" s="24"/>
      <c r="U30" s="24"/>
      <c r="V30" s="24"/>
      <c r="W30" s="24"/>
    </row>
    <row r="31">
      <c r="A31" s="7" t="s">
        <v>5582</v>
      </c>
      <c r="B31" s="7" t="s">
        <v>4826</v>
      </c>
      <c r="C31" s="95"/>
      <c r="D31" s="90"/>
      <c r="E31" s="17"/>
      <c r="F31" s="11" t="s">
        <v>5583</v>
      </c>
      <c r="G31" s="86" t="s">
        <v>5467</v>
      </c>
      <c r="H31" s="7" t="s">
        <v>5584</v>
      </c>
      <c r="I31" s="24"/>
      <c r="J31" s="88" t="s">
        <v>5585</v>
      </c>
      <c r="K31" s="24"/>
      <c r="L31" s="24"/>
      <c r="M31" s="24"/>
      <c r="N31" s="24"/>
      <c r="O31" s="24"/>
      <c r="P31" s="24"/>
      <c r="Q31" s="24"/>
      <c r="R31" s="24"/>
      <c r="S31" s="24"/>
      <c r="T31" s="24"/>
      <c r="U31" s="24"/>
      <c r="V31" s="24"/>
      <c r="W31" s="24"/>
    </row>
    <row r="32">
      <c r="A32" s="7" t="s">
        <v>5586</v>
      </c>
      <c r="B32" s="7" t="s">
        <v>4826</v>
      </c>
      <c r="C32" s="95"/>
      <c r="D32" s="90"/>
      <c r="E32" s="17"/>
      <c r="F32" s="11" t="s">
        <v>5587</v>
      </c>
      <c r="G32" s="86" t="s">
        <v>5467</v>
      </c>
      <c r="H32" s="7" t="s">
        <v>5588</v>
      </c>
      <c r="I32" s="24"/>
      <c r="J32" s="88" t="s">
        <v>5589</v>
      </c>
      <c r="K32" s="24"/>
      <c r="L32" s="24"/>
      <c r="M32" s="24"/>
      <c r="N32" s="24"/>
      <c r="O32" s="24"/>
      <c r="P32" s="24"/>
      <c r="Q32" s="24"/>
      <c r="R32" s="24"/>
      <c r="S32" s="24"/>
      <c r="T32" s="24"/>
      <c r="U32" s="24"/>
      <c r="V32" s="24"/>
      <c r="W32" s="24"/>
    </row>
    <row r="33">
      <c r="A33" s="9" t="s">
        <v>5590</v>
      </c>
      <c r="B33" s="7" t="s">
        <v>3062</v>
      </c>
      <c r="C33" s="95"/>
      <c r="D33" s="90"/>
      <c r="E33" s="17" t="s">
        <v>5591</v>
      </c>
      <c r="F33" s="11"/>
      <c r="G33" s="86" t="s">
        <v>5467</v>
      </c>
      <c r="H33" s="7" t="s">
        <v>5592</v>
      </c>
      <c r="I33" s="24"/>
      <c r="J33" s="88" t="s">
        <v>5593</v>
      </c>
      <c r="K33" s="24"/>
      <c r="L33" s="24"/>
      <c r="M33" s="24"/>
      <c r="N33" s="24"/>
      <c r="O33" s="24"/>
      <c r="P33" s="24"/>
      <c r="Q33" s="24"/>
      <c r="R33" s="24"/>
      <c r="S33" s="24"/>
      <c r="T33" s="24"/>
      <c r="U33" s="24"/>
      <c r="V33" s="24"/>
      <c r="W33" s="24"/>
    </row>
    <row r="34">
      <c r="A34" s="9" t="s">
        <v>5594</v>
      </c>
      <c r="B34" s="7" t="s">
        <v>3062</v>
      </c>
      <c r="C34" s="90"/>
      <c r="D34" s="95"/>
      <c r="E34" s="17" t="s">
        <v>5595</v>
      </c>
      <c r="F34" s="11"/>
      <c r="G34" s="86" t="s">
        <v>5467</v>
      </c>
      <c r="H34" s="7" t="s">
        <v>5596</v>
      </c>
      <c r="I34" s="24"/>
      <c r="J34" s="88" t="s">
        <v>5597</v>
      </c>
      <c r="K34" s="24"/>
      <c r="L34" s="24"/>
      <c r="M34" s="24"/>
      <c r="N34" s="24"/>
      <c r="O34" s="24"/>
      <c r="P34" s="24"/>
      <c r="Q34" s="24"/>
      <c r="R34" s="24"/>
      <c r="S34" s="24"/>
      <c r="T34" s="24"/>
      <c r="U34" s="24"/>
      <c r="V34" s="24"/>
      <c r="W34" s="24"/>
    </row>
    <row r="35">
      <c r="A35" s="17" t="s">
        <v>5594</v>
      </c>
      <c r="B35" s="7" t="s">
        <v>3062</v>
      </c>
      <c r="C35" s="95"/>
      <c r="D35" s="95"/>
      <c r="E35" s="17" t="s">
        <v>5598</v>
      </c>
      <c r="F35" s="11"/>
      <c r="G35" s="86" t="s">
        <v>5467</v>
      </c>
      <c r="H35" s="7" t="s">
        <v>5599</v>
      </c>
      <c r="I35" s="24"/>
      <c r="J35" s="88" t="s">
        <v>5600</v>
      </c>
      <c r="K35" s="24"/>
      <c r="L35" s="24"/>
      <c r="M35" s="24"/>
      <c r="N35" s="24"/>
      <c r="O35" s="24"/>
      <c r="P35" s="24"/>
      <c r="Q35" s="24"/>
      <c r="R35" s="24"/>
      <c r="S35" s="24"/>
      <c r="T35" s="24"/>
      <c r="U35" s="24"/>
      <c r="V35" s="24"/>
      <c r="W35" s="24"/>
    </row>
    <row r="36">
      <c r="A36" s="7" t="s">
        <v>5601</v>
      </c>
      <c r="B36" s="7" t="s">
        <v>4659</v>
      </c>
      <c r="C36" s="24"/>
      <c r="D36" s="24"/>
      <c r="E36" s="17"/>
      <c r="F36" s="21" t="s">
        <v>5602</v>
      </c>
      <c r="G36" s="86" t="s">
        <v>5467</v>
      </c>
      <c r="H36" s="7" t="s">
        <v>5603</v>
      </c>
      <c r="I36" s="11" t="s">
        <v>5604</v>
      </c>
      <c r="J36" s="88" t="s">
        <v>5605</v>
      </c>
      <c r="K36" s="24"/>
      <c r="L36" s="24"/>
      <c r="M36" s="24"/>
      <c r="N36" s="24"/>
      <c r="O36" s="24"/>
      <c r="P36" s="24"/>
      <c r="Q36" s="24"/>
      <c r="R36" s="24"/>
      <c r="S36" s="24"/>
      <c r="T36" s="24"/>
      <c r="U36" s="24"/>
      <c r="V36" s="24"/>
      <c r="W36" s="24"/>
    </row>
    <row r="37">
      <c r="A37" s="7" t="s">
        <v>5606</v>
      </c>
      <c r="B37" s="7" t="s">
        <v>4275</v>
      </c>
      <c r="C37" s="24"/>
      <c r="D37" s="24"/>
      <c r="E37" s="17"/>
      <c r="F37" s="21" t="s">
        <v>5607</v>
      </c>
      <c r="G37" s="86" t="s">
        <v>5467</v>
      </c>
      <c r="H37" s="7" t="s">
        <v>5608</v>
      </c>
      <c r="I37" s="24"/>
      <c r="J37" s="87" t="s">
        <v>5609</v>
      </c>
      <c r="K37" s="24"/>
      <c r="L37" s="24"/>
      <c r="M37" s="24"/>
      <c r="N37" s="24"/>
      <c r="O37" s="24"/>
      <c r="P37" s="24"/>
      <c r="Q37" s="24"/>
      <c r="R37" s="24"/>
      <c r="S37" s="24"/>
      <c r="T37" s="24"/>
      <c r="U37" s="24"/>
      <c r="V37" s="24"/>
      <c r="W37" s="24"/>
    </row>
    <row r="38">
      <c r="A38" s="7" t="s">
        <v>5610</v>
      </c>
      <c r="B38" s="7" t="s">
        <v>4275</v>
      </c>
      <c r="C38" s="24"/>
      <c r="D38" s="24"/>
      <c r="E38" s="17"/>
      <c r="F38" s="21" t="s">
        <v>5611</v>
      </c>
      <c r="G38" s="86" t="s">
        <v>5467</v>
      </c>
      <c r="H38" s="7" t="s">
        <v>5612</v>
      </c>
      <c r="I38" s="24"/>
      <c r="J38" s="88" t="s">
        <v>5613</v>
      </c>
      <c r="K38" s="24"/>
      <c r="L38" s="24"/>
      <c r="M38" s="24"/>
      <c r="N38" s="24"/>
      <c r="O38" s="24"/>
      <c r="P38" s="24"/>
      <c r="Q38" s="24"/>
      <c r="R38" s="24"/>
      <c r="S38" s="24"/>
      <c r="T38" s="24"/>
      <c r="U38" s="24"/>
      <c r="V38" s="24"/>
      <c r="W38" s="24"/>
    </row>
    <row r="39">
      <c r="A39" s="7" t="s">
        <v>5614</v>
      </c>
      <c r="B39" s="7" t="s">
        <v>4973</v>
      </c>
      <c r="C39" s="7"/>
      <c r="D39" s="7"/>
      <c r="E39" s="7"/>
      <c r="F39" s="21" t="s">
        <v>5615</v>
      </c>
      <c r="G39" s="86" t="s">
        <v>5467</v>
      </c>
      <c r="H39" s="7" t="s">
        <v>5616</v>
      </c>
      <c r="I39" s="24"/>
      <c r="J39" s="88" t="s">
        <v>5617</v>
      </c>
      <c r="K39" s="24"/>
      <c r="L39" s="24"/>
      <c r="M39" s="24"/>
      <c r="N39" s="24"/>
      <c r="O39" s="24"/>
      <c r="P39" s="24"/>
      <c r="Q39" s="24"/>
      <c r="R39" s="24"/>
      <c r="S39" s="24"/>
      <c r="T39" s="24"/>
      <c r="U39" s="24"/>
      <c r="V39" s="24"/>
      <c r="W39" s="24"/>
    </row>
    <row r="40">
      <c r="A40" s="7" t="s">
        <v>5618</v>
      </c>
      <c r="B40" s="7" t="s">
        <v>4973</v>
      </c>
      <c r="C40" s="24"/>
      <c r="D40" s="24"/>
      <c r="E40" s="17"/>
      <c r="F40" s="21" t="s">
        <v>5619</v>
      </c>
      <c r="G40" s="86" t="s">
        <v>5467</v>
      </c>
      <c r="H40" s="7" t="s">
        <v>5620</v>
      </c>
      <c r="I40" s="57"/>
      <c r="J40" s="88" t="s">
        <v>5621</v>
      </c>
      <c r="K40" s="24"/>
      <c r="L40" s="24"/>
      <c r="M40" s="24"/>
      <c r="N40" s="24"/>
      <c r="O40" s="24"/>
      <c r="P40" s="24"/>
      <c r="Q40" s="24"/>
      <c r="R40" s="24"/>
      <c r="S40" s="24"/>
      <c r="T40" s="24"/>
      <c r="U40" s="24"/>
      <c r="V40" s="24"/>
      <c r="W40" s="24"/>
    </row>
    <row r="41">
      <c r="A41" s="7" t="s">
        <v>5622</v>
      </c>
      <c r="B41" s="7" t="s">
        <v>4973</v>
      </c>
      <c r="C41" s="24"/>
      <c r="D41" s="24"/>
      <c r="E41" s="17"/>
      <c r="F41" s="21" t="s">
        <v>5623</v>
      </c>
      <c r="G41" s="86" t="s">
        <v>5467</v>
      </c>
      <c r="H41" s="7" t="s">
        <v>5624</v>
      </c>
      <c r="I41" s="11" t="s">
        <v>5625</v>
      </c>
      <c r="J41" s="88" t="s">
        <v>5626</v>
      </c>
      <c r="K41" s="24"/>
      <c r="L41" s="24"/>
      <c r="M41" s="24"/>
      <c r="N41" s="24"/>
      <c r="O41" s="24"/>
      <c r="P41" s="24"/>
      <c r="Q41" s="24"/>
      <c r="R41" s="24"/>
      <c r="S41" s="24"/>
      <c r="T41" s="24"/>
      <c r="U41" s="24"/>
      <c r="V41" s="24"/>
      <c r="W41" s="24"/>
    </row>
    <row r="42" ht="47.25" customHeight="1">
      <c r="A42" s="7" t="s">
        <v>5627</v>
      </c>
      <c r="B42" s="7" t="s">
        <v>4955</v>
      </c>
      <c r="C42" s="24"/>
      <c r="D42" s="24"/>
      <c r="E42" s="17"/>
      <c r="F42" s="21" t="s">
        <v>5628</v>
      </c>
      <c r="G42" s="86" t="s">
        <v>5467</v>
      </c>
      <c r="H42" s="7" t="s">
        <v>5629</v>
      </c>
      <c r="I42" s="24"/>
      <c r="J42" s="88" t="s">
        <v>5630</v>
      </c>
      <c r="K42" s="24"/>
      <c r="L42" s="24"/>
      <c r="M42" s="24"/>
      <c r="N42" s="24"/>
      <c r="O42" s="24"/>
      <c r="P42" s="24"/>
      <c r="Q42" s="24"/>
      <c r="R42" s="24"/>
      <c r="S42" s="24"/>
      <c r="T42" s="24"/>
      <c r="U42" s="24"/>
      <c r="V42" s="24"/>
      <c r="W42" s="24"/>
    </row>
    <row r="43" ht="45.0" customHeight="1">
      <c r="A43" s="7" t="s">
        <v>5631</v>
      </c>
      <c r="B43" s="7" t="s">
        <v>4955</v>
      </c>
      <c r="C43" s="24"/>
      <c r="D43" s="24"/>
      <c r="E43" s="17"/>
      <c r="F43" s="21" t="s">
        <v>5632</v>
      </c>
      <c r="G43" s="86" t="s">
        <v>5467</v>
      </c>
      <c r="H43" s="7" t="s">
        <v>5633</v>
      </c>
      <c r="I43" s="11" t="s">
        <v>5634</v>
      </c>
      <c r="J43" s="88" t="s">
        <v>5635</v>
      </c>
      <c r="K43" s="24"/>
      <c r="L43" s="24"/>
      <c r="M43" s="24"/>
      <c r="N43" s="24"/>
      <c r="O43" s="24"/>
      <c r="P43" s="24"/>
      <c r="Q43" s="24"/>
      <c r="R43" s="24"/>
      <c r="S43" s="24"/>
      <c r="T43" s="24"/>
      <c r="U43" s="24"/>
      <c r="V43" s="24"/>
      <c r="W43" s="24"/>
    </row>
    <row r="44" ht="82.5" customHeight="1">
      <c r="A44" s="7" t="s">
        <v>5636</v>
      </c>
      <c r="B44" s="7" t="s">
        <v>4955</v>
      </c>
      <c r="C44" s="24"/>
      <c r="D44" s="24"/>
      <c r="E44" s="97"/>
      <c r="F44" s="94" t="s">
        <v>5637</v>
      </c>
      <c r="G44" s="86" t="s">
        <v>5467</v>
      </c>
      <c r="H44" s="7" t="s">
        <v>5638</v>
      </c>
      <c r="I44" s="11" t="s">
        <v>5639</v>
      </c>
      <c r="J44" s="88" t="s">
        <v>5640</v>
      </c>
      <c r="K44" s="24"/>
      <c r="L44" s="24"/>
      <c r="M44" s="24"/>
      <c r="N44" s="24"/>
      <c r="O44" s="24"/>
      <c r="P44" s="24"/>
      <c r="Q44" s="24"/>
      <c r="R44" s="24"/>
      <c r="S44" s="24"/>
      <c r="T44" s="24"/>
      <c r="U44" s="24"/>
      <c r="V44" s="24"/>
      <c r="W44" s="24"/>
    </row>
    <row r="45">
      <c r="A45" s="7" t="s">
        <v>5641</v>
      </c>
      <c r="B45" s="75" t="s">
        <v>4917</v>
      </c>
      <c r="C45" s="24"/>
      <c r="D45" s="11"/>
      <c r="E45" s="97"/>
      <c r="F45" s="94" t="s">
        <v>5642</v>
      </c>
      <c r="G45" s="86" t="s">
        <v>5467</v>
      </c>
      <c r="H45" s="7" t="s">
        <v>5643</v>
      </c>
      <c r="I45" s="11" t="s">
        <v>5625</v>
      </c>
      <c r="J45" s="88" t="s">
        <v>5644</v>
      </c>
      <c r="K45" s="24"/>
      <c r="L45" s="24"/>
      <c r="M45" s="24"/>
      <c r="N45" s="24"/>
      <c r="O45" s="24"/>
      <c r="P45" s="24"/>
      <c r="Q45" s="24"/>
      <c r="R45" s="24"/>
      <c r="S45" s="24"/>
      <c r="T45" s="24"/>
      <c r="U45" s="24"/>
      <c r="V45" s="24"/>
      <c r="W45" s="24"/>
    </row>
    <row r="46">
      <c r="A46" s="7" t="s">
        <v>5645</v>
      </c>
      <c r="B46" s="75" t="s">
        <v>4917</v>
      </c>
      <c r="C46" s="24"/>
      <c r="D46" s="24"/>
      <c r="E46" s="17"/>
      <c r="F46" s="94" t="s">
        <v>5646</v>
      </c>
      <c r="G46" s="86" t="s">
        <v>5467</v>
      </c>
      <c r="H46" s="7" t="s">
        <v>5647</v>
      </c>
      <c r="I46" s="11" t="s">
        <v>5625</v>
      </c>
      <c r="J46" s="88" t="s">
        <v>5648</v>
      </c>
      <c r="K46" s="24"/>
      <c r="L46" s="24"/>
      <c r="M46" s="24"/>
      <c r="N46" s="24"/>
      <c r="O46" s="24"/>
      <c r="P46" s="24"/>
      <c r="Q46" s="24"/>
      <c r="R46" s="24"/>
      <c r="S46" s="24"/>
      <c r="T46" s="24"/>
      <c r="U46" s="24"/>
      <c r="V46" s="24"/>
      <c r="W46" s="24"/>
    </row>
    <row r="47" ht="133.5" customHeight="1">
      <c r="A47" s="7" t="s">
        <v>5649</v>
      </c>
      <c r="B47" s="75" t="s">
        <v>4931</v>
      </c>
      <c r="C47" s="24"/>
      <c r="D47" s="24"/>
      <c r="E47" s="17"/>
      <c r="F47" s="94" t="s">
        <v>5650</v>
      </c>
      <c r="G47" s="86" t="s">
        <v>5467</v>
      </c>
      <c r="H47" s="7" t="s">
        <v>5651</v>
      </c>
      <c r="I47" s="11" t="s">
        <v>5652</v>
      </c>
      <c r="J47" s="88" t="s">
        <v>5653</v>
      </c>
      <c r="K47" s="24"/>
      <c r="L47" s="24"/>
      <c r="M47" s="24"/>
      <c r="N47" s="24"/>
      <c r="O47" s="24"/>
      <c r="P47" s="24"/>
      <c r="Q47" s="24"/>
      <c r="R47" s="24"/>
      <c r="S47" s="24"/>
      <c r="T47" s="24"/>
      <c r="U47" s="24"/>
      <c r="V47" s="24"/>
      <c r="W47" s="24"/>
    </row>
    <row r="48">
      <c r="A48" s="7" t="s">
        <v>5654</v>
      </c>
      <c r="B48" s="75" t="s">
        <v>4386</v>
      </c>
      <c r="C48" s="24"/>
      <c r="D48" s="11"/>
      <c r="E48" s="17" t="s">
        <v>5655</v>
      </c>
      <c r="F48" s="98" t="s">
        <v>5656</v>
      </c>
      <c r="G48" s="86" t="s">
        <v>5467</v>
      </c>
      <c r="H48" s="7" t="s">
        <v>5657</v>
      </c>
      <c r="I48" s="99" t="s">
        <v>5658</v>
      </c>
      <c r="J48" s="100" t="s">
        <v>5659</v>
      </c>
      <c r="K48" s="24"/>
      <c r="L48" s="24"/>
      <c r="M48" s="24"/>
      <c r="N48" s="24"/>
      <c r="O48" s="24"/>
      <c r="P48" s="24"/>
      <c r="Q48" s="24"/>
      <c r="R48" s="24"/>
      <c r="S48" s="24"/>
      <c r="T48" s="24"/>
      <c r="U48" s="24"/>
      <c r="V48" s="24"/>
      <c r="W48" s="24"/>
    </row>
    <row r="49">
      <c r="A49" s="7" t="s">
        <v>5660</v>
      </c>
      <c r="B49" s="75" t="s">
        <v>4386</v>
      </c>
      <c r="C49" s="24"/>
      <c r="D49" s="11"/>
      <c r="E49" s="17" t="s">
        <v>5661</v>
      </c>
      <c r="F49" s="98" t="s">
        <v>5656</v>
      </c>
      <c r="G49" s="86" t="s">
        <v>5467</v>
      </c>
      <c r="H49" s="7" t="s">
        <v>5662</v>
      </c>
      <c r="I49" s="101"/>
      <c r="J49" s="51" t="s">
        <v>5663</v>
      </c>
      <c r="K49" s="24"/>
      <c r="L49" s="24"/>
      <c r="M49" s="24"/>
      <c r="N49" s="24"/>
      <c r="O49" s="24"/>
      <c r="P49" s="24"/>
      <c r="Q49" s="24"/>
      <c r="R49" s="24"/>
      <c r="S49" s="24"/>
      <c r="T49" s="24"/>
      <c r="U49" s="24"/>
      <c r="V49" s="24"/>
      <c r="W49" s="24"/>
    </row>
    <row r="50">
      <c r="A50" s="7" t="s">
        <v>5664</v>
      </c>
      <c r="B50" s="75" t="s">
        <v>4386</v>
      </c>
      <c r="C50" s="24"/>
      <c r="D50" s="11"/>
      <c r="E50" s="17" t="s">
        <v>5665</v>
      </c>
      <c r="F50" s="98" t="s">
        <v>5656</v>
      </c>
      <c r="G50" s="86" t="s">
        <v>5467</v>
      </c>
      <c r="H50" s="7" t="s">
        <v>5666</v>
      </c>
      <c r="I50" s="11" t="s">
        <v>5667</v>
      </c>
      <c r="J50" s="100" t="s">
        <v>5668</v>
      </c>
      <c r="K50" s="24"/>
      <c r="L50" s="24"/>
      <c r="M50" s="24"/>
      <c r="N50" s="24"/>
      <c r="O50" s="24"/>
      <c r="P50" s="24"/>
      <c r="Q50" s="24"/>
      <c r="R50" s="24"/>
      <c r="S50" s="24"/>
      <c r="T50" s="24"/>
      <c r="U50" s="24"/>
      <c r="V50" s="24"/>
      <c r="W50" s="24"/>
    </row>
    <row r="51">
      <c r="A51" s="7" t="s">
        <v>5669</v>
      </c>
      <c r="B51" s="75" t="s">
        <v>4386</v>
      </c>
      <c r="C51" s="24"/>
      <c r="D51" s="11"/>
      <c r="E51" s="17"/>
      <c r="F51" s="102" t="s">
        <v>5670</v>
      </c>
      <c r="G51" s="86" t="s">
        <v>5467</v>
      </c>
      <c r="H51" s="7" t="s">
        <v>5671</v>
      </c>
      <c r="I51" s="11" t="s">
        <v>5672</v>
      </c>
      <c r="J51" s="88" t="s">
        <v>5673</v>
      </c>
      <c r="K51" s="24"/>
      <c r="L51" s="24"/>
      <c r="M51" s="24"/>
      <c r="N51" s="24"/>
      <c r="O51" s="24"/>
      <c r="P51" s="24"/>
      <c r="Q51" s="24"/>
      <c r="R51" s="24"/>
      <c r="S51" s="24"/>
      <c r="T51" s="24"/>
      <c r="U51" s="24"/>
      <c r="V51" s="24"/>
      <c r="W51" s="24"/>
    </row>
    <row r="52">
      <c r="A52" s="7" t="s">
        <v>5674</v>
      </c>
      <c r="B52" s="75" t="s">
        <v>4386</v>
      </c>
      <c r="C52" s="24"/>
      <c r="D52" s="24"/>
      <c r="E52" s="17"/>
      <c r="F52" s="103" t="s">
        <v>5675</v>
      </c>
      <c r="G52" s="86" t="s">
        <v>5467</v>
      </c>
      <c r="H52" s="7" t="s">
        <v>5676</v>
      </c>
      <c r="I52" s="11" t="s">
        <v>5672</v>
      </c>
      <c r="J52" s="88" t="s">
        <v>5677</v>
      </c>
      <c r="K52" s="24"/>
      <c r="L52" s="24"/>
      <c r="M52" s="24"/>
      <c r="N52" s="24"/>
      <c r="O52" s="24"/>
      <c r="P52" s="24"/>
      <c r="Q52" s="24"/>
      <c r="R52" s="24"/>
      <c r="S52" s="24"/>
      <c r="T52" s="24"/>
      <c r="U52" s="24"/>
      <c r="V52" s="24"/>
      <c r="W52" s="24"/>
    </row>
    <row r="53">
      <c r="A53" s="7" t="s">
        <v>5678</v>
      </c>
      <c r="B53" s="75" t="s">
        <v>4386</v>
      </c>
      <c r="C53" s="24"/>
      <c r="D53" s="24"/>
      <c r="E53" s="7" t="s">
        <v>5679</v>
      </c>
      <c r="F53" s="94" t="s">
        <v>5680</v>
      </c>
      <c r="G53" s="86" t="s">
        <v>5467</v>
      </c>
      <c r="H53" s="7" t="s">
        <v>5681</v>
      </c>
      <c r="I53" s="104"/>
      <c r="J53" s="51" t="s">
        <v>5682</v>
      </c>
      <c r="K53" s="24"/>
      <c r="L53" s="24"/>
      <c r="M53" s="24"/>
      <c r="N53" s="24"/>
      <c r="O53" s="24"/>
      <c r="P53" s="24"/>
      <c r="Q53" s="24"/>
      <c r="R53" s="24"/>
      <c r="S53" s="24"/>
      <c r="T53" s="24"/>
      <c r="U53" s="24"/>
      <c r="V53" s="24"/>
      <c r="W53" s="24"/>
    </row>
    <row r="54">
      <c r="A54" s="7" t="s">
        <v>5683</v>
      </c>
      <c r="B54" s="75" t="s">
        <v>4386</v>
      </c>
      <c r="C54" s="24"/>
      <c r="D54" s="24"/>
      <c r="E54" s="7" t="s">
        <v>5684</v>
      </c>
      <c r="F54" s="94" t="s">
        <v>5685</v>
      </c>
      <c r="G54" s="86" t="s">
        <v>5467</v>
      </c>
      <c r="H54" s="7" t="s">
        <v>5686</v>
      </c>
      <c r="I54" s="104"/>
      <c r="J54" s="51" t="s">
        <v>5687</v>
      </c>
      <c r="K54" s="24"/>
      <c r="L54" s="24"/>
      <c r="M54" s="24"/>
      <c r="N54" s="24"/>
      <c r="O54" s="24"/>
      <c r="P54" s="24"/>
      <c r="Q54" s="24"/>
      <c r="R54" s="24"/>
      <c r="S54" s="24"/>
      <c r="T54" s="24"/>
      <c r="U54" s="24"/>
      <c r="V54" s="24"/>
      <c r="W54" s="24"/>
    </row>
    <row r="55" ht="126.0" customHeight="1">
      <c r="A55" s="7" t="s">
        <v>5688</v>
      </c>
      <c r="B55" s="75" t="s">
        <v>4386</v>
      </c>
      <c r="C55" s="24"/>
      <c r="D55" s="21"/>
      <c r="E55" s="17"/>
      <c r="F55" s="105" t="s">
        <v>5689</v>
      </c>
      <c r="G55" s="86" t="s">
        <v>5467</v>
      </c>
      <c r="H55" s="7" t="s">
        <v>5690</v>
      </c>
      <c r="I55" s="24"/>
      <c r="J55" s="88" t="s">
        <v>5691</v>
      </c>
      <c r="K55" s="24"/>
      <c r="L55" s="24"/>
      <c r="M55" s="24"/>
      <c r="N55" s="24"/>
      <c r="O55" s="24"/>
      <c r="P55" s="24"/>
      <c r="Q55" s="24"/>
      <c r="R55" s="24"/>
      <c r="S55" s="24"/>
      <c r="T55" s="24"/>
      <c r="U55" s="24"/>
      <c r="V55" s="24"/>
      <c r="W55" s="24"/>
    </row>
    <row r="56">
      <c r="A56" s="7" t="s">
        <v>5692</v>
      </c>
      <c r="B56" s="75" t="s">
        <v>4386</v>
      </c>
      <c r="C56" s="24"/>
      <c r="D56" s="24"/>
      <c r="E56" s="17"/>
      <c r="F56" s="105" t="s">
        <v>5693</v>
      </c>
      <c r="G56" s="86" t="s">
        <v>5467</v>
      </c>
      <c r="H56" s="7" t="s">
        <v>5694</v>
      </c>
      <c r="I56" s="24"/>
      <c r="J56" s="88" t="s">
        <v>5695</v>
      </c>
      <c r="K56" s="24"/>
      <c r="L56" s="24"/>
      <c r="M56" s="24"/>
      <c r="N56" s="24"/>
      <c r="O56" s="24"/>
      <c r="P56" s="24"/>
      <c r="Q56" s="24"/>
      <c r="R56" s="24"/>
      <c r="S56" s="24"/>
      <c r="T56" s="24"/>
      <c r="U56" s="24"/>
      <c r="V56" s="24"/>
      <c r="W56" s="24"/>
    </row>
    <row r="57">
      <c r="A57" s="7" t="s">
        <v>5696</v>
      </c>
      <c r="B57" s="7" t="s">
        <v>3017</v>
      </c>
      <c r="C57" s="24"/>
      <c r="D57" s="11"/>
      <c r="E57" s="7" t="s">
        <v>5591</v>
      </c>
      <c r="F57" s="94" t="s">
        <v>5697</v>
      </c>
      <c r="G57" s="86" t="s">
        <v>5467</v>
      </c>
      <c r="H57" s="7" t="s">
        <v>5698</v>
      </c>
      <c r="I57" s="104"/>
      <c r="J57" s="51" t="s">
        <v>5699</v>
      </c>
      <c r="K57" s="24"/>
      <c r="L57" s="24"/>
      <c r="M57" s="24"/>
      <c r="N57" s="24"/>
      <c r="O57" s="24"/>
      <c r="P57" s="24"/>
      <c r="Q57" s="24"/>
      <c r="R57" s="24"/>
      <c r="S57" s="24"/>
      <c r="T57" s="24"/>
      <c r="U57" s="24"/>
      <c r="V57" s="24"/>
      <c r="W57" s="24"/>
    </row>
    <row r="58">
      <c r="A58" s="7" t="s">
        <v>5700</v>
      </c>
      <c r="B58" s="7" t="s">
        <v>3017</v>
      </c>
      <c r="C58" s="24"/>
      <c r="D58" s="24"/>
      <c r="E58" s="7" t="s">
        <v>5701</v>
      </c>
      <c r="F58" s="94" t="s">
        <v>5697</v>
      </c>
      <c r="G58" s="86" t="s">
        <v>5467</v>
      </c>
      <c r="H58" s="7" t="s">
        <v>5702</v>
      </c>
      <c r="I58" s="104"/>
      <c r="J58" s="51" t="s">
        <v>5703</v>
      </c>
      <c r="K58" s="24"/>
      <c r="L58" s="24"/>
      <c r="M58" s="24"/>
      <c r="N58" s="24"/>
      <c r="O58" s="24"/>
      <c r="P58" s="24"/>
      <c r="Q58" s="24"/>
      <c r="R58" s="24"/>
      <c r="S58" s="24"/>
      <c r="T58" s="24"/>
      <c r="U58" s="24"/>
      <c r="V58" s="24"/>
      <c r="W58" s="24"/>
    </row>
    <row r="59">
      <c r="A59" s="7" t="s">
        <v>5606</v>
      </c>
      <c r="B59" s="7" t="s">
        <v>4325</v>
      </c>
      <c r="C59" s="24"/>
      <c r="D59" s="24"/>
      <c r="E59" s="7"/>
      <c r="F59" s="106" t="s">
        <v>5704</v>
      </c>
      <c r="G59" s="86" t="s">
        <v>5467</v>
      </c>
      <c r="H59" s="7" t="s">
        <v>5705</v>
      </c>
      <c r="I59" s="11" t="s">
        <v>5706</v>
      </c>
      <c r="J59" s="88" t="s">
        <v>5707</v>
      </c>
      <c r="K59" s="24"/>
      <c r="L59" s="24"/>
      <c r="M59" s="24"/>
      <c r="N59" s="24"/>
      <c r="O59" s="24"/>
      <c r="P59" s="24"/>
      <c r="Q59" s="24"/>
      <c r="R59" s="24"/>
      <c r="S59" s="24"/>
      <c r="T59" s="24"/>
      <c r="U59" s="24"/>
      <c r="V59" s="24"/>
      <c r="W59" s="24"/>
    </row>
    <row r="60">
      <c r="A60" s="7" t="s">
        <v>5606</v>
      </c>
      <c r="B60" s="7" t="s">
        <v>4325</v>
      </c>
      <c r="C60" s="24"/>
      <c r="D60" s="24"/>
      <c r="E60" s="17"/>
      <c r="F60" s="94" t="s">
        <v>5708</v>
      </c>
      <c r="G60" s="86" t="s">
        <v>5467</v>
      </c>
      <c r="H60" s="7" t="s">
        <v>5709</v>
      </c>
      <c r="I60" s="24"/>
      <c r="J60" s="88" t="s">
        <v>5710</v>
      </c>
      <c r="K60" s="24"/>
      <c r="L60" s="24"/>
      <c r="M60" s="24"/>
      <c r="N60" s="24"/>
      <c r="O60" s="24"/>
      <c r="P60" s="24"/>
      <c r="Q60" s="24"/>
      <c r="R60" s="24"/>
      <c r="S60" s="24"/>
      <c r="T60" s="24"/>
      <c r="U60" s="24"/>
      <c r="V60" s="24"/>
      <c r="W60" s="24"/>
    </row>
    <row r="61">
      <c r="A61" s="7" t="s">
        <v>5606</v>
      </c>
      <c r="B61" s="7" t="s">
        <v>4325</v>
      </c>
      <c r="C61" s="24"/>
      <c r="D61" s="24"/>
      <c r="E61" s="17"/>
      <c r="F61" s="105" t="s">
        <v>5711</v>
      </c>
      <c r="G61" s="86" t="s">
        <v>5467</v>
      </c>
      <c r="H61" s="7" t="s">
        <v>5712</v>
      </c>
      <c r="I61" s="24"/>
      <c r="J61" s="88" t="s">
        <v>5713</v>
      </c>
      <c r="K61" s="24"/>
      <c r="L61" s="24"/>
      <c r="M61" s="24"/>
      <c r="N61" s="24"/>
      <c r="O61" s="24"/>
      <c r="P61" s="24"/>
      <c r="Q61" s="24"/>
      <c r="R61" s="24"/>
      <c r="S61" s="24"/>
      <c r="T61" s="24"/>
      <c r="U61" s="24"/>
      <c r="V61" s="24"/>
      <c r="W61" s="24"/>
    </row>
    <row r="62">
      <c r="A62" s="7" t="s">
        <v>5714</v>
      </c>
      <c r="B62" s="7" t="s">
        <v>4850</v>
      </c>
      <c r="C62" s="24"/>
      <c r="D62" s="24"/>
      <c r="E62" s="17"/>
      <c r="F62" s="107" t="s">
        <v>5715</v>
      </c>
      <c r="G62" s="86" t="s">
        <v>5467</v>
      </c>
      <c r="H62" s="7" t="s">
        <v>5716</v>
      </c>
      <c r="I62" s="11" t="s">
        <v>5717</v>
      </c>
      <c r="J62" s="88" t="s">
        <v>5718</v>
      </c>
      <c r="K62" s="24"/>
      <c r="L62" s="24"/>
      <c r="M62" s="24"/>
      <c r="N62" s="24"/>
      <c r="O62" s="24"/>
      <c r="P62" s="24"/>
      <c r="Q62" s="24"/>
      <c r="R62" s="24"/>
      <c r="S62" s="24"/>
      <c r="T62" s="24"/>
      <c r="U62" s="24"/>
      <c r="V62" s="24"/>
      <c r="W62" s="24"/>
    </row>
    <row r="63">
      <c r="A63" s="7" t="s">
        <v>5714</v>
      </c>
      <c r="B63" s="7" t="s">
        <v>4850</v>
      </c>
      <c r="C63" s="24"/>
      <c r="D63" s="24"/>
      <c r="E63" s="17"/>
      <c r="F63" s="107" t="s">
        <v>5719</v>
      </c>
      <c r="G63" s="86" t="s">
        <v>5467</v>
      </c>
      <c r="H63" s="7" t="s">
        <v>5720</v>
      </c>
      <c r="I63" s="24"/>
      <c r="J63" s="88" t="s">
        <v>5721</v>
      </c>
      <c r="K63" s="24"/>
      <c r="L63" s="24"/>
      <c r="M63" s="24"/>
      <c r="N63" s="24"/>
      <c r="O63" s="24"/>
      <c r="P63" s="24"/>
      <c r="Q63" s="24"/>
      <c r="R63" s="24"/>
      <c r="S63" s="24"/>
      <c r="T63" s="24"/>
      <c r="U63" s="24"/>
      <c r="V63" s="24"/>
      <c r="W63" s="24"/>
    </row>
    <row r="64">
      <c r="A64" s="7" t="s">
        <v>5714</v>
      </c>
      <c r="B64" s="7" t="s">
        <v>4850</v>
      </c>
      <c r="C64" s="24"/>
      <c r="D64" s="24"/>
      <c r="E64" s="7"/>
      <c r="F64" s="105" t="s">
        <v>5722</v>
      </c>
      <c r="G64" s="86" t="s">
        <v>5467</v>
      </c>
      <c r="H64" s="7" t="s">
        <v>5723</v>
      </c>
      <c r="I64" s="24"/>
      <c r="J64" s="88" t="s">
        <v>5724</v>
      </c>
      <c r="K64" s="24"/>
      <c r="L64" s="24"/>
      <c r="M64" s="24"/>
      <c r="N64" s="24"/>
      <c r="O64" s="24"/>
      <c r="P64" s="24"/>
      <c r="Q64" s="24"/>
      <c r="R64" s="24"/>
      <c r="S64" s="24"/>
      <c r="T64" s="24"/>
      <c r="U64" s="24"/>
      <c r="V64" s="24"/>
      <c r="W64" s="24"/>
    </row>
    <row r="65">
      <c r="A65" s="7" t="s">
        <v>5725</v>
      </c>
      <c r="B65" s="7" t="s">
        <v>4874</v>
      </c>
      <c r="C65" s="24"/>
      <c r="D65" s="24"/>
      <c r="E65" s="17"/>
      <c r="F65" s="105" t="s">
        <v>5726</v>
      </c>
      <c r="G65" s="86" t="s">
        <v>5467</v>
      </c>
      <c r="H65" s="7" t="s">
        <v>5727</v>
      </c>
      <c r="I65" s="104"/>
      <c r="J65" s="88" t="s">
        <v>5728</v>
      </c>
      <c r="K65" s="24"/>
      <c r="L65" s="24"/>
      <c r="M65" s="24"/>
      <c r="N65" s="24"/>
      <c r="O65" s="24"/>
      <c r="P65" s="24"/>
      <c r="Q65" s="24"/>
      <c r="R65" s="24"/>
      <c r="S65" s="24"/>
      <c r="T65" s="24"/>
      <c r="U65" s="24"/>
      <c r="V65" s="24"/>
      <c r="W65" s="24"/>
    </row>
    <row r="66">
      <c r="A66" s="7" t="s">
        <v>5725</v>
      </c>
      <c r="B66" s="7" t="s">
        <v>4874</v>
      </c>
      <c r="C66" s="24"/>
      <c r="D66" s="24"/>
      <c r="E66" s="17"/>
      <c r="F66" s="107" t="s">
        <v>5729</v>
      </c>
      <c r="G66" s="86" t="s">
        <v>5467</v>
      </c>
      <c r="H66" s="7" t="s">
        <v>5730</v>
      </c>
      <c r="I66" s="11" t="s">
        <v>5731</v>
      </c>
      <c r="J66" s="88" t="s">
        <v>5732</v>
      </c>
      <c r="K66" s="24"/>
      <c r="L66" s="24"/>
      <c r="M66" s="24"/>
      <c r="N66" s="24"/>
      <c r="O66" s="24"/>
      <c r="P66" s="24"/>
      <c r="Q66" s="24"/>
      <c r="R66" s="24"/>
      <c r="S66" s="24"/>
      <c r="T66" s="24"/>
      <c r="U66" s="24"/>
      <c r="V66" s="24"/>
      <c r="W66" s="24"/>
    </row>
    <row r="67">
      <c r="A67" s="7" t="s">
        <v>5725</v>
      </c>
      <c r="B67" s="7" t="s">
        <v>4874</v>
      </c>
      <c r="C67" s="24"/>
      <c r="D67" s="24"/>
      <c r="E67" s="17"/>
      <c r="F67" s="108" t="s">
        <v>5733</v>
      </c>
      <c r="G67" s="86" t="s">
        <v>5467</v>
      </c>
      <c r="H67" s="7" t="s">
        <v>5734</v>
      </c>
      <c r="I67" s="24"/>
      <c r="J67" s="88" t="s">
        <v>5735</v>
      </c>
      <c r="K67" s="24"/>
      <c r="L67" s="24"/>
      <c r="M67" s="24"/>
      <c r="N67" s="24"/>
      <c r="O67" s="24"/>
      <c r="P67" s="24"/>
      <c r="Q67" s="24"/>
      <c r="R67" s="24"/>
      <c r="S67" s="24"/>
      <c r="T67" s="24"/>
      <c r="U67" s="24"/>
      <c r="V67" s="24"/>
      <c r="W67" s="24"/>
    </row>
    <row r="68">
      <c r="A68" s="7" t="s">
        <v>5736</v>
      </c>
      <c r="B68" s="7" t="s">
        <v>4895</v>
      </c>
      <c r="C68" s="24"/>
      <c r="D68" s="24"/>
      <c r="E68" s="17"/>
      <c r="F68" s="107" t="s">
        <v>5737</v>
      </c>
      <c r="G68" s="86" t="s">
        <v>5467</v>
      </c>
      <c r="H68" s="7" t="s">
        <v>5738</v>
      </c>
      <c r="I68" s="24"/>
      <c r="J68" s="88" t="s">
        <v>5739</v>
      </c>
      <c r="K68" s="24"/>
      <c r="L68" s="24"/>
      <c r="M68" s="24"/>
      <c r="N68" s="24"/>
      <c r="O68" s="24"/>
      <c r="P68" s="24"/>
      <c r="Q68" s="24"/>
      <c r="R68" s="24"/>
      <c r="S68" s="24"/>
      <c r="T68" s="24"/>
      <c r="U68" s="24"/>
      <c r="V68" s="24"/>
      <c r="W68" s="24"/>
    </row>
    <row r="69">
      <c r="A69" s="7" t="s">
        <v>5736</v>
      </c>
      <c r="B69" s="7" t="s">
        <v>4895</v>
      </c>
      <c r="C69" s="24"/>
      <c r="D69" s="24"/>
      <c r="E69" s="7"/>
      <c r="F69" s="105" t="s">
        <v>5740</v>
      </c>
      <c r="G69" s="86" t="s">
        <v>5467</v>
      </c>
      <c r="H69" s="7" t="s">
        <v>5741</v>
      </c>
      <c r="I69" s="24"/>
      <c r="J69" s="88" t="s">
        <v>5742</v>
      </c>
      <c r="K69" s="24"/>
      <c r="L69" s="24"/>
      <c r="M69" s="24"/>
      <c r="N69" s="24"/>
      <c r="O69" s="24"/>
      <c r="P69" s="24"/>
      <c r="Q69" s="24"/>
      <c r="R69" s="24"/>
      <c r="S69" s="24"/>
      <c r="T69" s="24"/>
      <c r="U69" s="24"/>
      <c r="V69" s="24"/>
      <c r="W69" s="24"/>
    </row>
    <row r="70">
      <c r="A70" s="7" t="s">
        <v>5736</v>
      </c>
      <c r="B70" s="7" t="s">
        <v>4895</v>
      </c>
      <c r="C70" s="24"/>
      <c r="D70" s="24"/>
      <c r="E70" s="7"/>
      <c r="F70" s="105" t="s">
        <v>5743</v>
      </c>
      <c r="G70" s="86" t="s">
        <v>5467</v>
      </c>
      <c r="H70" s="7" t="s">
        <v>5744</v>
      </c>
      <c r="I70" s="24"/>
      <c r="J70" s="87" t="s">
        <v>5745</v>
      </c>
      <c r="K70" s="24"/>
      <c r="L70" s="24"/>
      <c r="M70" s="24"/>
      <c r="N70" s="24"/>
      <c r="O70" s="24"/>
      <c r="P70" s="24"/>
      <c r="Q70" s="24"/>
      <c r="R70" s="24"/>
      <c r="S70" s="24"/>
      <c r="T70" s="24"/>
      <c r="U70" s="24"/>
      <c r="V70" s="24"/>
      <c r="W70" s="24"/>
    </row>
    <row r="71">
      <c r="A71" s="7" t="s">
        <v>5746</v>
      </c>
      <c r="B71" s="7" t="s">
        <v>4659</v>
      </c>
      <c r="C71" s="24"/>
      <c r="D71" s="24"/>
      <c r="E71" s="17"/>
      <c r="F71" s="94" t="s">
        <v>5747</v>
      </c>
      <c r="G71" s="86" t="s">
        <v>5467</v>
      </c>
      <c r="H71" s="7" t="s">
        <v>5748</v>
      </c>
      <c r="I71" s="24"/>
      <c r="J71" s="88" t="s">
        <v>5749</v>
      </c>
      <c r="K71" s="24"/>
      <c r="L71" s="24"/>
      <c r="M71" s="24"/>
      <c r="N71" s="24"/>
      <c r="O71" s="24"/>
      <c r="P71" s="24"/>
      <c r="Q71" s="24"/>
      <c r="R71" s="24"/>
      <c r="S71" s="24"/>
      <c r="T71" s="24"/>
      <c r="U71" s="24"/>
      <c r="V71" s="24"/>
      <c r="W71" s="24"/>
    </row>
    <row r="72">
      <c r="A72" s="7" t="s">
        <v>5750</v>
      </c>
      <c r="B72" s="7" t="s">
        <v>4659</v>
      </c>
      <c r="C72" s="24"/>
      <c r="D72" s="24"/>
      <c r="E72" s="17"/>
      <c r="F72" s="94" t="s">
        <v>5751</v>
      </c>
      <c r="G72" s="86" t="s">
        <v>5467</v>
      </c>
      <c r="H72" s="7" t="s">
        <v>5752</v>
      </c>
      <c r="I72" s="24"/>
      <c r="J72" s="88" t="s">
        <v>5753</v>
      </c>
      <c r="K72" s="24"/>
      <c r="L72" s="24"/>
      <c r="M72" s="24"/>
      <c r="N72" s="24"/>
      <c r="O72" s="24"/>
      <c r="P72" s="24"/>
      <c r="Q72" s="24"/>
      <c r="R72" s="24"/>
      <c r="S72" s="24"/>
      <c r="T72" s="24"/>
      <c r="U72" s="24"/>
      <c r="V72" s="24"/>
      <c r="W72" s="24"/>
    </row>
    <row r="73">
      <c r="A73" s="9" t="s">
        <v>5754</v>
      </c>
      <c r="B73" s="7" t="s">
        <v>4511</v>
      </c>
      <c r="C73" s="24"/>
      <c r="D73" s="24"/>
      <c r="E73" s="17"/>
      <c r="F73" s="72" t="s">
        <v>5755</v>
      </c>
      <c r="G73" s="86" t="s">
        <v>5467</v>
      </c>
      <c r="H73" s="7" t="s">
        <v>5756</v>
      </c>
      <c r="I73" s="51" t="s">
        <v>5757</v>
      </c>
      <c r="J73" s="88" t="s">
        <v>5758</v>
      </c>
      <c r="K73" s="24"/>
      <c r="L73" s="24"/>
      <c r="M73" s="24"/>
      <c r="N73" s="24"/>
      <c r="O73" s="24"/>
      <c r="P73" s="24"/>
      <c r="Q73" s="24"/>
      <c r="R73" s="24"/>
      <c r="S73" s="24"/>
      <c r="T73" s="24"/>
      <c r="U73" s="24"/>
      <c r="V73" s="24"/>
      <c r="W73" s="24"/>
    </row>
    <row r="74">
      <c r="A74" s="9" t="s">
        <v>5754</v>
      </c>
      <c r="B74" s="7" t="s">
        <v>4511</v>
      </c>
      <c r="C74" s="24"/>
      <c r="D74" s="24"/>
      <c r="E74" s="17"/>
      <c r="F74" s="72" t="s">
        <v>5759</v>
      </c>
      <c r="G74" s="86" t="s">
        <v>5467</v>
      </c>
      <c r="H74" s="7" t="s">
        <v>5760</v>
      </c>
      <c r="I74" s="51" t="s">
        <v>5761</v>
      </c>
      <c r="J74" s="88" t="s">
        <v>5762</v>
      </c>
      <c r="K74" s="24"/>
      <c r="L74" s="24"/>
      <c r="M74" s="24"/>
      <c r="N74" s="24"/>
      <c r="O74" s="24"/>
      <c r="P74" s="24"/>
      <c r="Q74" s="24"/>
      <c r="R74" s="24"/>
      <c r="S74" s="24"/>
      <c r="T74" s="24"/>
      <c r="U74" s="24"/>
      <c r="V74" s="24"/>
      <c r="W74" s="24"/>
    </row>
    <row r="75">
      <c r="A75" s="9" t="s">
        <v>5754</v>
      </c>
      <c r="B75" s="7" t="s">
        <v>4511</v>
      </c>
      <c r="C75" s="24"/>
      <c r="D75" s="24"/>
      <c r="E75" s="17"/>
      <c r="F75" s="11" t="s">
        <v>5763</v>
      </c>
      <c r="G75" s="86" t="s">
        <v>5467</v>
      </c>
      <c r="H75" s="7" t="s">
        <v>5764</v>
      </c>
      <c r="I75" s="85"/>
      <c r="J75" s="51" t="s">
        <v>5765</v>
      </c>
      <c r="K75" s="24"/>
      <c r="L75" s="24"/>
      <c r="M75" s="24"/>
      <c r="N75" s="24"/>
      <c r="O75" s="24"/>
      <c r="P75" s="24"/>
      <c r="Q75" s="24"/>
      <c r="R75" s="24"/>
      <c r="S75" s="24"/>
      <c r="T75" s="24"/>
      <c r="U75" s="24"/>
      <c r="V75" s="24"/>
      <c r="W75" s="24"/>
    </row>
    <row r="76">
      <c r="A76" s="7" t="s">
        <v>5766</v>
      </c>
      <c r="B76" s="7" t="s">
        <v>5149</v>
      </c>
      <c r="C76" s="24"/>
      <c r="D76" s="24"/>
      <c r="E76" s="7" t="s">
        <v>5767</v>
      </c>
      <c r="F76" s="94" t="s">
        <v>5768</v>
      </c>
      <c r="G76" s="86" t="s">
        <v>5467</v>
      </c>
      <c r="H76" s="7" t="s">
        <v>5769</v>
      </c>
      <c r="I76" s="24"/>
      <c r="J76" s="88" t="s">
        <v>5770</v>
      </c>
      <c r="K76" s="24"/>
      <c r="L76" s="24"/>
      <c r="M76" s="24"/>
      <c r="N76" s="24"/>
      <c r="O76" s="11"/>
      <c r="P76" s="24"/>
      <c r="Q76" s="24"/>
      <c r="R76" s="24"/>
      <c r="S76" s="24"/>
      <c r="T76" s="24"/>
      <c r="U76" s="24"/>
      <c r="V76" s="24"/>
      <c r="W76" s="24"/>
    </row>
    <row r="77" ht="141.75" customHeight="1">
      <c r="A77" s="7" t="s">
        <v>5771</v>
      </c>
      <c r="B77" s="7" t="s">
        <v>2475</v>
      </c>
      <c r="C77" s="24"/>
      <c r="D77" s="24"/>
      <c r="E77" s="7"/>
      <c r="F77" s="94" t="s">
        <v>5772</v>
      </c>
      <c r="G77" s="86" t="s">
        <v>5467</v>
      </c>
      <c r="H77" s="7" t="s">
        <v>5773</v>
      </c>
      <c r="I77" s="11" t="s">
        <v>5774</v>
      </c>
      <c r="J77" s="88" t="s">
        <v>5775</v>
      </c>
      <c r="K77" s="24"/>
      <c r="L77" s="24"/>
      <c r="M77" s="24"/>
      <c r="N77" s="24"/>
      <c r="O77" s="24"/>
      <c r="P77" s="24"/>
      <c r="Q77" s="24"/>
      <c r="R77" s="24"/>
      <c r="S77" s="24"/>
      <c r="T77" s="24"/>
      <c r="U77" s="24"/>
      <c r="V77" s="24"/>
      <c r="W77" s="24"/>
    </row>
    <row r="78" ht="129.75" customHeight="1">
      <c r="A78" s="7" t="s">
        <v>5776</v>
      </c>
      <c r="B78" s="7" t="s">
        <v>2475</v>
      </c>
      <c r="C78" s="24"/>
      <c r="D78" s="24"/>
      <c r="E78" s="17"/>
      <c r="F78" s="94" t="s">
        <v>5777</v>
      </c>
      <c r="G78" s="86" t="s">
        <v>5467</v>
      </c>
      <c r="H78" s="7" t="s">
        <v>5778</v>
      </c>
      <c r="I78" s="11" t="s">
        <v>5779</v>
      </c>
      <c r="J78" s="88" t="s">
        <v>5780</v>
      </c>
      <c r="K78" s="24"/>
      <c r="L78" s="24"/>
      <c r="M78" s="24"/>
      <c r="N78" s="24"/>
      <c r="O78" s="24"/>
      <c r="P78" s="24"/>
      <c r="Q78" s="24"/>
      <c r="R78" s="24"/>
      <c r="S78" s="24"/>
      <c r="T78" s="24"/>
      <c r="U78" s="24"/>
      <c r="V78" s="24"/>
      <c r="W78" s="24"/>
    </row>
    <row r="79">
      <c r="A79" s="9" t="s">
        <v>5781</v>
      </c>
      <c r="B79" s="7" t="s">
        <v>4636</v>
      </c>
      <c r="C79" s="24"/>
      <c r="D79" s="24"/>
      <c r="E79" s="7" t="s">
        <v>5782</v>
      </c>
      <c r="F79" s="98" t="s">
        <v>5783</v>
      </c>
      <c r="G79" s="86" t="s">
        <v>5467</v>
      </c>
      <c r="H79" s="7" t="s">
        <v>5784</v>
      </c>
      <c r="I79" s="24"/>
      <c r="J79" s="109" t="s">
        <v>5785</v>
      </c>
      <c r="K79" s="24"/>
      <c r="L79" s="24"/>
      <c r="M79" s="24"/>
      <c r="N79" s="24"/>
      <c r="O79" s="24"/>
      <c r="P79" s="24"/>
      <c r="Q79" s="24"/>
      <c r="R79" s="24"/>
      <c r="S79" s="24"/>
      <c r="T79" s="24"/>
      <c r="U79" s="24"/>
      <c r="V79" s="24"/>
      <c r="W79" s="24"/>
    </row>
    <row r="80">
      <c r="A80" s="9" t="s">
        <v>5781</v>
      </c>
      <c r="B80" s="7" t="s">
        <v>4636</v>
      </c>
      <c r="C80" s="24"/>
      <c r="D80" s="24"/>
      <c r="E80" s="7" t="s">
        <v>5786</v>
      </c>
      <c r="F80" s="94" t="s">
        <v>5787</v>
      </c>
      <c r="G80" s="86" t="s">
        <v>5467</v>
      </c>
      <c r="H80" s="7" t="s">
        <v>5788</v>
      </c>
      <c r="I80" s="24"/>
      <c r="J80" s="87" t="s">
        <v>5789</v>
      </c>
      <c r="K80" s="24"/>
      <c r="L80" s="24"/>
      <c r="M80" s="24"/>
      <c r="N80" s="24"/>
      <c r="O80" s="24"/>
      <c r="P80" s="24"/>
      <c r="Q80" s="24"/>
      <c r="R80" s="24"/>
      <c r="S80" s="24"/>
      <c r="T80" s="24"/>
      <c r="U80" s="24"/>
      <c r="V80" s="24"/>
      <c r="W80" s="24"/>
    </row>
    <row r="81">
      <c r="A81" s="9" t="s">
        <v>5781</v>
      </c>
      <c r="B81" s="7" t="s">
        <v>4636</v>
      </c>
      <c r="C81" s="24"/>
      <c r="D81" s="24"/>
      <c r="E81" s="7" t="s">
        <v>5782</v>
      </c>
      <c r="F81" s="98" t="s">
        <v>5790</v>
      </c>
      <c r="G81" s="86" t="s">
        <v>5467</v>
      </c>
      <c r="H81" s="7" t="s">
        <v>5791</v>
      </c>
      <c r="I81" s="24"/>
      <c r="J81" s="109" t="s">
        <v>5792</v>
      </c>
      <c r="K81" s="24"/>
      <c r="L81" s="24"/>
      <c r="M81" s="24"/>
      <c r="N81" s="24"/>
      <c r="O81" s="24"/>
      <c r="P81" s="24"/>
      <c r="Q81" s="24"/>
      <c r="R81" s="24"/>
      <c r="S81" s="24"/>
      <c r="T81" s="24"/>
      <c r="U81" s="24"/>
      <c r="V81" s="24"/>
      <c r="W81" s="24"/>
    </row>
    <row r="82">
      <c r="A82" s="7" t="s">
        <v>5793</v>
      </c>
      <c r="B82" s="7" t="s">
        <v>4764</v>
      </c>
      <c r="C82" s="24"/>
      <c r="D82" s="24"/>
      <c r="E82" s="17"/>
      <c r="F82" s="85" t="s">
        <v>5794</v>
      </c>
      <c r="G82" s="86" t="s">
        <v>5467</v>
      </c>
      <c r="H82" s="7" t="s">
        <v>5795</v>
      </c>
      <c r="I82" s="24"/>
      <c r="J82" s="88" t="s">
        <v>5796</v>
      </c>
      <c r="K82" s="24"/>
      <c r="L82" s="24"/>
      <c r="M82" s="24"/>
      <c r="N82" s="24"/>
      <c r="O82" s="24"/>
      <c r="P82" s="24"/>
      <c r="Q82" s="24"/>
      <c r="R82" s="24"/>
      <c r="S82" s="24"/>
      <c r="T82" s="24"/>
      <c r="U82" s="24"/>
      <c r="V82" s="24"/>
      <c r="W82" s="24"/>
    </row>
    <row r="83">
      <c r="A83" s="7" t="s">
        <v>5515</v>
      </c>
      <c r="B83" s="7" t="s">
        <v>4764</v>
      </c>
      <c r="C83" s="24"/>
      <c r="D83" s="24"/>
      <c r="E83" s="17"/>
      <c r="F83" s="94" t="s">
        <v>5797</v>
      </c>
      <c r="G83" s="86" t="s">
        <v>5467</v>
      </c>
      <c r="H83" s="7" t="s">
        <v>5798</v>
      </c>
      <c r="I83" s="24"/>
      <c r="J83" s="88" t="s">
        <v>5799</v>
      </c>
      <c r="K83" s="24"/>
      <c r="L83" s="24"/>
      <c r="M83" s="24"/>
      <c r="N83" s="24"/>
      <c r="O83" s="24"/>
      <c r="P83" s="24"/>
      <c r="Q83" s="24"/>
      <c r="R83" s="24"/>
      <c r="S83" s="24"/>
      <c r="T83" s="24"/>
      <c r="U83" s="24"/>
      <c r="V83" s="24"/>
      <c r="W83" s="24"/>
    </row>
    <row r="84">
      <c r="A84" s="7" t="s">
        <v>5541</v>
      </c>
      <c r="B84" s="7" t="s">
        <v>4764</v>
      </c>
      <c r="C84" s="24"/>
      <c r="D84" s="24"/>
      <c r="E84" s="17"/>
      <c r="F84" s="85" t="s">
        <v>5794</v>
      </c>
      <c r="G84" s="86" t="s">
        <v>5467</v>
      </c>
      <c r="H84" s="7" t="s">
        <v>5800</v>
      </c>
      <c r="I84" s="24"/>
      <c r="J84" s="88" t="s">
        <v>5801</v>
      </c>
      <c r="K84" s="24"/>
      <c r="L84" s="24"/>
      <c r="M84" s="24"/>
      <c r="N84" s="24"/>
      <c r="O84" s="24"/>
      <c r="P84" s="24"/>
      <c r="Q84" s="24"/>
      <c r="R84" s="24"/>
      <c r="S84" s="24"/>
      <c r="T84" s="24"/>
      <c r="U84" s="24"/>
      <c r="V84" s="24"/>
      <c r="W84" s="24"/>
    </row>
    <row r="85">
      <c r="A85" s="7" t="s">
        <v>5548</v>
      </c>
      <c r="B85" s="7" t="s">
        <v>4764</v>
      </c>
      <c r="C85" s="24"/>
      <c r="D85" s="24"/>
      <c r="E85" s="17"/>
      <c r="F85" s="94" t="s">
        <v>5802</v>
      </c>
      <c r="G85" s="86" t="s">
        <v>5467</v>
      </c>
      <c r="H85" s="7" t="s">
        <v>5803</v>
      </c>
      <c r="I85" s="11" t="s">
        <v>5804</v>
      </c>
      <c r="J85" s="88" t="s">
        <v>5805</v>
      </c>
      <c r="K85" s="24"/>
      <c r="L85" s="24"/>
      <c r="M85" s="24"/>
      <c r="N85" s="24"/>
      <c r="O85" s="24"/>
      <c r="P85" s="24"/>
      <c r="Q85" s="24"/>
      <c r="R85" s="24"/>
      <c r="S85" s="24"/>
      <c r="T85" s="24"/>
      <c r="U85" s="24"/>
      <c r="V85" s="24"/>
      <c r="W85" s="24"/>
    </row>
    <row r="86">
      <c r="A86" s="7" t="s">
        <v>5545</v>
      </c>
      <c r="B86" s="7" t="s">
        <v>4764</v>
      </c>
      <c r="C86" s="24"/>
      <c r="D86" s="24"/>
      <c r="E86" s="7" t="s">
        <v>5806</v>
      </c>
      <c r="F86" s="94" t="s">
        <v>5807</v>
      </c>
      <c r="G86" s="86" t="s">
        <v>5467</v>
      </c>
      <c r="H86" s="7" t="s">
        <v>5808</v>
      </c>
      <c r="I86" s="24"/>
      <c r="J86" s="87" t="s">
        <v>5809</v>
      </c>
      <c r="K86" s="24"/>
      <c r="L86" s="24"/>
      <c r="M86" s="24"/>
      <c r="N86" s="24"/>
      <c r="O86" s="24"/>
      <c r="P86" s="24"/>
      <c r="Q86" s="24"/>
      <c r="R86" s="24"/>
      <c r="S86" s="24"/>
      <c r="T86" s="24"/>
      <c r="U86" s="24"/>
      <c r="V86" s="24"/>
      <c r="W86" s="24"/>
    </row>
    <row r="87">
      <c r="A87" s="7" t="s">
        <v>5810</v>
      </c>
      <c r="B87" s="7" t="s">
        <v>4764</v>
      </c>
      <c r="C87" s="24"/>
      <c r="D87" s="24"/>
      <c r="E87" s="7" t="s">
        <v>5811</v>
      </c>
      <c r="F87" s="94" t="s">
        <v>5812</v>
      </c>
      <c r="G87" s="86" t="s">
        <v>5467</v>
      </c>
      <c r="H87" s="7" t="s">
        <v>5813</v>
      </c>
      <c r="I87" s="24"/>
      <c r="J87" s="88" t="s">
        <v>5814</v>
      </c>
      <c r="K87" s="24"/>
      <c r="L87" s="24"/>
      <c r="M87" s="24"/>
      <c r="N87" s="24"/>
      <c r="O87" s="24"/>
      <c r="P87" s="24"/>
      <c r="Q87" s="24"/>
      <c r="R87" s="24"/>
      <c r="S87" s="24"/>
      <c r="T87" s="24"/>
      <c r="U87" s="24"/>
      <c r="V87" s="24"/>
      <c r="W87" s="24"/>
    </row>
    <row r="88">
      <c r="A88" s="7" t="s">
        <v>5815</v>
      </c>
      <c r="B88" s="7" t="s">
        <v>2512</v>
      </c>
      <c r="C88" s="24"/>
      <c r="D88" s="24"/>
      <c r="E88" s="7" t="s">
        <v>5816</v>
      </c>
      <c r="F88" s="105" t="s">
        <v>5817</v>
      </c>
      <c r="G88" s="86" t="s">
        <v>5467</v>
      </c>
      <c r="H88" s="7" t="s">
        <v>5818</v>
      </c>
      <c r="I88" s="24"/>
      <c r="J88" s="88" t="s">
        <v>5819</v>
      </c>
      <c r="K88" s="24"/>
      <c r="L88" s="24"/>
      <c r="M88" s="24"/>
      <c r="N88" s="24"/>
      <c r="O88" s="24"/>
      <c r="P88" s="24"/>
      <c r="Q88" s="24"/>
      <c r="R88" s="24"/>
      <c r="S88" s="24"/>
      <c r="T88" s="24"/>
      <c r="U88" s="24"/>
      <c r="V88" s="24"/>
      <c r="W88" s="24"/>
    </row>
    <row r="89">
      <c r="A89" s="110">
        <v>44683.0</v>
      </c>
      <c r="B89" s="7" t="s">
        <v>1709</v>
      </c>
      <c r="C89" s="24"/>
      <c r="D89" s="24"/>
      <c r="E89" s="17" t="s">
        <v>5820</v>
      </c>
      <c r="F89" s="94" t="s">
        <v>5821</v>
      </c>
      <c r="G89" s="86" t="s">
        <v>5467</v>
      </c>
      <c r="H89" s="7" t="s">
        <v>5822</v>
      </c>
      <c r="I89" s="11" t="s">
        <v>5823</v>
      </c>
      <c r="J89" s="100" t="s">
        <v>5824</v>
      </c>
      <c r="K89" s="24"/>
      <c r="L89" s="24"/>
      <c r="M89" s="24"/>
      <c r="N89" s="24"/>
      <c r="P89" s="24"/>
      <c r="Q89" s="24"/>
      <c r="R89" s="24"/>
      <c r="S89" s="24"/>
      <c r="T89" s="24"/>
      <c r="U89" s="24"/>
      <c r="V89" s="24"/>
      <c r="W89" s="24"/>
    </row>
    <row r="90">
      <c r="A90" s="110">
        <v>44714.0</v>
      </c>
      <c r="B90" s="7" t="s">
        <v>1709</v>
      </c>
      <c r="C90" s="24"/>
      <c r="D90" s="24"/>
      <c r="E90" s="17" t="s">
        <v>5825</v>
      </c>
      <c r="F90" s="94" t="s">
        <v>5821</v>
      </c>
      <c r="G90" s="86" t="s">
        <v>5467</v>
      </c>
      <c r="H90" s="7" t="s">
        <v>5826</v>
      </c>
      <c r="I90" s="11" t="s">
        <v>5823</v>
      </c>
      <c r="J90" s="100" t="s">
        <v>5827</v>
      </c>
      <c r="K90" s="24"/>
      <c r="L90" s="24"/>
      <c r="M90" s="24"/>
      <c r="N90" s="24"/>
      <c r="P90" s="24"/>
      <c r="Q90" s="24"/>
      <c r="R90" s="24"/>
      <c r="S90" s="24"/>
      <c r="T90" s="24"/>
      <c r="U90" s="24"/>
      <c r="V90" s="24"/>
      <c r="W90" s="24"/>
    </row>
    <row r="91">
      <c r="A91" s="110">
        <v>44715.0</v>
      </c>
      <c r="B91" s="7" t="s">
        <v>1709</v>
      </c>
      <c r="C91" s="24"/>
      <c r="D91" s="24"/>
      <c r="E91" s="17" t="s">
        <v>5828</v>
      </c>
      <c r="F91" s="94" t="s">
        <v>5821</v>
      </c>
      <c r="G91" s="86" t="s">
        <v>5467</v>
      </c>
      <c r="H91" s="7" t="s">
        <v>5829</v>
      </c>
      <c r="I91" s="11" t="s">
        <v>5823</v>
      </c>
      <c r="J91" s="100" t="s">
        <v>5830</v>
      </c>
      <c r="K91" s="24"/>
      <c r="L91" s="24"/>
      <c r="M91" s="24"/>
      <c r="N91" s="24"/>
      <c r="P91" s="24"/>
      <c r="Q91" s="24"/>
      <c r="R91" s="24"/>
      <c r="S91" s="24"/>
      <c r="T91" s="24"/>
      <c r="U91" s="24"/>
      <c r="V91" s="24"/>
      <c r="W91" s="24"/>
    </row>
    <row r="92">
      <c r="A92" s="110">
        <v>44684.0</v>
      </c>
      <c r="B92" s="7" t="s">
        <v>1709</v>
      </c>
      <c r="C92" s="24"/>
      <c r="D92" s="24"/>
      <c r="E92" s="17" t="s">
        <v>5831</v>
      </c>
      <c r="F92" s="94" t="s">
        <v>5821</v>
      </c>
      <c r="G92" s="86" t="s">
        <v>5467</v>
      </c>
      <c r="H92" s="7" t="s">
        <v>5832</v>
      </c>
      <c r="I92" s="11" t="s">
        <v>5823</v>
      </c>
      <c r="J92" s="100" t="s">
        <v>5833</v>
      </c>
      <c r="K92" s="24"/>
      <c r="L92" s="24"/>
      <c r="M92" s="24"/>
      <c r="N92" s="24"/>
      <c r="P92" s="24"/>
      <c r="Q92" s="24"/>
      <c r="R92" s="24"/>
      <c r="S92" s="24"/>
      <c r="T92" s="24"/>
      <c r="U92" s="24"/>
      <c r="V92" s="24"/>
      <c r="W92" s="24"/>
    </row>
    <row r="93">
      <c r="A93" s="110">
        <v>44622.0</v>
      </c>
      <c r="B93" s="7" t="s">
        <v>1709</v>
      </c>
      <c r="C93" s="24"/>
      <c r="D93" s="24"/>
      <c r="E93" s="17" t="s">
        <v>5834</v>
      </c>
      <c r="F93" s="94" t="s">
        <v>5821</v>
      </c>
      <c r="G93" s="86" t="s">
        <v>5467</v>
      </c>
      <c r="H93" s="7" t="s">
        <v>5835</v>
      </c>
      <c r="I93" s="11" t="s">
        <v>5823</v>
      </c>
      <c r="J93" s="100" t="s">
        <v>5836</v>
      </c>
      <c r="K93" s="24"/>
      <c r="L93" s="24"/>
      <c r="M93" s="24"/>
      <c r="N93" s="24"/>
      <c r="P93" s="24"/>
      <c r="Q93" s="24"/>
      <c r="R93" s="24"/>
      <c r="S93" s="24"/>
      <c r="T93" s="24"/>
      <c r="U93" s="24"/>
      <c r="V93" s="24"/>
      <c r="W93" s="24"/>
    </row>
    <row r="94">
      <c r="A94" s="9" t="s">
        <v>5837</v>
      </c>
      <c r="B94" s="7" t="s">
        <v>1709</v>
      </c>
      <c r="C94" s="24"/>
      <c r="D94" s="24"/>
      <c r="E94" s="17" t="s">
        <v>5838</v>
      </c>
      <c r="F94" s="94" t="s">
        <v>5821</v>
      </c>
      <c r="G94" s="86" t="s">
        <v>5467</v>
      </c>
      <c r="H94" s="7" t="s">
        <v>5839</v>
      </c>
      <c r="I94" s="111"/>
      <c r="J94" s="100" t="s">
        <v>5840</v>
      </c>
      <c r="K94" s="24"/>
      <c r="L94" s="24"/>
      <c r="M94" s="24"/>
      <c r="N94" s="24"/>
      <c r="O94" s="24"/>
      <c r="P94" s="24"/>
      <c r="Q94" s="24"/>
      <c r="R94" s="24"/>
      <c r="S94" s="24"/>
      <c r="T94" s="24"/>
      <c r="U94" s="24"/>
      <c r="V94" s="24"/>
      <c r="W94" s="24"/>
    </row>
    <row r="95">
      <c r="A95" s="9" t="s">
        <v>5841</v>
      </c>
      <c r="B95" s="7" t="s">
        <v>1709</v>
      </c>
      <c r="C95" s="24"/>
      <c r="D95" s="24"/>
      <c r="E95" s="17" t="s">
        <v>5842</v>
      </c>
      <c r="F95" s="94" t="s">
        <v>5821</v>
      </c>
      <c r="G95" s="86" t="s">
        <v>5467</v>
      </c>
      <c r="H95" s="7" t="s">
        <v>5843</v>
      </c>
      <c r="I95" s="111"/>
      <c r="J95" s="100" t="s">
        <v>5844</v>
      </c>
      <c r="K95" s="24"/>
      <c r="L95" s="24"/>
      <c r="M95" s="24"/>
      <c r="N95" s="24"/>
      <c r="O95" s="24"/>
      <c r="P95" s="24"/>
      <c r="Q95" s="24"/>
      <c r="R95" s="24"/>
      <c r="S95" s="24"/>
      <c r="T95" s="24"/>
      <c r="U95" s="24"/>
      <c r="V95" s="24"/>
      <c r="W95" s="24"/>
    </row>
    <row r="96">
      <c r="A96" s="9" t="s">
        <v>5845</v>
      </c>
      <c r="B96" s="7" t="s">
        <v>1709</v>
      </c>
      <c r="C96" s="24"/>
      <c r="D96" s="24"/>
      <c r="E96" s="17" t="s">
        <v>5846</v>
      </c>
      <c r="F96" s="94" t="s">
        <v>5821</v>
      </c>
      <c r="G96" s="86" t="s">
        <v>5467</v>
      </c>
      <c r="H96" s="7" t="s">
        <v>5847</v>
      </c>
      <c r="I96" s="111"/>
      <c r="J96" s="100" t="s">
        <v>5848</v>
      </c>
      <c r="K96" s="24"/>
      <c r="L96" s="24"/>
      <c r="M96" s="24"/>
      <c r="N96" s="24"/>
      <c r="O96" s="24"/>
      <c r="P96" s="24"/>
      <c r="Q96" s="24"/>
      <c r="R96" s="24"/>
      <c r="S96" s="24"/>
      <c r="T96" s="24"/>
      <c r="U96" s="24"/>
      <c r="V96" s="24"/>
      <c r="W96" s="24"/>
    </row>
    <row r="97">
      <c r="A97" s="7" t="s">
        <v>5849</v>
      </c>
      <c r="B97" s="7" t="s">
        <v>1709</v>
      </c>
      <c r="C97" s="24"/>
      <c r="D97" s="24"/>
      <c r="E97" s="112" t="s">
        <v>5850</v>
      </c>
      <c r="F97" s="94" t="s">
        <v>5821</v>
      </c>
      <c r="G97" s="86" t="s">
        <v>5467</v>
      </c>
      <c r="H97" s="7" t="s">
        <v>5851</v>
      </c>
      <c r="I97" s="21" t="s">
        <v>5852</v>
      </c>
      <c r="J97" s="51" t="s">
        <v>5853</v>
      </c>
      <c r="K97" s="24"/>
      <c r="L97" s="24"/>
      <c r="M97" s="24"/>
      <c r="N97" s="24"/>
      <c r="O97" s="24"/>
      <c r="P97" s="24"/>
      <c r="Q97" s="24"/>
      <c r="R97" s="24"/>
      <c r="S97" s="24"/>
      <c r="T97" s="24"/>
      <c r="U97" s="24"/>
      <c r="V97" s="24"/>
      <c r="W97" s="24"/>
    </row>
    <row r="98">
      <c r="A98" s="7" t="s">
        <v>5854</v>
      </c>
      <c r="B98" s="7" t="s">
        <v>1709</v>
      </c>
      <c r="C98" s="24"/>
      <c r="D98" s="24"/>
      <c r="E98" s="112" t="s">
        <v>5855</v>
      </c>
      <c r="F98" s="94" t="s">
        <v>5821</v>
      </c>
      <c r="G98" s="86" t="s">
        <v>5467</v>
      </c>
      <c r="H98" s="7" t="s">
        <v>5856</v>
      </c>
      <c r="I98" s="21" t="s">
        <v>5857</v>
      </c>
      <c r="J98" s="51" t="s">
        <v>5858</v>
      </c>
      <c r="K98" s="24"/>
      <c r="L98" s="24"/>
      <c r="M98" s="24"/>
      <c r="N98" s="24"/>
      <c r="O98" s="24"/>
      <c r="P98" s="24"/>
      <c r="Q98" s="24"/>
      <c r="R98" s="24"/>
      <c r="S98" s="24"/>
      <c r="T98" s="24"/>
      <c r="U98" s="24"/>
      <c r="V98" s="24"/>
      <c r="W98" s="24"/>
    </row>
    <row r="99">
      <c r="A99" s="12" t="s">
        <v>5859</v>
      </c>
      <c r="B99" s="7" t="s">
        <v>3940</v>
      </c>
      <c r="C99" s="24"/>
      <c r="D99" s="24"/>
      <c r="E99" s="9" t="s">
        <v>5860</v>
      </c>
      <c r="F99" s="94" t="s">
        <v>5821</v>
      </c>
      <c r="G99" s="86" t="s">
        <v>5467</v>
      </c>
      <c r="H99" s="7" t="s">
        <v>5861</v>
      </c>
      <c r="I99" s="24"/>
      <c r="J99" s="88" t="s">
        <v>5862</v>
      </c>
      <c r="K99" s="24"/>
      <c r="L99" s="24"/>
      <c r="M99" s="24"/>
      <c r="N99" s="24"/>
      <c r="O99" s="24"/>
      <c r="P99" s="24"/>
      <c r="Q99" s="24"/>
      <c r="R99" s="24"/>
      <c r="S99" s="24"/>
      <c r="T99" s="24"/>
      <c r="U99" s="24"/>
      <c r="V99" s="24"/>
      <c r="W99" s="24"/>
    </row>
    <row r="100" ht="208.5" customHeight="1">
      <c r="A100" s="12" t="s">
        <v>5859</v>
      </c>
      <c r="B100" s="7" t="s">
        <v>3940</v>
      </c>
      <c r="C100" s="24"/>
      <c r="D100" s="24"/>
      <c r="E100" s="7" t="s">
        <v>5863</v>
      </c>
      <c r="F100" s="94" t="s">
        <v>5864</v>
      </c>
      <c r="G100" s="86" t="s">
        <v>5467</v>
      </c>
      <c r="H100" s="7" t="s">
        <v>5865</v>
      </c>
      <c r="I100" s="24"/>
      <c r="J100" s="88" t="s">
        <v>5866</v>
      </c>
      <c r="K100" s="24"/>
      <c r="L100" s="24"/>
      <c r="M100" s="24"/>
      <c r="N100" s="24"/>
      <c r="O100" s="24"/>
      <c r="P100" s="24"/>
      <c r="Q100" s="24"/>
      <c r="R100" s="24"/>
      <c r="S100" s="24"/>
      <c r="T100" s="24"/>
      <c r="U100" s="24"/>
      <c r="V100" s="24"/>
      <c r="W100" s="24"/>
    </row>
    <row r="101">
      <c r="A101" s="12" t="s">
        <v>5859</v>
      </c>
      <c r="B101" s="7" t="s">
        <v>3940</v>
      </c>
      <c r="C101" s="24"/>
      <c r="D101" s="24"/>
      <c r="E101" s="7" t="s">
        <v>5867</v>
      </c>
      <c r="F101" s="94" t="s">
        <v>5821</v>
      </c>
      <c r="G101" s="86" t="s">
        <v>5467</v>
      </c>
      <c r="H101" s="7" t="s">
        <v>5868</v>
      </c>
      <c r="I101" s="24"/>
      <c r="J101" s="88" t="s">
        <v>5869</v>
      </c>
      <c r="K101" s="24"/>
      <c r="L101" s="24"/>
      <c r="M101" s="24"/>
      <c r="N101" s="24"/>
      <c r="O101" s="24"/>
      <c r="P101" s="24"/>
      <c r="Q101" s="24"/>
      <c r="R101" s="24"/>
      <c r="S101" s="24"/>
      <c r="T101" s="24"/>
      <c r="U101" s="24"/>
      <c r="V101" s="24"/>
      <c r="W101" s="24"/>
    </row>
    <row r="102">
      <c r="A102" s="7" t="s">
        <v>5859</v>
      </c>
      <c r="B102" s="7" t="s">
        <v>3940</v>
      </c>
      <c r="C102" s="24"/>
      <c r="D102" s="24"/>
      <c r="E102" s="17"/>
      <c r="F102" s="94" t="s">
        <v>5870</v>
      </c>
      <c r="G102" s="86" t="s">
        <v>5467</v>
      </c>
      <c r="H102" s="7" t="s">
        <v>5871</v>
      </c>
      <c r="I102" s="24"/>
      <c r="J102" s="88" t="s">
        <v>5872</v>
      </c>
      <c r="K102" s="24"/>
      <c r="L102" s="24"/>
      <c r="M102" s="24"/>
      <c r="N102" s="24"/>
      <c r="O102" s="24"/>
      <c r="P102" s="24"/>
      <c r="Q102" s="24"/>
      <c r="R102" s="24"/>
      <c r="S102" s="24"/>
      <c r="T102" s="24"/>
      <c r="U102" s="24"/>
      <c r="V102" s="24"/>
      <c r="W102" s="24"/>
    </row>
    <row r="103">
      <c r="A103" s="7" t="s">
        <v>5859</v>
      </c>
      <c r="B103" s="7" t="s">
        <v>3940</v>
      </c>
      <c r="C103" s="24"/>
      <c r="D103" s="24"/>
      <c r="E103" s="11" t="s">
        <v>5873</v>
      </c>
      <c r="F103" s="111"/>
      <c r="G103" s="86" t="s">
        <v>5467</v>
      </c>
      <c r="H103" s="7" t="s">
        <v>5874</v>
      </c>
      <c r="I103" s="51" t="s">
        <v>5875</v>
      </c>
      <c r="J103" s="88" t="s">
        <v>5876</v>
      </c>
      <c r="K103" s="24"/>
      <c r="L103" s="24"/>
      <c r="M103" s="24"/>
      <c r="N103" s="24"/>
      <c r="O103" s="24"/>
      <c r="P103" s="24"/>
      <c r="Q103" s="24"/>
      <c r="R103" s="24"/>
      <c r="S103" s="24"/>
      <c r="T103" s="24"/>
      <c r="U103" s="24"/>
      <c r="V103" s="24"/>
      <c r="W103" s="24"/>
    </row>
    <row r="104">
      <c r="A104" s="7" t="s">
        <v>5859</v>
      </c>
      <c r="B104" s="7" t="s">
        <v>3940</v>
      </c>
      <c r="C104" s="24"/>
      <c r="D104" s="24"/>
      <c r="E104" s="11" t="s">
        <v>5877</v>
      </c>
      <c r="F104" s="94" t="s">
        <v>5878</v>
      </c>
      <c r="G104" s="86" t="s">
        <v>5467</v>
      </c>
      <c r="H104" s="7" t="s">
        <v>5879</v>
      </c>
      <c r="I104" s="57"/>
      <c r="J104" s="88" t="s">
        <v>5880</v>
      </c>
      <c r="K104" s="24"/>
      <c r="L104" s="24"/>
      <c r="M104" s="24"/>
      <c r="N104" s="24"/>
      <c r="O104" s="24"/>
      <c r="P104" s="24"/>
      <c r="Q104" s="24"/>
      <c r="R104" s="24"/>
      <c r="S104" s="24"/>
      <c r="T104" s="24"/>
      <c r="U104" s="24"/>
      <c r="V104" s="24"/>
      <c r="W104" s="24"/>
    </row>
    <row r="105">
      <c r="A105" s="7" t="s">
        <v>5859</v>
      </c>
      <c r="B105" s="7" t="s">
        <v>3940</v>
      </c>
      <c r="C105" s="24"/>
      <c r="D105" s="24"/>
      <c r="E105" s="11" t="s">
        <v>5877</v>
      </c>
      <c r="F105" s="94" t="s">
        <v>5881</v>
      </c>
      <c r="G105" s="86" t="s">
        <v>5467</v>
      </c>
      <c r="H105" s="7" t="s">
        <v>5882</v>
      </c>
      <c r="I105" s="57"/>
      <c r="J105" s="88" t="s">
        <v>5883</v>
      </c>
      <c r="K105" s="24"/>
      <c r="L105" s="24"/>
      <c r="M105" s="24"/>
      <c r="N105" s="24"/>
      <c r="O105" s="24"/>
      <c r="P105" s="24"/>
      <c r="Q105" s="24"/>
      <c r="R105" s="24"/>
      <c r="S105" s="24"/>
      <c r="T105" s="24"/>
      <c r="U105" s="24"/>
      <c r="V105" s="24"/>
      <c r="W105" s="24"/>
    </row>
    <row r="106" ht="58.5" customHeight="1">
      <c r="A106" s="7" t="s">
        <v>5859</v>
      </c>
      <c r="B106" s="7" t="s">
        <v>3940</v>
      </c>
      <c r="C106" s="24"/>
      <c r="D106" s="24"/>
      <c r="E106" s="17"/>
      <c r="F106" s="94" t="s">
        <v>5884</v>
      </c>
      <c r="G106" s="86" t="s">
        <v>5467</v>
      </c>
      <c r="H106" s="7" t="s">
        <v>5885</v>
      </c>
      <c r="I106" s="24"/>
      <c r="J106" s="87" t="s">
        <v>5886</v>
      </c>
      <c r="K106" s="24"/>
      <c r="L106" s="24"/>
      <c r="M106" s="24"/>
      <c r="N106" s="24"/>
      <c r="O106" s="24"/>
      <c r="P106" s="24"/>
      <c r="Q106" s="24"/>
      <c r="R106" s="24"/>
      <c r="S106" s="24"/>
      <c r="T106" s="24"/>
      <c r="U106" s="24"/>
      <c r="V106" s="24"/>
      <c r="W106" s="24"/>
    </row>
    <row r="107" ht="70.5" customHeight="1">
      <c r="A107" s="7" t="s">
        <v>5859</v>
      </c>
      <c r="B107" s="7" t="s">
        <v>3940</v>
      </c>
      <c r="C107" s="11"/>
      <c r="D107" s="11"/>
      <c r="E107" s="17"/>
      <c r="F107" s="94" t="s">
        <v>5887</v>
      </c>
      <c r="G107" s="86" t="s">
        <v>5467</v>
      </c>
      <c r="H107" s="7" t="s">
        <v>5888</v>
      </c>
      <c r="I107" s="24"/>
      <c r="J107" s="87" t="s">
        <v>5889</v>
      </c>
      <c r="K107" s="24"/>
      <c r="L107" s="24"/>
      <c r="M107" s="24"/>
      <c r="N107" s="24"/>
      <c r="O107" s="24"/>
      <c r="P107" s="24"/>
      <c r="Q107" s="24"/>
      <c r="R107" s="24"/>
      <c r="S107" s="24"/>
      <c r="T107" s="24"/>
      <c r="U107" s="24"/>
      <c r="V107" s="24"/>
      <c r="W107" s="24"/>
    </row>
    <row r="108" ht="57.0" customHeight="1">
      <c r="A108" s="7" t="s">
        <v>5859</v>
      </c>
      <c r="B108" s="7" t="s">
        <v>3940</v>
      </c>
      <c r="C108" s="11"/>
      <c r="D108" s="24"/>
      <c r="E108" s="17"/>
      <c r="F108" s="94" t="s">
        <v>5890</v>
      </c>
      <c r="G108" s="86" t="s">
        <v>5467</v>
      </c>
      <c r="H108" s="7" t="s">
        <v>5891</v>
      </c>
      <c r="I108" s="24"/>
      <c r="J108" s="87" t="s">
        <v>5892</v>
      </c>
      <c r="K108" s="24"/>
      <c r="L108" s="24"/>
      <c r="M108" s="24"/>
      <c r="N108" s="24"/>
      <c r="O108" s="24"/>
      <c r="P108" s="24"/>
      <c r="Q108" s="24"/>
      <c r="R108" s="24"/>
      <c r="S108" s="24"/>
      <c r="T108" s="24"/>
      <c r="U108" s="24"/>
      <c r="V108" s="24"/>
      <c r="W108" s="24"/>
    </row>
    <row r="109">
      <c r="A109" s="7" t="s">
        <v>5859</v>
      </c>
      <c r="B109" s="7" t="s">
        <v>3940</v>
      </c>
      <c r="C109" s="11"/>
      <c r="D109" s="11"/>
      <c r="E109" s="7"/>
      <c r="F109" s="94" t="s">
        <v>5893</v>
      </c>
      <c r="G109" s="86" t="s">
        <v>5467</v>
      </c>
      <c r="H109" s="7" t="s">
        <v>5894</v>
      </c>
      <c r="I109" s="24"/>
      <c r="J109" s="87" t="s">
        <v>5895</v>
      </c>
      <c r="K109" s="24"/>
      <c r="L109" s="24"/>
      <c r="M109" s="24"/>
      <c r="N109" s="24"/>
      <c r="O109" s="24"/>
      <c r="P109" s="24"/>
      <c r="Q109" s="24"/>
      <c r="R109" s="24"/>
      <c r="S109" s="24"/>
      <c r="T109" s="24"/>
      <c r="U109" s="24"/>
      <c r="V109" s="24"/>
      <c r="W109" s="24"/>
    </row>
    <row r="110">
      <c r="A110" s="7" t="s">
        <v>5859</v>
      </c>
      <c r="B110" s="7" t="s">
        <v>3940</v>
      </c>
      <c r="C110" s="24"/>
      <c r="D110" s="24"/>
      <c r="E110" s="17"/>
      <c r="F110" s="94" t="s">
        <v>5896</v>
      </c>
      <c r="G110" s="86" t="s">
        <v>5467</v>
      </c>
      <c r="H110" s="7" t="s">
        <v>5897</v>
      </c>
      <c r="I110" s="24"/>
      <c r="J110" s="87" t="s">
        <v>5898</v>
      </c>
      <c r="K110" s="24"/>
      <c r="L110" s="24"/>
      <c r="M110" s="24"/>
      <c r="N110" s="24"/>
      <c r="O110" s="24"/>
      <c r="P110" s="24"/>
      <c r="Q110" s="24"/>
      <c r="R110" s="24"/>
      <c r="S110" s="24"/>
      <c r="T110" s="24"/>
      <c r="U110" s="24"/>
      <c r="V110" s="24"/>
      <c r="W110" s="24"/>
    </row>
    <row r="111">
      <c r="A111" s="7" t="s">
        <v>5859</v>
      </c>
      <c r="B111" s="7" t="s">
        <v>3940</v>
      </c>
      <c r="C111" s="24"/>
      <c r="D111" s="24"/>
      <c r="E111" s="17"/>
      <c r="F111" s="94" t="s">
        <v>5899</v>
      </c>
      <c r="G111" s="86" t="s">
        <v>5467</v>
      </c>
      <c r="H111" s="7" t="s">
        <v>5900</v>
      </c>
      <c r="I111" s="24"/>
      <c r="J111" s="87" t="s">
        <v>5901</v>
      </c>
      <c r="K111" s="24"/>
      <c r="L111" s="24"/>
      <c r="M111" s="24"/>
      <c r="N111" s="24"/>
      <c r="O111" s="24"/>
      <c r="P111" s="24"/>
      <c r="Q111" s="24"/>
      <c r="R111" s="24"/>
      <c r="S111" s="24"/>
      <c r="T111" s="24"/>
      <c r="U111" s="24"/>
      <c r="V111" s="24"/>
      <c r="W111" s="24"/>
    </row>
    <row r="112">
      <c r="A112" s="7" t="s">
        <v>5859</v>
      </c>
      <c r="B112" s="7" t="s">
        <v>3940</v>
      </c>
      <c r="C112" s="24"/>
      <c r="D112" s="24"/>
      <c r="E112" s="113"/>
      <c r="F112" s="94" t="s">
        <v>5902</v>
      </c>
      <c r="G112" s="86" t="s">
        <v>5467</v>
      </c>
      <c r="H112" s="7" t="s">
        <v>5903</v>
      </c>
      <c r="I112" s="24"/>
      <c r="J112" s="87" t="s">
        <v>5904</v>
      </c>
      <c r="K112" s="24"/>
      <c r="L112" s="24"/>
      <c r="M112" s="24"/>
      <c r="N112" s="24"/>
      <c r="O112" s="24"/>
      <c r="P112" s="24"/>
      <c r="Q112" s="24"/>
      <c r="R112" s="24"/>
      <c r="S112" s="24"/>
      <c r="T112" s="24"/>
      <c r="U112" s="24"/>
      <c r="V112" s="24"/>
      <c r="W112" s="24"/>
    </row>
    <row r="113">
      <c r="A113" s="7" t="s">
        <v>5859</v>
      </c>
      <c r="B113" s="7" t="s">
        <v>3940</v>
      </c>
      <c r="C113" s="11"/>
      <c r="D113" s="11"/>
      <c r="E113" s="113"/>
      <c r="F113" s="94" t="s">
        <v>5905</v>
      </c>
      <c r="G113" s="86" t="s">
        <v>5467</v>
      </c>
      <c r="H113" s="7" t="s">
        <v>5906</v>
      </c>
      <c r="I113" s="24"/>
      <c r="J113" s="87" t="s">
        <v>5907</v>
      </c>
      <c r="K113" s="24"/>
      <c r="L113" s="24"/>
      <c r="M113" s="24"/>
      <c r="N113" s="24"/>
      <c r="O113" s="24"/>
      <c r="P113" s="24"/>
      <c r="Q113" s="24"/>
      <c r="R113" s="24"/>
      <c r="S113" s="24"/>
      <c r="T113" s="24"/>
      <c r="U113" s="24"/>
      <c r="V113" s="24"/>
      <c r="W113" s="24"/>
    </row>
    <row r="114">
      <c r="A114" s="7" t="s">
        <v>5859</v>
      </c>
      <c r="B114" s="7" t="s">
        <v>3940</v>
      </c>
      <c r="C114" s="11"/>
      <c r="D114" s="24"/>
      <c r="E114" s="17"/>
      <c r="F114" s="94" t="s">
        <v>5908</v>
      </c>
      <c r="G114" s="86" t="s">
        <v>5467</v>
      </c>
      <c r="H114" s="7" t="s">
        <v>5909</v>
      </c>
      <c r="I114" s="24"/>
      <c r="J114" s="87" t="s">
        <v>5910</v>
      </c>
      <c r="K114" s="24"/>
      <c r="L114" s="24"/>
      <c r="M114" s="24"/>
      <c r="N114" s="24"/>
      <c r="O114" s="24"/>
      <c r="P114" s="24"/>
      <c r="Q114" s="24"/>
      <c r="R114" s="24"/>
      <c r="S114" s="24"/>
      <c r="T114" s="24"/>
      <c r="U114" s="24"/>
      <c r="V114" s="24"/>
      <c r="W114" s="24"/>
    </row>
    <row r="115">
      <c r="A115" s="7" t="s">
        <v>5859</v>
      </c>
      <c r="B115" s="7" t="s">
        <v>3940</v>
      </c>
      <c r="C115" s="11"/>
      <c r="D115" s="24"/>
      <c r="E115" s="17"/>
      <c r="F115" s="94" t="s">
        <v>5911</v>
      </c>
      <c r="G115" s="86" t="s">
        <v>5467</v>
      </c>
      <c r="H115" s="7" t="s">
        <v>5912</v>
      </c>
      <c r="I115" s="24"/>
      <c r="J115" s="88" t="s">
        <v>5913</v>
      </c>
      <c r="K115" s="24"/>
      <c r="L115" s="24"/>
      <c r="M115" s="24"/>
      <c r="N115" s="24"/>
      <c r="O115" s="24"/>
      <c r="P115" s="24"/>
      <c r="Q115" s="24"/>
      <c r="R115" s="24"/>
      <c r="S115" s="24"/>
      <c r="T115" s="24"/>
      <c r="U115" s="24"/>
      <c r="V115" s="24"/>
      <c r="W115" s="24"/>
    </row>
    <row r="116">
      <c r="A116" s="7" t="s">
        <v>5914</v>
      </c>
      <c r="B116" s="7" t="s">
        <v>4075</v>
      </c>
      <c r="C116" s="11"/>
      <c r="D116" s="24"/>
      <c r="E116" s="7" t="s">
        <v>5915</v>
      </c>
      <c r="F116" s="94" t="s">
        <v>5916</v>
      </c>
      <c r="G116" s="86" t="s">
        <v>5467</v>
      </c>
      <c r="H116" s="7" t="s">
        <v>5917</v>
      </c>
      <c r="I116" s="24"/>
      <c r="J116" s="87" t="s">
        <v>5918</v>
      </c>
      <c r="K116" s="24"/>
      <c r="L116" s="24"/>
      <c r="M116" s="24"/>
      <c r="N116" s="24"/>
      <c r="O116" s="24"/>
      <c r="P116" s="24"/>
      <c r="Q116" s="24"/>
      <c r="R116" s="24"/>
      <c r="S116" s="24"/>
      <c r="T116" s="24"/>
      <c r="U116" s="24"/>
      <c r="V116" s="24"/>
      <c r="W116" s="24"/>
    </row>
    <row r="117">
      <c r="A117" s="7" t="s">
        <v>5914</v>
      </c>
      <c r="B117" s="7" t="s">
        <v>4075</v>
      </c>
      <c r="C117" s="11"/>
      <c r="D117" s="24"/>
      <c r="E117" s="7" t="s">
        <v>5919</v>
      </c>
      <c r="F117" s="94" t="s">
        <v>5920</v>
      </c>
      <c r="G117" s="86" t="s">
        <v>5467</v>
      </c>
      <c r="H117" s="7" t="s">
        <v>5921</v>
      </c>
      <c r="I117" s="24"/>
      <c r="J117" s="87" t="s">
        <v>5922</v>
      </c>
      <c r="K117" s="24"/>
      <c r="L117" s="24"/>
      <c r="M117" s="24"/>
      <c r="N117" s="24"/>
      <c r="O117" s="24"/>
      <c r="P117" s="24"/>
      <c r="Q117" s="24"/>
      <c r="R117" s="24"/>
      <c r="S117" s="24"/>
      <c r="T117" s="24"/>
      <c r="U117" s="24"/>
      <c r="V117" s="24"/>
      <c r="W117" s="24"/>
    </row>
    <row r="118">
      <c r="A118" s="7" t="s">
        <v>5923</v>
      </c>
      <c r="B118" s="7"/>
      <c r="C118" s="11"/>
      <c r="D118" s="24"/>
      <c r="E118" s="7" t="s">
        <v>5924</v>
      </c>
      <c r="F118" s="94" t="s">
        <v>5925</v>
      </c>
      <c r="G118" s="86" t="s">
        <v>5467</v>
      </c>
      <c r="H118" s="7" t="s">
        <v>5926</v>
      </c>
      <c r="I118" s="24"/>
      <c r="J118" s="88" t="s">
        <v>5927</v>
      </c>
      <c r="K118" s="24"/>
      <c r="L118" s="24"/>
      <c r="M118" s="24"/>
      <c r="N118" s="24"/>
      <c r="O118" s="24"/>
      <c r="P118" s="24"/>
      <c r="Q118" s="24"/>
      <c r="R118" s="24"/>
      <c r="S118" s="24"/>
      <c r="T118" s="24"/>
      <c r="U118" s="24"/>
      <c r="V118" s="24"/>
      <c r="W118" s="24"/>
    </row>
    <row r="119">
      <c r="A119" s="7" t="s">
        <v>5923</v>
      </c>
      <c r="B119" s="7" t="s">
        <v>3396</v>
      </c>
      <c r="C119" s="11"/>
      <c r="D119" s="24"/>
      <c r="E119" s="7" t="s">
        <v>5928</v>
      </c>
      <c r="F119" s="94" t="s">
        <v>5821</v>
      </c>
      <c r="G119" s="86" t="s">
        <v>5467</v>
      </c>
      <c r="H119" s="7" t="s">
        <v>5929</v>
      </c>
      <c r="I119" s="24"/>
      <c r="J119" s="88" t="s">
        <v>5930</v>
      </c>
      <c r="K119" s="24"/>
      <c r="L119" s="24"/>
      <c r="M119" s="24"/>
      <c r="N119" s="24"/>
      <c r="O119" s="24"/>
      <c r="P119" s="24"/>
      <c r="Q119" s="24"/>
      <c r="R119" s="24"/>
      <c r="S119" s="24"/>
      <c r="T119" s="24"/>
      <c r="U119" s="24"/>
      <c r="V119" s="24"/>
      <c r="W119" s="24"/>
    </row>
    <row r="120">
      <c r="A120" s="9" t="s">
        <v>5931</v>
      </c>
      <c r="B120" s="75" t="s">
        <v>4480</v>
      </c>
      <c r="C120" s="11"/>
      <c r="D120" s="24"/>
      <c r="E120" s="17"/>
      <c r="F120" s="105" t="s">
        <v>5932</v>
      </c>
      <c r="G120" s="86" t="s">
        <v>5467</v>
      </c>
      <c r="H120" s="75" t="s">
        <v>5933</v>
      </c>
      <c r="I120" s="11" t="s">
        <v>5934</v>
      </c>
      <c r="J120" s="87" t="s">
        <v>5935</v>
      </c>
      <c r="K120" s="24"/>
      <c r="L120" s="24"/>
      <c r="M120" s="24"/>
      <c r="N120" s="24"/>
      <c r="O120" s="24"/>
      <c r="P120" s="24"/>
      <c r="Q120" s="24"/>
      <c r="R120" s="24"/>
      <c r="S120" s="24"/>
      <c r="T120" s="24"/>
      <c r="U120" s="24"/>
      <c r="V120" s="24"/>
      <c r="W120" s="24"/>
    </row>
    <row r="121">
      <c r="A121" s="9" t="s">
        <v>5931</v>
      </c>
      <c r="B121" s="75" t="s">
        <v>4480</v>
      </c>
      <c r="C121" s="11"/>
      <c r="D121" s="24"/>
      <c r="E121" s="114" t="s">
        <v>5936</v>
      </c>
      <c r="F121" s="85" t="s">
        <v>5937</v>
      </c>
      <c r="G121" s="86" t="s">
        <v>5467</v>
      </c>
      <c r="H121" s="75" t="s">
        <v>5938</v>
      </c>
      <c r="I121" s="24"/>
      <c r="J121" s="88" t="s">
        <v>5939</v>
      </c>
      <c r="K121" s="24"/>
      <c r="L121" s="24"/>
      <c r="M121" s="24"/>
      <c r="N121" s="24"/>
      <c r="O121" s="24"/>
      <c r="P121" s="24"/>
      <c r="Q121" s="24"/>
      <c r="R121" s="24"/>
      <c r="S121" s="24"/>
      <c r="T121" s="24"/>
      <c r="U121" s="24"/>
      <c r="V121" s="24"/>
      <c r="W121" s="24"/>
    </row>
    <row r="122">
      <c r="A122" s="9" t="s">
        <v>5931</v>
      </c>
      <c r="B122" s="75" t="s">
        <v>4480</v>
      </c>
      <c r="C122" s="11"/>
      <c r="D122" s="24"/>
      <c r="E122" s="114" t="s">
        <v>5940</v>
      </c>
      <c r="F122" s="85" t="s">
        <v>5941</v>
      </c>
      <c r="G122" s="86" t="s">
        <v>5467</v>
      </c>
      <c r="H122" s="75" t="s">
        <v>5942</v>
      </c>
      <c r="I122" s="24"/>
      <c r="J122" s="88" t="s">
        <v>5943</v>
      </c>
      <c r="K122" s="24"/>
      <c r="L122" s="24"/>
      <c r="M122" s="24"/>
      <c r="N122" s="24"/>
      <c r="O122" s="24"/>
      <c r="P122" s="24"/>
      <c r="Q122" s="24"/>
      <c r="R122" s="24"/>
      <c r="S122" s="24"/>
      <c r="T122" s="24"/>
      <c r="U122" s="24"/>
      <c r="V122" s="24"/>
      <c r="W122" s="24"/>
    </row>
    <row r="123">
      <c r="A123" s="9" t="s">
        <v>5931</v>
      </c>
      <c r="B123" s="75" t="s">
        <v>4480</v>
      </c>
      <c r="C123" s="11"/>
      <c r="D123" s="24"/>
      <c r="E123" s="114" t="s">
        <v>5944</v>
      </c>
      <c r="F123" s="85" t="s">
        <v>5945</v>
      </c>
      <c r="G123" s="86" t="s">
        <v>5467</v>
      </c>
      <c r="H123" s="75" t="s">
        <v>5946</v>
      </c>
      <c r="I123" s="24"/>
      <c r="J123" s="88" t="s">
        <v>5947</v>
      </c>
      <c r="K123" s="24"/>
      <c r="L123" s="24"/>
      <c r="M123" s="24"/>
      <c r="N123" s="24"/>
      <c r="O123" s="24"/>
      <c r="P123" s="24"/>
      <c r="Q123" s="24"/>
      <c r="R123" s="24"/>
      <c r="S123" s="24"/>
      <c r="T123" s="24"/>
      <c r="U123" s="24"/>
      <c r="V123" s="24"/>
      <c r="W123" s="24"/>
    </row>
    <row r="124">
      <c r="A124" s="7" t="s">
        <v>5948</v>
      </c>
      <c r="B124" s="7" t="s">
        <v>5949</v>
      </c>
      <c r="C124" s="24"/>
      <c r="D124" s="24"/>
      <c r="E124" s="115" t="s">
        <v>5950</v>
      </c>
      <c r="F124" s="116" t="s">
        <v>5951</v>
      </c>
      <c r="G124" s="86" t="s">
        <v>5467</v>
      </c>
      <c r="H124" s="7" t="s">
        <v>5952</v>
      </c>
      <c r="I124" s="24"/>
      <c r="J124" s="88" t="s">
        <v>5953</v>
      </c>
      <c r="K124" s="24"/>
      <c r="L124" s="24"/>
      <c r="M124" s="24"/>
      <c r="N124" s="24"/>
      <c r="O124" s="24"/>
      <c r="P124" s="24"/>
      <c r="Q124" s="24"/>
      <c r="R124" s="24"/>
      <c r="S124" s="24"/>
      <c r="T124" s="24"/>
      <c r="U124" s="24"/>
      <c r="V124" s="24"/>
      <c r="W124" s="24"/>
    </row>
    <row r="125">
      <c r="A125" s="7" t="s">
        <v>5948</v>
      </c>
      <c r="B125" s="7" t="s">
        <v>5949</v>
      </c>
      <c r="C125" s="24"/>
      <c r="D125" s="24"/>
      <c r="E125" s="115" t="s">
        <v>5954</v>
      </c>
      <c r="F125" s="116" t="s">
        <v>5951</v>
      </c>
      <c r="G125" s="86" t="s">
        <v>5467</v>
      </c>
      <c r="H125" s="7" t="s">
        <v>5955</v>
      </c>
      <c r="I125" s="24"/>
      <c r="J125" s="88" t="s">
        <v>5956</v>
      </c>
      <c r="K125" s="24"/>
      <c r="L125" s="24"/>
      <c r="M125" s="24"/>
      <c r="N125" s="24"/>
      <c r="O125" s="24"/>
      <c r="P125" s="24"/>
      <c r="Q125" s="24"/>
      <c r="R125" s="24"/>
      <c r="S125" s="24"/>
      <c r="T125" s="24"/>
      <c r="U125" s="24"/>
      <c r="V125" s="24"/>
      <c r="W125" s="24"/>
    </row>
    <row r="126">
      <c r="A126" s="7" t="s">
        <v>5957</v>
      </c>
      <c r="B126" s="7" t="s">
        <v>5949</v>
      </c>
      <c r="C126" s="24"/>
      <c r="D126" s="24"/>
      <c r="E126" s="115" t="s">
        <v>5958</v>
      </c>
      <c r="F126" s="116" t="s">
        <v>5959</v>
      </c>
      <c r="G126" s="86" t="s">
        <v>5467</v>
      </c>
      <c r="H126" s="7" t="s">
        <v>5960</v>
      </c>
      <c r="I126" s="11" t="s">
        <v>5961</v>
      </c>
      <c r="J126" s="87" t="s">
        <v>5962</v>
      </c>
      <c r="K126" s="24"/>
      <c r="L126" s="24"/>
      <c r="M126" s="24"/>
      <c r="N126" s="24"/>
      <c r="O126" s="24"/>
      <c r="P126" s="24"/>
      <c r="Q126" s="24"/>
      <c r="R126" s="24"/>
      <c r="S126" s="24"/>
      <c r="T126" s="24"/>
      <c r="U126" s="24"/>
      <c r="V126" s="24"/>
      <c r="W126" s="24"/>
    </row>
    <row r="127">
      <c r="A127" s="7" t="s">
        <v>5963</v>
      </c>
      <c r="B127" s="7" t="s">
        <v>5949</v>
      </c>
      <c r="C127" s="24"/>
      <c r="D127" s="24"/>
      <c r="E127" s="115" t="s">
        <v>5958</v>
      </c>
      <c r="F127" s="116" t="s">
        <v>5964</v>
      </c>
      <c r="G127" s="86" t="s">
        <v>5467</v>
      </c>
      <c r="H127" s="7" t="s">
        <v>5965</v>
      </c>
      <c r="I127" s="11" t="s">
        <v>5966</v>
      </c>
      <c r="J127" s="87" t="s">
        <v>5967</v>
      </c>
      <c r="K127" s="24"/>
      <c r="L127" s="24"/>
      <c r="M127" s="24"/>
      <c r="N127" s="24"/>
      <c r="O127" s="24"/>
      <c r="P127" s="24"/>
      <c r="Q127" s="24"/>
      <c r="R127" s="24"/>
      <c r="S127" s="24"/>
      <c r="T127" s="24"/>
      <c r="U127" s="24"/>
      <c r="V127" s="24"/>
      <c r="W127" s="24"/>
    </row>
    <row r="128">
      <c r="A128" s="7" t="s">
        <v>5968</v>
      </c>
      <c r="B128" s="7" t="s">
        <v>5949</v>
      </c>
      <c r="C128" s="24"/>
      <c r="D128" s="24"/>
      <c r="E128" s="115" t="s">
        <v>5958</v>
      </c>
      <c r="F128" s="116" t="s">
        <v>5969</v>
      </c>
      <c r="G128" s="86" t="s">
        <v>5467</v>
      </c>
      <c r="H128" s="7" t="s">
        <v>5970</v>
      </c>
      <c r="I128" s="11" t="s">
        <v>5966</v>
      </c>
      <c r="J128" s="87" t="s">
        <v>5971</v>
      </c>
      <c r="K128" s="24"/>
      <c r="L128" s="24"/>
      <c r="M128" s="24"/>
      <c r="N128" s="24"/>
      <c r="O128" s="24"/>
      <c r="P128" s="24"/>
      <c r="Q128" s="24"/>
      <c r="R128" s="24"/>
      <c r="S128" s="24"/>
      <c r="T128" s="24"/>
      <c r="U128" s="24"/>
      <c r="V128" s="24"/>
      <c r="W128" s="24"/>
    </row>
    <row r="129">
      <c r="A129" s="7" t="s">
        <v>5972</v>
      </c>
      <c r="B129" s="7" t="s">
        <v>5949</v>
      </c>
      <c r="C129" s="24"/>
      <c r="D129" s="24"/>
      <c r="E129" s="115" t="s">
        <v>5958</v>
      </c>
      <c r="F129" s="116" t="s">
        <v>5973</v>
      </c>
      <c r="G129" s="86" t="s">
        <v>5467</v>
      </c>
      <c r="H129" s="7" t="s">
        <v>5974</v>
      </c>
      <c r="I129" s="11" t="s">
        <v>5975</v>
      </c>
      <c r="J129" s="88" t="s">
        <v>5976</v>
      </c>
      <c r="K129" s="24"/>
      <c r="L129" s="24"/>
      <c r="M129" s="24"/>
      <c r="N129" s="24"/>
      <c r="P129" s="24"/>
      <c r="Q129" s="24"/>
      <c r="R129" s="24"/>
      <c r="S129" s="24"/>
      <c r="T129" s="24"/>
      <c r="U129" s="24"/>
      <c r="V129" s="24"/>
      <c r="W129" s="24"/>
    </row>
    <row r="130">
      <c r="A130" s="7" t="s">
        <v>5977</v>
      </c>
      <c r="B130" s="7" t="s">
        <v>5949</v>
      </c>
      <c r="C130" s="24"/>
      <c r="D130" s="24"/>
      <c r="E130" s="115" t="s">
        <v>5958</v>
      </c>
      <c r="F130" s="116" t="s">
        <v>5978</v>
      </c>
      <c r="G130" s="86" t="s">
        <v>5467</v>
      </c>
      <c r="H130" s="7" t="s">
        <v>5979</v>
      </c>
      <c r="I130" s="11" t="s">
        <v>5966</v>
      </c>
      <c r="J130" s="88" t="s">
        <v>5980</v>
      </c>
      <c r="K130" s="24"/>
      <c r="L130" s="24"/>
      <c r="M130" s="24"/>
      <c r="N130" s="24"/>
      <c r="O130" s="24"/>
      <c r="P130" s="24"/>
      <c r="Q130" s="24"/>
      <c r="R130" s="24"/>
      <c r="S130" s="24"/>
      <c r="T130" s="24"/>
      <c r="U130" s="24"/>
      <c r="V130" s="24"/>
      <c r="W130" s="24"/>
    </row>
    <row r="131">
      <c r="A131" s="7" t="s">
        <v>5981</v>
      </c>
      <c r="B131" s="7" t="s">
        <v>5982</v>
      </c>
      <c r="C131" s="24"/>
      <c r="D131" s="24"/>
      <c r="E131" s="7" t="s">
        <v>5983</v>
      </c>
      <c r="F131" s="94" t="s">
        <v>5984</v>
      </c>
      <c r="G131" s="86" t="s">
        <v>5467</v>
      </c>
      <c r="H131" s="7" t="s">
        <v>5985</v>
      </c>
      <c r="I131" s="24"/>
      <c r="J131" s="88" t="s">
        <v>5986</v>
      </c>
      <c r="K131" s="24"/>
      <c r="L131" s="24"/>
      <c r="M131" s="24"/>
      <c r="N131" s="24"/>
      <c r="O131" s="24"/>
      <c r="P131" s="24"/>
      <c r="Q131" s="24"/>
      <c r="R131" s="24"/>
      <c r="S131" s="24"/>
      <c r="T131" s="24"/>
      <c r="U131" s="24"/>
      <c r="V131" s="24"/>
      <c r="W131" s="24"/>
    </row>
    <row r="132">
      <c r="A132" s="7" t="s">
        <v>5981</v>
      </c>
      <c r="B132" s="117" t="s">
        <v>3617</v>
      </c>
      <c r="C132" s="24"/>
      <c r="D132" s="24"/>
      <c r="E132" s="118" t="s">
        <v>5470</v>
      </c>
      <c r="F132" s="94" t="s">
        <v>5984</v>
      </c>
      <c r="G132" s="86" t="s">
        <v>5467</v>
      </c>
      <c r="H132" s="7" t="s">
        <v>5987</v>
      </c>
      <c r="I132" s="11" t="s">
        <v>5988</v>
      </c>
      <c r="J132" s="88" t="s">
        <v>5989</v>
      </c>
      <c r="K132" s="24"/>
      <c r="L132" s="24"/>
      <c r="M132" s="24"/>
      <c r="N132" s="24"/>
      <c r="O132" s="24"/>
      <c r="P132" s="24"/>
      <c r="Q132" s="24"/>
      <c r="R132" s="24"/>
      <c r="S132" s="24"/>
      <c r="T132" s="24"/>
      <c r="U132" s="24"/>
      <c r="V132" s="24"/>
      <c r="W132" s="24"/>
    </row>
    <row r="133">
      <c r="A133" s="7" t="s">
        <v>5981</v>
      </c>
      <c r="B133" s="117" t="s">
        <v>3617</v>
      </c>
      <c r="C133" s="24"/>
      <c r="D133" s="24"/>
      <c r="E133" s="118" t="s">
        <v>5473</v>
      </c>
      <c r="F133" s="94" t="s">
        <v>5984</v>
      </c>
      <c r="G133" s="86" t="s">
        <v>5467</v>
      </c>
      <c r="H133" s="7" t="s">
        <v>5990</v>
      </c>
      <c r="I133" s="11" t="s">
        <v>5988</v>
      </c>
      <c r="J133" s="88" t="s">
        <v>5991</v>
      </c>
      <c r="K133" s="24"/>
      <c r="L133" s="24"/>
      <c r="M133" s="24"/>
      <c r="N133" s="24"/>
      <c r="O133" s="24"/>
      <c r="P133" s="24"/>
      <c r="Q133" s="24"/>
      <c r="R133" s="24"/>
      <c r="S133" s="24"/>
      <c r="T133" s="24"/>
      <c r="U133" s="24"/>
      <c r="V133" s="24"/>
      <c r="W133" s="24"/>
    </row>
    <row r="134">
      <c r="A134" s="7" t="s">
        <v>5992</v>
      </c>
      <c r="B134" s="7" t="s">
        <v>5993</v>
      </c>
      <c r="C134" s="24"/>
      <c r="D134" s="24"/>
      <c r="E134" s="17"/>
      <c r="F134" s="105" t="s">
        <v>5994</v>
      </c>
      <c r="G134" s="86" t="s">
        <v>5467</v>
      </c>
      <c r="H134" s="7" t="s">
        <v>5995</v>
      </c>
      <c r="I134" s="24"/>
      <c r="J134" s="88" t="s">
        <v>5996</v>
      </c>
      <c r="K134" s="24"/>
      <c r="L134" s="24"/>
      <c r="M134" s="24"/>
      <c r="N134" s="24"/>
      <c r="O134" s="24"/>
      <c r="P134" s="24"/>
      <c r="Q134" s="24"/>
      <c r="R134" s="24"/>
      <c r="S134" s="24"/>
      <c r="T134" s="24"/>
      <c r="U134" s="24"/>
      <c r="V134" s="24"/>
      <c r="W134" s="24"/>
    </row>
    <row r="135">
      <c r="A135" s="7" t="s">
        <v>5992</v>
      </c>
      <c r="B135" s="7" t="s">
        <v>5993</v>
      </c>
      <c r="C135" s="24"/>
      <c r="D135" s="24"/>
      <c r="E135" s="17"/>
      <c r="F135" s="105" t="s">
        <v>5997</v>
      </c>
      <c r="G135" s="86" t="s">
        <v>5467</v>
      </c>
      <c r="H135" s="7" t="s">
        <v>5998</v>
      </c>
      <c r="I135" s="24"/>
      <c r="J135" s="88" t="s">
        <v>5999</v>
      </c>
      <c r="K135" s="24"/>
      <c r="L135" s="24"/>
      <c r="M135" s="24"/>
      <c r="N135" s="24"/>
      <c r="O135" s="24"/>
      <c r="P135" s="24"/>
      <c r="Q135" s="24"/>
      <c r="R135" s="24"/>
      <c r="S135" s="24"/>
      <c r="T135" s="24"/>
      <c r="U135" s="24"/>
      <c r="V135" s="24"/>
      <c r="W135" s="24"/>
    </row>
    <row r="136">
      <c r="A136" s="7" t="s">
        <v>5992</v>
      </c>
      <c r="B136" s="7" t="s">
        <v>6000</v>
      </c>
      <c r="C136" s="24"/>
      <c r="D136" s="24"/>
      <c r="E136" s="17"/>
      <c r="F136" s="105" t="s">
        <v>6001</v>
      </c>
      <c r="G136" s="86" t="s">
        <v>5467</v>
      </c>
      <c r="H136" s="7" t="s">
        <v>6002</v>
      </c>
      <c r="I136" s="24"/>
      <c r="J136" s="88" t="s">
        <v>6003</v>
      </c>
      <c r="K136" s="24"/>
      <c r="L136" s="24"/>
      <c r="M136" s="24"/>
      <c r="N136" s="24"/>
      <c r="O136" s="24"/>
      <c r="P136" s="24"/>
      <c r="Q136" s="24"/>
      <c r="R136" s="24"/>
      <c r="S136" s="24"/>
      <c r="T136" s="24"/>
      <c r="U136" s="24"/>
      <c r="V136" s="24"/>
      <c r="W136" s="24"/>
    </row>
    <row r="137">
      <c r="A137" s="7" t="s">
        <v>5992</v>
      </c>
      <c r="B137" s="7" t="s">
        <v>6004</v>
      </c>
      <c r="C137" s="24"/>
      <c r="D137" s="24"/>
      <c r="E137" s="17"/>
      <c r="F137" s="105" t="s">
        <v>6005</v>
      </c>
      <c r="G137" s="86" t="s">
        <v>5467</v>
      </c>
      <c r="H137" s="7" t="s">
        <v>6006</v>
      </c>
      <c r="I137" s="24"/>
      <c r="J137" s="88" t="s">
        <v>6007</v>
      </c>
      <c r="K137" s="24"/>
      <c r="L137" s="24"/>
      <c r="M137" s="24"/>
      <c r="N137" s="24"/>
      <c r="O137" s="24"/>
      <c r="P137" s="24"/>
      <c r="Q137" s="24"/>
      <c r="R137" s="24"/>
      <c r="S137" s="24"/>
      <c r="T137" s="24"/>
      <c r="U137" s="24"/>
      <c r="V137" s="24"/>
      <c r="W137" s="24"/>
    </row>
    <row r="138">
      <c r="A138" s="7" t="s">
        <v>5992</v>
      </c>
      <c r="B138" s="7" t="s">
        <v>6008</v>
      </c>
      <c r="C138" s="24"/>
      <c r="D138" s="24"/>
      <c r="E138" s="17"/>
      <c r="F138" s="105" t="s">
        <v>6009</v>
      </c>
      <c r="G138" s="86" t="s">
        <v>5467</v>
      </c>
      <c r="H138" s="7" t="s">
        <v>6010</v>
      </c>
      <c r="I138" s="24"/>
      <c r="J138" s="88" t="s">
        <v>6011</v>
      </c>
      <c r="K138" s="24"/>
      <c r="L138" s="24"/>
      <c r="M138" s="24"/>
      <c r="N138" s="24"/>
      <c r="O138" s="24"/>
      <c r="P138" s="24"/>
      <c r="Q138" s="24"/>
      <c r="R138" s="24"/>
      <c r="S138" s="24"/>
      <c r="T138" s="24"/>
      <c r="U138" s="24"/>
      <c r="V138" s="24"/>
      <c r="W138" s="24"/>
    </row>
    <row r="139">
      <c r="A139" s="7" t="s">
        <v>5781</v>
      </c>
      <c r="B139" s="7" t="s">
        <v>4366</v>
      </c>
      <c r="C139" s="24"/>
      <c r="D139" s="24"/>
      <c r="E139" s="7" t="s">
        <v>6012</v>
      </c>
      <c r="F139" s="94" t="s">
        <v>6013</v>
      </c>
      <c r="G139" s="86" t="s">
        <v>5467</v>
      </c>
      <c r="H139" s="7" t="s">
        <v>6014</v>
      </c>
      <c r="I139" s="51" t="s">
        <v>6015</v>
      </c>
      <c r="J139" s="88" t="s">
        <v>6016</v>
      </c>
      <c r="K139" s="24"/>
      <c r="L139" s="24"/>
      <c r="M139" s="24"/>
      <c r="N139" s="24"/>
      <c r="O139" s="24"/>
      <c r="P139" s="24"/>
      <c r="Q139" s="24"/>
      <c r="R139" s="24"/>
      <c r="S139" s="24"/>
      <c r="T139" s="24"/>
      <c r="U139" s="24"/>
      <c r="V139" s="24"/>
      <c r="W139" s="24"/>
    </row>
    <row r="140">
      <c r="A140" s="7" t="s">
        <v>5781</v>
      </c>
      <c r="B140" s="7" t="s">
        <v>4366</v>
      </c>
      <c r="C140" s="24"/>
      <c r="D140" s="24"/>
      <c r="E140" s="7" t="s">
        <v>6012</v>
      </c>
      <c r="F140" s="94" t="s">
        <v>6017</v>
      </c>
      <c r="G140" s="86" t="s">
        <v>5467</v>
      </c>
      <c r="H140" s="7" t="s">
        <v>6018</v>
      </c>
      <c r="I140" s="24"/>
      <c r="J140" s="88" t="s">
        <v>6019</v>
      </c>
      <c r="K140" s="24"/>
      <c r="L140" s="24"/>
      <c r="M140" s="24"/>
      <c r="N140" s="24"/>
      <c r="O140" s="24"/>
      <c r="P140" s="24"/>
      <c r="Q140" s="24"/>
      <c r="R140" s="24"/>
      <c r="S140" s="24"/>
      <c r="T140" s="24"/>
      <c r="U140" s="24"/>
      <c r="V140" s="24"/>
      <c r="W140" s="24"/>
    </row>
    <row r="141">
      <c r="A141" s="7" t="s">
        <v>5781</v>
      </c>
      <c r="B141" s="7" t="s">
        <v>4366</v>
      </c>
      <c r="C141" s="24"/>
      <c r="D141" s="24"/>
      <c r="E141" s="7" t="s">
        <v>6012</v>
      </c>
      <c r="F141" s="94" t="s">
        <v>6020</v>
      </c>
      <c r="G141" s="86" t="s">
        <v>5467</v>
      </c>
      <c r="H141" s="7" t="s">
        <v>6021</v>
      </c>
      <c r="I141" s="24"/>
      <c r="J141" s="88" t="s">
        <v>6022</v>
      </c>
      <c r="K141" s="24"/>
      <c r="L141" s="24"/>
      <c r="M141" s="24"/>
      <c r="N141" s="24"/>
      <c r="O141" s="24"/>
      <c r="P141" s="24"/>
      <c r="Q141" s="24"/>
      <c r="R141" s="24"/>
      <c r="S141" s="24"/>
      <c r="T141" s="24"/>
      <c r="U141" s="24"/>
      <c r="V141" s="24"/>
      <c r="W141" s="24"/>
    </row>
    <row r="142">
      <c r="A142" s="7" t="s">
        <v>5781</v>
      </c>
      <c r="B142" s="7" t="s">
        <v>4366</v>
      </c>
      <c r="C142" s="24"/>
      <c r="D142" s="24"/>
      <c r="E142" s="7" t="s">
        <v>6012</v>
      </c>
      <c r="F142" s="94" t="s">
        <v>6023</v>
      </c>
      <c r="G142" s="86" t="s">
        <v>5467</v>
      </c>
      <c r="H142" s="7" t="s">
        <v>6024</v>
      </c>
      <c r="I142" s="51" t="s">
        <v>6025</v>
      </c>
      <c r="J142" s="88" t="s">
        <v>6026</v>
      </c>
      <c r="K142" s="24"/>
      <c r="L142" s="24"/>
      <c r="M142" s="24"/>
      <c r="N142" s="24"/>
      <c r="P142" s="24"/>
      <c r="Q142" s="24"/>
      <c r="R142" s="24"/>
      <c r="S142" s="24"/>
      <c r="T142" s="24"/>
      <c r="U142" s="24"/>
      <c r="V142" s="24"/>
      <c r="W142" s="24"/>
    </row>
    <row r="143">
      <c r="A143" s="7" t="s">
        <v>5781</v>
      </c>
      <c r="B143" s="7" t="s">
        <v>4366</v>
      </c>
      <c r="C143" s="24"/>
      <c r="D143" s="24"/>
      <c r="E143" s="7" t="s">
        <v>6012</v>
      </c>
      <c r="F143" s="94" t="s">
        <v>6027</v>
      </c>
      <c r="G143" s="86" t="s">
        <v>5467</v>
      </c>
      <c r="H143" s="7" t="s">
        <v>6028</v>
      </c>
      <c r="I143" s="24"/>
      <c r="J143" s="88" t="s">
        <v>6029</v>
      </c>
      <c r="K143" s="24"/>
      <c r="L143" s="24"/>
      <c r="M143" s="24"/>
      <c r="N143" s="24"/>
      <c r="O143" s="24"/>
      <c r="P143" s="24"/>
      <c r="Q143" s="24"/>
      <c r="R143" s="24"/>
      <c r="S143" s="24"/>
      <c r="T143" s="24"/>
      <c r="U143" s="24"/>
      <c r="V143" s="24"/>
      <c r="W143" s="24"/>
    </row>
    <row r="144">
      <c r="A144" s="7" t="s">
        <v>6030</v>
      </c>
      <c r="B144" s="7" t="s">
        <v>4457</v>
      </c>
      <c r="C144" s="24"/>
      <c r="D144" s="24"/>
      <c r="E144" s="17"/>
      <c r="F144" s="94" t="s">
        <v>6031</v>
      </c>
      <c r="G144" s="86" t="s">
        <v>5467</v>
      </c>
      <c r="H144" s="7" t="s">
        <v>6032</v>
      </c>
      <c r="I144" s="24"/>
      <c r="J144" s="88" t="s">
        <v>6033</v>
      </c>
      <c r="K144" s="24"/>
      <c r="L144" s="24"/>
      <c r="M144" s="24"/>
      <c r="N144" s="24"/>
      <c r="O144" s="24"/>
      <c r="P144" s="24"/>
      <c r="Q144" s="24"/>
      <c r="R144" s="24"/>
      <c r="S144" s="24"/>
      <c r="T144" s="24"/>
      <c r="U144" s="24"/>
      <c r="V144" s="24"/>
      <c r="W144" s="24"/>
    </row>
    <row r="145">
      <c r="A145" s="7" t="s">
        <v>6030</v>
      </c>
      <c r="B145" s="7" t="s">
        <v>4457</v>
      </c>
      <c r="C145" s="24"/>
      <c r="D145" s="24"/>
      <c r="E145" s="17"/>
      <c r="F145" s="94" t="s">
        <v>6034</v>
      </c>
      <c r="G145" s="86" t="s">
        <v>5467</v>
      </c>
      <c r="H145" s="7" t="s">
        <v>6035</v>
      </c>
      <c r="I145" s="24"/>
      <c r="J145" s="88" t="s">
        <v>6036</v>
      </c>
      <c r="K145" s="24"/>
      <c r="L145" s="24"/>
      <c r="M145" s="24"/>
      <c r="N145" s="24"/>
      <c r="O145" s="24"/>
      <c r="P145" s="24"/>
      <c r="Q145" s="24"/>
      <c r="R145" s="24"/>
      <c r="S145" s="24"/>
      <c r="T145" s="24"/>
      <c r="U145" s="24"/>
      <c r="V145" s="24"/>
      <c r="W145" s="24"/>
    </row>
    <row r="146">
      <c r="A146" s="7" t="s">
        <v>5541</v>
      </c>
      <c r="B146" s="7" t="s">
        <v>4675</v>
      </c>
      <c r="C146" s="24"/>
      <c r="D146" s="24"/>
      <c r="E146" s="17"/>
      <c r="F146" s="119"/>
      <c r="G146" s="86" t="s">
        <v>5467</v>
      </c>
      <c r="H146" s="7" t="s">
        <v>6037</v>
      </c>
      <c r="I146" s="24"/>
      <c r="J146" s="88" t="s">
        <v>6038</v>
      </c>
      <c r="K146" s="24"/>
      <c r="L146" s="24"/>
      <c r="M146" s="24"/>
      <c r="N146" s="24"/>
      <c r="O146" s="24"/>
      <c r="P146" s="24"/>
      <c r="Q146" s="24"/>
      <c r="R146" s="24"/>
      <c r="S146" s="24"/>
      <c r="T146" s="24"/>
      <c r="U146" s="24"/>
      <c r="V146" s="24"/>
      <c r="W146" s="24"/>
    </row>
    <row r="147">
      <c r="A147" s="7" t="s">
        <v>5545</v>
      </c>
      <c r="B147" s="7" t="s">
        <v>4675</v>
      </c>
      <c r="C147" s="24"/>
      <c r="D147" s="24"/>
      <c r="E147" s="17"/>
      <c r="F147" s="94" t="s">
        <v>6039</v>
      </c>
      <c r="G147" s="86" t="s">
        <v>5467</v>
      </c>
      <c r="H147" s="7" t="s">
        <v>6040</v>
      </c>
      <c r="I147" s="24"/>
      <c r="J147" s="88" t="s">
        <v>6041</v>
      </c>
      <c r="K147" s="24"/>
      <c r="L147" s="24"/>
      <c r="M147" s="24"/>
      <c r="N147" s="24"/>
      <c r="O147" s="24"/>
      <c r="P147" s="24"/>
      <c r="Q147" s="24"/>
      <c r="R147" s="24"/>
      <c r="S147" s="24"/>
      <c r="T147" s="24"/>
      <c r="U147" s="24"/>
      <c r="V147" s="24"/>
      <c r="W147" s="24"/>
    </row>
    <row r="148">
      <c r="A148" s="7" t="s">
        <v>5545</v>
      </c>
      <c r="B148" s="7" t="s">
        <v>4675</v>
      </c>
      <c r="C148" s="24"/>
      <c r="D148" s="24"/>
      <c r="E148" s="17"/>
      <c r="F148" s="94" t="s">
        <v>6042</v>
      </c>
      <c r="G148" s="86" t="s">
        <v>5467</v>
      </c>
      <c r="H148" s="7" t="s">
        <v>6043</v>
      </c>
      <c r="I148" s="24"/>
      <c r="J148" s="88" t="s">
        <v>6044</v>
      </c>
      <c r="K148" s="24"/>
      <c r="L148" s="24"/>
      <c r="M148" s="24"/>
      <c r="N148" s="24"/>
      <c r="O148" s="24"/>
      <c r="P148" s="24"/>
      <c r="Q148" s="24"/>
      <c r="R148" s="24"/>
      <c r="S148" s="24"/>
      <c r="T148" s="24"/>
      <c r="U148" s="24"/>
      <c r="V148" s="24"/>
      <c r="W148" s="24"/>
    </row>
    <row r="149">
      <c r="A149" s="7" t="s">
        <v>6045</v>
      </c>
      <c r="B149" s="7" t="s">
        <v>541</v>
      </c>
      <c r="C149" s="24"/>
      <c r="D149" s="24"/>
      <c r="E149" s="17"/>
      <c r="F149" s="94" t="s">
        <v>6046</v>
      </c>
      <c r="G149" s="86" t="s">
        <v>5467</v>
      </c>
      <c r="H149" s="7" t="s">
        <v>6047</v>
      </c>
      <c r="I149" s="24"/>
      <c r="J149" s="88" t="s">
        <v>6048</v>
      </c>
      <c r="K149" s="24"/>
      <c r="L149" s="24"/>
      <c r="M149" s="24"/>
      <c r="N149" s="24"/>
      <c r="O149" s="24"/>
      <c r="P149" s="24"/>
      <c r="Q149" s="24"/>
      <c r="R149" s="24"/>
      <c r="S149" s="24"/>
      <c r="T149" s="24"/>
      <c r="U149" s="24"/>
      <c r="V149" s="24"/>
      <c r="W149" s="24"/>
    </row>
    <row r="150">
      <c r="A150" s="7" t="s">
        <v>6045</v>
      </c>
      <c r="B150" s="7" t="s">
        <v>541</v>
      </c>
      <c r="C150" s="24"/>
      <c r="D150" s="24"/>
      <c r="E150" s="17"/>
      <c r="F150" s="94" t="s">
        <v>6049</v>
      </c>
      <c r="G150" s="86" t="s">
        <v>5467</v>
      </c>
      <c r="H150" s="7" t="s">
        <v>6050</v>
      </c>
      <c r="I150" s="24"/>
      <c r="J150" s="88" t="s">
        <v>6051</v>
      </c>
      <c r="K150" s="24"/>
      <c r="L150" s="24"/>
      <c r="M150" s="24"/>
      <c r="N150" s="24"/>
      <c r="O150" s="24"/>
      <c r="P150" s="24"/>
      <c r="Q150" s="24"/>
      <c r="R150" s="24"/>
      <c r="S150" s="24"/>
      <c r="T150" s="24"/>
      <c r="U150" s="24"/>
      <c r="V150" s="24"/>
      <c r="W150" s="24"/>
    </row>
    <row r="151">
      <c r="A151" s="7" t="s">
        <v>6045</v>
      </c>
      <c r="B151" s="7" t="s">
        <v>541</v>
      </c>
      <c r="C151" s="24"/>
      <c r="D151" s="24"/>
      <c r="E151" s="17"/>
      <c r="F151" s="94" t="s">
        <v>6052</v>
      </c>
      <c r="G151" s="86" t="s">
        <v>5467</v>
      </c>
      <c r="H151" s="7" t="s">
        <v>6053</v>
      </c>
      <c r="I151" s="24"/>
      <c r="J151" s="88" t="s">
        <v>6054</v>
      </c>
      <c r="K151" s="24"/>
      <c r="L151" s="24"/>
      <c r="M151" s="24"/>
      <c r="N151" s="24"/>
      <c r="O151" s="24"/>
      <c r="P151" s="24"/>
      <c r="Q151" s="24"/>
      <c r="R151" s="24"/>
      <c r="S151" s="24"/>
      <c r="T151" s="24"/>
      <c r="U151" s="24"/>
      <c r="V151" s="24"/>
      <c r="W151" s="24"/>
    </row>
    <row r="152">
      <c r="A152" s="7" t="s">
        <v>5541</v>
      </c>
      <c r="B152" s="7" t="s">
        <v>4546</v>
      </c>
      <c r="C152" s="24"/>
      <c r="D152" s="24"/>
      <c r="E152" s="17"/>
      <c r="F152" s="94" t="s">
        <v>6055</v>
      </c>
      <c r="G152" s="86" t="s">
        <v>5467</v>
      </c>
      <c r="H152" s="7" t="s">
        <v>6056</v>
      </c>
      <c r="I152" s="11"/>
      <c r="J152" s="88" t="s">
        <v>6057</v>
      </c>
      <c r="K152" s="24"/>
      <c r="L152" s="24"/>
      <c r="M152" s="24"/>
      <c r="N152" s="24"/>
      <c r="O152" s="24"/>
      <c r="P152" s="24"/>
      <c r="Q152" s="24"/>
      <c r="R152" s="24"/>
      <c r="S152" s="24"/>
      <c r="T152" s="24"/>
      <c r="U152" s="24"/>
      <c r="V152" s="24"/>
      <c r="W152" s="24"/>
    </row>
    <row r="153">
      <c r="A153" s="7" t="s">
        <v>6058</v>
      </c>
      <c r="B153" s="7" t="s">
        <v>4546</v>
      </c>
      <c r="C153" s="24"/>
      <c r="D153" s="24"/>
      <c r="E153" s="17"/>
      <c r="F153" s="94" t="s">
        <v>6059</v>
      </c>
      <c r="G153" s="86" t="s">
        <v>5467</v>
      </c>
      <c r="H153" s="7" t="s">
        <v>6060</v>
      </c>
      <c r="I153" s="11"/>
      <c r="J153" s="88" t="s">
        <v>6061</v>
      </c>
      <c r="K153" s="24"/>
      <c r="L153" s="24"/>
      <c r="M153" s="24"/>
      <c r="N153" s="24"/>
      <c r="O153" s="24"/>
      <c r="P153" s="24"/>
      <c r="Q153" s="24"/>
      <c r="R153" s="24"/>
      <c r="S153" s="24"/>
      <c r="T153" s="24"/>
      <c r="U153" s="24"/>
      <c r="V153" s="24"/>
      <c r="W153" s="24"/>
    </row>
    <row r="154">
      <c r="A154" s="7" t="s">
        <v>6062</v>
      </c>
      <c r="B154" s="7" t="s">
        <v>4410</v>
      </c>
      <c r="C154" s="24"/>
      <c r="D154" s="24"/>
      <c r="E154" s="17"/>
      <c r="F154" s="94" t="s">
        <v>6063</v>
      </c>
      <c r="G154" s="86" t="s">
        <v>5467</v>
      </c>
      <c r="H154" s="7" t="s">
        <v>6064</v>
      </c>
      <c r="I154" s="11" t="s">
        <v>6065</v>
      </c>
      <c r="J154" s="88" t="s">
        <v>6066</v>
      </c>
      <c r="K154" s="24"/>
      <c r="L154" s="24"/>
      <c r="M154" s="24"/>
      <c r="N154" s="24"/>
      <c r="O154" s="24"/>
      <c r="P154" s="24"/>
      <c r="Q154" s="24"/>
      <c r="R154" s="24"/>
      <c r="S154" s="24"/>
      <c r="T154" s="24"/>
      <c r="U154" s="24"/>
      <c r="V154" s="24"/>
      <c r="W154" s="24"/>
    </row>
    <row r="155">
      <c r="A155" s="7" t="s">
        <v>6067</v>
      </c>
      <c r="B155" s="7" t="s">
        <v>4410</v>
      </c>
      <c r="C155" s="24"/>
      <c r="D155" s="24"/>
      <c r="E155" s="17"/>
      <c r="F155" s="94" t="s">
        <v>6068</v>
      </c>
      <c r="G155" s="86" t="s">
        <v>5467</v>
      </c>
      <c r="H155" s="7" t="s">
        <v>6069</v>
      </c>
      <c r="I155" s="11" t="s">
        <v>6070</v>
      </c>
      <c r="J155" s="88" t="s">
        <v>6066</v>
      </c>
      <c r="K155" s="24"/>
      <c r="L155" s="24"/>
      <c r="M155" s="24"/>
      <c r="N155" s="24"/>
      <c r="O155" s="24"/>
      <c r="P155" s="24"/>
      <c r="Q155" s="24"/>
      <c r="R155" s="24"/>
      <c r="S155" s="24"/>
      <c r="T155" s="24"/>
      <c r="U155" s="24"/>
      <c r="V155" s="24"/>
      <c r="W155" s="24"/>
    </row>
    <row r="156">
      <c r="A156" s="7" t="s">
        <v>6071</v>
      </c>
      <c r="B156" s="7" t="s">
        <v>4410</v>
      </c>
      <c r="C156" s="24"/>
      <c r="D156" s="24"/>
      <c r="E156" s="17"/>
      <c r="F156" s="94" t="s">
        <v>6072</v>
      </c>
      <c r="G156" s="86" t="s">
        <v>5467</v>
      </c>
      <c r="H156" s="7" t="s">
        <v>6073</v>
      </c>
      <c r="I156" s="11" t="s">
        <v>6074</v>
      </c>
      <c r="J156" s="87" t="s">
        <v>6075</v>
      </c>
      <c r="K156" s="24"/>
      <c r="L156" s="24"/>
      <c r="M156" s="24"/>
      <c r="N156" s="24"/>
      <c r="O156" s="24"/>
      <c r="P156" s="24"/>
      <c r="Q156" s="24"/>
      <c r="R156" s="24"/>
      <c r="S156" s="24"/>
      <c r="T156" s="24"/>
      <c r="U156" s="24"/>
      <c r="V156" s="24"/>
      <c r="W156" s="24"/>
    </row>
    <row r="157">
      <c r="A157" s="7" t="s">
        <v>6076</v>
      </c>
      <c r="B157" s="7" t="s">
        <v>3503</v>
      </c>
      <c r="C157" s="24"/>
      <c r="D157" s="24"/>
      <c r="E157" s="17"/>
      <c r="F157" s="94" t="s">
        <v>6077</v>
      </c>
      <c r="G157" s="86" t="s">
        <v>5467</v>
      </c>
      <c r="H157" s="7" t="s">
        <v>6078</v>
      </c>
      <c r="I157" s="11" t="s">
        <v>6079</v>
      </c>
      <c r="J157" s="88" t="s">
        <v>6080</v>
      </c>
      <c r="K157" s="24"/>
      <c r="L157" s="24"/>
      <c r="M157" s="24"/>
      <c r="N157" s="24"/>
      <c r="O157" s="24"/>
      <c r="P157" s="24"/>
      <c r="Q157" s="24"/>
      <c r="R157" s="24"/>
      <c r="S157" s="24"/>
      <c r="T157" s="24"/>
      <c r="U157" s="24"/>
      <c r="V157" s="24"/>
      <c r="W157" s="24"/>
    </row>
    <row r="158">
      <c r="A158" s="7" t="s">
        <v>6081</v>
      </c>
      <c r="B158" s="7" t="s">
        <v>3503</v>
      </c>
      <c r="C158" s="24"/>
      <c r="D158" s="24"/>
      <c r="E158" s="17"/>
      <c r="F158" s="105" t="s">
        <v>6082</v>
      </c>
      <c r="G158" s="86" t="s">
        <v>5467</v>
      </c>
      <c r="H158" s="7" t="s">
        <v>6083</v>
      </c>
      <c r="I158" s="11" t="s">
        <v>6079</v>
      </c>
      <c r="J158" s="88" t="s">
        <v>6084</v>
      </c>
      <c r="K158" s="24"/>
      <c r="L158" s="24"/>
      <c r="M158" s="24"/>
      <c r="N158" s="24"/>
      <c r="O158" s="24"/>
      <c r="P158" s="24"/>
      <c r="Q158" s="24"/>
      <c r="R158" s="24"/>
      <c r="S158" s="24"/>
      <c r="T158" s="24"/>
      <c r="U158" s="24"/>
      <c r="V158" s="24"/>
      <c r="W158" s="24"/>
    </row>
    <row r="159">
      <c r="A159" s="7" t="s">
        <v>6085</v>
      </c>
      <c r="B159" s="7" t="s">
        <v>3503</v>
      </c>
      <c r="C159" s="24"/>
      <c r="D159" s="24"/>
      <c r="E159" s="17"/>
      <c r="F159" s="105" t="s">
        <v>6086</v>
      </c>
      <c r="G159" s="86" t="s">
        <v>5467</v>
      </c>
      <c r="H159" s="7" t="s">
        <v>6087</v>
      </c>
      <c r="I159" s="11" t="s">
        <v>6079</v>
      </c>
      <c r="J159" s="88" t="s">
        <v>6088</v>
      </c>
      <c r="K159" s="24"/>
      <c r="L159" s="24"/>
      <c r="M159" s="24"/>
      <c r="N159" s="24"/>
      <c r="O159" s="24"/>
      <c r="P159" s="24"/>
      <c r="Q159" s="24"/>
      <c r="R159" s="24"/>
      <c r="S159" s="24"/>
      <c r="T159" s="24"/>
      <c r="U159" s="24"/>
      <c r="V159" s="24"/>
      <c r="W159" s="24"/>
    </row>
    <row r="160">
      <c r="A160" s="7" t="s">
        <v>6089</v>
      </c>
      <c r="B160" s="7" t="s">
        <v>3503</v>
      </c>
      <c r="C160" s="24"/>
      <c r="D160" s="24"/>
      <c r="E160" s="17"/>
      <c r="F160" s="105" t="s">
        <v>6090</v>
      </c>
      <c r="G160" s="86" t="s">
        <v>5467</v>
      </c>
      <c r="H160" s="7" t="s">
        <v>6091</v>
      </c>
      <c r="I160" s="11" t="s">
        <v>6079</v>
      </c>
      <c r="J160" s="88" t="s">
        <v>6092</v>
      </c>
      <c r="K160" s="24"/>
      <c r="L160" s="24"/>
      <c r="M160" s="24"/>
      <c r="N160" s="24"/>
      <c r="O160" s="24"/>
      <c r="P160" s="24"/>
      <c r="Q160" s="24"/>
      <c r="R160" s="24"/>
      <c r="S160" s="24"/>
      <c r="T160" s="24"/>
      <c r="U160" s="24"/>
      <c r="V160" s="24"/>
      <c r="W160" s="24"/>
    </row>
    <row r="161">
      <c r="A161" s="7" t="s">
        <v>6093</v>
      </c>
      <c r="B161" s="7" t="s">
        <v>4295</v>
      </c>
      <c r="C161" s="24"/>
      <c r="D161" s="24"/>
      <c r="E161" s="17"/>
      <c r="F161" s="94" t="s">
        <v>6094</v>
      </c>
      <c r="G161" s="86" t="s">
        <v>5467</v>
      </c>
      <c r="H161" s="7" t="s">
        <v>6095</v>
      </c>
      <c r="I161" s="24"/>
      <c r="J161" s="88" t="s">
        <v>6096</v>
      </c>
      <c r="K161" s="24"/>
      <c r="L161" s="24"/>
      <c r="M161" s="24"/>
      <c r="N161" s="24"/>
      <c r="O161" s="24"/>
      <c r="P161" s="24"/>
      <c r="Q161" s="24"/>
      <c r="R161" s="24"/>
      <c r="S161" s="24"/>
      <c r="T161" s="24"/>
      <c r="U161" s="24"/>
      <c r="V161" s="24"/>
      <c r="W161" s="24"/>
    </row>
    <row r="162">
      <c r="A162" s="7" t="s">
        <v>6097</v>
      </c>
      <c r="B162" s="7" t="s">
        <v>4295</v>
      </c>
      <c r="C162" s="24"/>
      <c r="D162" s="24"/>
      <c r="E162" s="17"/>
      <c r="F162" s="94" t="s">
        <v>6098</v>
      </c>
      <c r="G162" s="86" t="s">
        <v>5467</v>
      </c>
      <c r="H162" s="7" t="s">
        <v>6099</v>
      </c>
      <c r="I162" s="24"/>
      <c r="J162" s="88" t="s">
        <v>6096</v>
      </c>
      <c r="K162" s="24"/>
      <c r="L162" s="24"/>
      <c r="M162" s="24"/>
      <c r="N162" s="24"/>
      <c r="O162" s="24"/>
      <c r="P162" s="24"/>
      <c r="Q162" s="24"/>
      <c r="R162" s="24"/>
      <c r="S162" s="24"/>
      <c r="T162" s="24"/>
      <c r="U162" s="24"/>
      <c r="V162" s="24"/>
      <c r="W162" s="24"/>
    </row>
    <row r="163">
      <c r="A163" s="7" t="s">
        <v>6100</v>
      </c>
      <c r="B163" s="7" t="s">
        <v>5185</v>
      </c>
      <c r="C163" s="24"/>
      <c r="D163" s="24"/>
      <c r="E163" s="17"/>
      <c r="F163" s="94" t="s">
        <v>6101</v>
      </c>
      <c r="G163" s="86" t="s">
        <v>5467</v>
      </c>
      <c r="H163" s="7" t="s">
        <v>6102</v>
      </c>
      <c r="I163" s="24"/>
      <c r="J163" s="88" t="s">
        <v>6103</v>
      </c>
      <c r="K163" s="24"/>
      <c r="L163" s="24"/>
      <c r="M163" s="24"/>
      <c r="N163" s="24"/>
      <c r="O163" s="24"/>
      <c r="P163" s="24"/>
      <c r="Q163" s="24"/>
      <c r="R163" s="24"/>
      <c r="S163" s="24"/>
      <c r="T163" s="24"/>
      <c r="U163" s="24"/>
      <c r="V163" s="24"/>
      <c r="W163" s="24"/>
    </row>
    <row r="164">
      <c r="A164" s="7" t="s">
        <v>6104</v>
      </c>
      <c r="B164" s="7" t="s">
        <v>1856</v>
      </c>
      <c r="C164" s="24"/>
      <c r="D164" s="24"/>
      <c r="E164" s="17"/>
      <c r="F164" s="105" t="s">
        <v>6105</v>
      </c>
      <c r="G164" s="86" t="s">
        <v>5467</v>
      </c>
      <c r="H164" s="7" t="s">
        <v>6106</v>
      </c>
      <c r="I164" s="24"/>
      <c r="J164" s="88" t="s">
        <v>6107</v>
      </c>
      <c r="K164" s="24"/>
      <c r="L164" s="24"/>
      <c r="M164" s="24"/>
      <c r="N164" s="24"/>
      <c r="O164" s="24"/>
      <c r="P164" s="24"/>
      <c r="Q164" s="24"/>
      <c r="R164" s="24"/>
      <c r="S164" s="24"/>
      <c r="T164" s="24"/>
      <c r="U164" s="24"/>
      <c r="V164" s="24"/>
      <c r="W164" s="24"/>
    </row>
    <row r="165">
      <c r="A165" s="7" t="s">
        <v>6108</v>
      </c>
      <c r="B165" s="7" t="s">
        <v>1856</v>
      </c>
      <c r="C165" s="24"/>
      <c r="D165" s="24"/>
      <c r="E165" s="17"/>
      <c r="F165" s="105" t="s">
        <v>6109</v>
      </c>
      <c r="G165" s="86" t="s">
        <v>5467</v>
      </c>
      <c r="H165" s="7" t="s">
        <v>6110</v>
      </c>
      <c r="I165" s="24"/>
      <c r="J165" s="88" t="s">
        <v>6111</v>
      </c>
      <c r="K165" s="24"/>
      <c r="L165" s="24"/>
      <c r="M165" s="24"/>
      <c r="N165" s="24"/>
      <c r="O165" s="24"/>
      <c r="P165" s="24"/>
      <c r="Q165" s="24"/>
      <c r="R165" s="24"/>
      <c r="S165" s="24"/>
      <c r="T165" s="24"/>
      <c r="U165" s="24"/>
      <c r="V165" s="24"/>
      <c r="W165" s="24"/>
    </row>
    <row r="166">
      <c r="A166" s="17"/>
      <c r="B166" s="17"/>
      <c r="C166" s="24"/>
      <c r="D166" s="24"/>
      <c r="E166" s="17"/>
      <c r="F166" s="119"/>
      <c r="G166" s="86"/>
      <c r="H166" s="7"/>
      <c r="I166" s="24"/>
      <c r="J166" s="120"/>
      <c r="K166" s="24"/>
      <c r="L166" s="24"/>
      <c r="M166" s="24"/>
      <c r="N166" s="24"/>
      <c r="O166" s="24"/>
      <c r="P166" s="24"/>
      <c r="Q166" s="24"/>
      <c r="R166" s="24"/>
      <c r="S166" s="24"/>
      <c r="T166" s="24"/>
      <c r="U166" s="24"/>
      <c r="V166" s="24"/>
      <c r="W166" s="24"/>
    </row>
    <row r="167">
      <c r="A167" s="17"/>
      <c r="B167" s="17"/>
      <c r="C167" s="24"/>
      <c r="D167" s="24"/>
      <c r="E167" s="17"/>
      <c r="F167" s="119"/>
      <c r="G167" s="121"/>
      <c r="H167" s="17"/>
      <c r="I167" s="24"/>
      <c r="J167" s="120"/>
      <c r="K167" s="24"/>
      <c r="L167" s="24"/>
      <c r="M167" s="24"/>
      <c r="N167" s="24"/>
      <c r="O167" s="24"/>
      <c r="P167" s="24"/>
      <c r="Q167" s="24"/>
      <c r="R167" s="24"/>
      <c r="S167" s="24"/>
      <c r="T167" s="24"/>
      <c r="U167" s="24"/>
      <c r="V167" s="24"/>
      <c r="W167" s="24"/>
    </row>
    <row r="168">
      <c r="A168" s="17"/>
      <c r="B168" s="17"/>
      <c r="C168" s="24"/>
      <c r="D168" s="24"/>
      <c r="E168" s="17"/>
      <c r="F168" s="119"/>
      <c r="G168" s="121"/>
      <c r="H168" s="17"/>
      <c r="I168" s="24"/>
      <c r="J168" s="120"/>
      <c r="K168" s="24"/>
      <c r="L168" s="24"/>
      <c r="M168" s="24"/>
      <c r="N168" s="24"/>
      <c r="O168" s="24"/>
      <c r="P168" s="24"/>
      <c r="Q168" s="24"/>
      <c r="R168" s="24"/>
      <c r="S168" s="24"/>
      <c r="T168" s="24"/>
      <c r="U168" s="24"/>
      <c r="V168" s="24"/>
      <c r="W168" s="24"/>
    </row>
    <row r="169">
      <c r="A169" s="17"/>
      <c r="B169" s="17"/>
      <c r="C169" s="24"/>
      <c r="D169" s="24"/>
      <c r="E169" s="17"/>
      <c r="F169" s="119"/>
      <c r="G169" s="121"/>
      <c r="H169" s="17"/>
      <c r="I169" s="24"/>
      <c r="J169" s="120"/>
      <c r="K169" s="24"/>
      <c r="L169" s="24"/>
      <c r="M169" s="24"/>
      <c r="N169" s="24"/>
      <c r="O169" s="24"/>
      <c r="P169" s="24"/>
      <c r="Q169" s="24"/>
      <c r="R169" s="24"/>
      <c r="S169" s="24"/>
      <c r="T169" s="24"/>
      <c r="U169" s="24"/>
      <c r="V169" s="24"/>
      <c r="W169" s="24"/>
    </row>
    <row r="170">
      <c r="A170" s="17"/>
      <c r="B170" s="17"/>
      <c r="C170" s="24"/>
      <c r="D170" s="24"/>
      <c r="E170" s="17"/>
      <c r="F170" s="119"/>
      <c r="G170" s="121"/>
      <c r="H170" s="17"/>
      <c r="I170" s="24"/>
      <c r="J170" s="120"/>
      <c r="K170" s="24"/>
      <c r="L170" s="24"/>
      <c r="M170" s="24"/>
      <c r="N170" s="24"/>
      <c r="O170" s="24"/>
      <c r="P170" s="24"/>
      <c r="Q170" s="24"/>
      <c r="R170" s="24"/>
      <c r="S170" s="24"/>
      <c r="T170" s="24"/>
      <c r="U170" s="24"/>
      <c r="V170" s="24"/>
      <c r="W170" s="24"/>
    </row>
    <row r="171">
      <c r="A171" s="17"/>
      <c r="B171" s="17"/>
      <c r="C171" s="24"/>
      <c r="D171" s="24"/>
      <c r="E171" s="17"/>
      <c r="F171" s="119"/>
      <c r="G171" s="121"/>
      <c r="H171" s="17"/>
      <c r="I171" s="24"/>
      <c r="J171" s="120"/>
      <c r="K171" s="24"/>
      <c r="L171" s="24"/>
      <c r="M171" s="24"/>
      <c r="N171" s="24"/>
      <c r="O171" s="24"/>
      <c r="P171" s="24"/>
      <c r="Q171" s="24"/>
      <c r="R171" s="24"/>
      <c r="S171" s="24"/>
      <c r="T171" s="24"/>
      <c r="U171" s="24"/>
      <c r="V171" s="24"/>
      <c r="W171" s="24"/>
    </row>
    <row r="172">
      <c r="A172" s="17"/>
      <c r="B172" s="17"/>
      <c r="C172" s="24"/>
      <c r="D172" s="24"/>
      <c r="E172" s="17"/>
      <c r="F172" s="119"/>
      <c r="G172" s="121"/>
      <c r="H172" s="17"/>
      <c r="I172" s="24"/>
      <c r="J172" s="120"/>
      <c r="K172" s="24"/>
      <c r="L172" s="24"/>
      <c r="M172" s="24"/>
      <c r="N172" s="24"/>
      <c r="O172" s="24"/>
      <c r="P172" s="24"/>
      <c r="Q172" s="24"/>
      <c r="R172" s="24"/>
      <c r="S172" s="24"/>
      <c r="T172" s="24"/>
      <c r="U172" s="24"/>
      <c r="V172" s="24"/>
      <c r="W172" s="24"/>
    </row>
    <row r="173">
      <c r="A173" s="17"/>
      <c r="B173" s="17"/>
      <c r="C173" s="24"/>
      <c r="D173" s="24"/>
      <c r="E173" s="17"/>
      <c r="F173" s="119"/>
      <c r="G173" s="121"/>
      <c r="H173" s="17"/>
      <c r="I173" s="24"/>
      <c r="J173" s="120"/>
      <c r="K173" s="24"/>
      <c r="L173" s="24"/>
      <c r="M173" s="24"/>
      <c r="N173" s="24"/>
      <c r="O173" s="24"/>
      <c r="P173" s="24"/>
      <c r="Q173" s="24"/>
      <c r="R173" s="24"/>
      <c r="S173" s="24"/>
      <c r="T173" s="24"/>
      <c r="U173" s="24"/>
      <c r="V173" s="24"/>
      <c r="W173" s="24"/>
    </row>
    <row r="174">
      <c r="A174" s="17"/>
      <c r="B174" s="17"/>
      <c r="C174" s="24"/>
      <c r="D174" s="24"/>
      <c r="E174" s="17"/>
      <c r="F174" s="119"/>
      <c r="G174" s="121"/>
      <c r="H174" s="17"/>
      <c r="I174" s="24"/>
      <c r="J174" s="120"/>
      <c r="K174" s="24"/>
      <c r="L174" s="24"/>
      <c r="M174" s="24"/>
      <c r="N174" s="24"/>
      <c r="O174" s="24"/>
      <c r="P174" s="24"/>
      <c r="Q174" s="24"/>
      <c r="R174" s="24"/>
      <c r="S174" s="24"/>
      <c r="T174" s="24"/>
      <c r="U174" s="24"/>
      <c r="V174" s="24"/>
      <c r="W174" s="24"/>
    </row>
    <row r="175">
      <c r="A175" s="17"/>
      <c r="B175" s="17"/>
      <c r="C175" s="24"/>
      <c r="D175" s="24"/>
      <c r="E175" s="17"/>
      <c r="F175" s="119"/>
      <c r="G175" s="121"/>
      <c r="H175" s="17"/>
      <c r="I175" s="24"/>
      <c r="J175" s="120"/>
      <c r="K175" s="24"/>
      <c r="L175" s="24"/>
      <c r="M175" s="24"/>
      <c r="N175" s="24"/>
      <c r="O175" s="24"/>
      <c r="P175" s="24"/>
      <c r="Q175" s="24"/>
      <c r="R175" s="24"/>
      <c r="S175" s="24"/>
      <c r="T175" s="24"/>
      <c r="U175" s="24"/>
      <c r="V175" s="24"/>
      <c r="W175" s="24"/>
    </row>
    <row r="176">
      <c r="A176" s="17"/>
      <c r="B176" s="17"/>
      <c r="C176" s="24"/>
      <c r="D176" s="24"/>
      <c r="E176" s="17"/>
      <c r="F176" s="119"/>
      <c r="G176" s="121"/>
      <c r="H176" s="17"/>
      <c r="I176" s="24"/>
      <c r="J176" s="120"/>
      <c r="K176" s="24"/>
      <c r="L176" s="24"/>
      <c r="M176" s="24"/>
      <c r="N176" s="24"/>
      <c r="O176" s="24"/>
      <c r="P176" s="24"/>
      <c r="Q176" s="24"/>
      <c r="R176" s="24"/>
      <c r="S176" s="24"/>
      <c r="T176" s="24"/>
      <c r="U176" s="24"/>
      <c r="V176" s="24"/>
      <c r="W176" s="24"/>
    </row>
    <row r="177">
      <c r="A177" s="17"/>
      <c r="B177" s="17"/>
      <c r="C177" s="24"/>
      <c r="D177" s="24"/>
      <c r="E177" s="17"/>
      <c r="F177" s="119"/>
      <c r="G177" s="121"/>
      <c r="H177" s="17"/>
      <c r="I177" s="24"/>
      <c r="J177" s="120"/>
      <c r="K177" s="24"/>
      <c r="L177" s="24"/>
      <c r="M177" s="24"/>
      <c r="N177" s="24"/>
      <c r="O177" s="24"/>
      <c r="P177" s="24"/>
      <c r="Q177" s="24"/>
      <c r="R177" s="24"/>
      <c r="S177" s="24"/>
      <c r="T177" s="24"/>
      <c r="U177" s="24"/>
      <c r="V177" s="24"/>
      <c r="W177" s="24"/>
    </row>
    <row r="178">
      <c r="A178" s="17"/>
      <c r="B178" s="17"/>
      <c r="C178" s="24"/>
      <c r="D178" s="24"/>
      <c r="E178" s="17"/>
      <c r="F178" s="119"/>
      <c r="G178" s="121"/>
      <c r="H178" s="17"/>
      <c r="I178" s="24"/>
      <c r="J178" s="120"/>
      <c r="K178" s="24"/>
      <c r="L178" s="24"/>
      <c r="M178" s="24"/>
      <c r="N178" s="24"/>
      <c r="O178" s="24"/>
      <c r="P178" s="24"/>
      <c r="Q178" s="24"/>
      <c r="R178" s="24"/>
      <c r="S178" s="24"/>
      <c r="T178" s="24"/>
      <c r="U178" s="24"/>
      <c r="V178" s="24"/>
      <c r="W178" s="24"/>
    </row>
    <row r="179">
      <c r="A179" s="17"/>
      <c r="B179" s="17"/>
      <c r="C179" s="24"/>
      <c r="D179" s="24"/>
      <c r="E179" s="17"/>
      <c r="F179" s="119"/>
      <c r="G179" s="121"/>
      <c r="H179" s="17"/>
      <c r="I179" s="24"/>
      <c r="J179" s="120"/>
      <c r="K179" s="24"/>
      <c r="L179" s="24"/>
      <c r="M179" s="24"/>
      <c r="N179" s="24"/>
      <c r="O179" s="24"/>
      <c r="P179" s="24"/>
      <c r="Q179" s="24"/>
      <c r="R179" s="24"/>
      <c r="S179" s="24"/>
      <c r="T179" s="24"/>
      <c r="U179" s="24"/>
      <c r="V179" s="24"/>
      <c r="W179" s="24"/>
    </row>
    <row r="180">
      <c r="A180" s="17"/>
      <c r="B180" s="17"/>
      <c r="C180" s="24"/>
      <c r="D180" s="24"/>
      <c r="E180" s="17"/>
      <c r="F180" s="119"/>
      <c r="G180" s="121"/>
      <c r="H180" s="17"/>
      <c r="I180" s="24"/>
      <c r="J180" s="120"/>
      <c r="K180" s="24"/>
      <c r="L180" s="24"/>
      <c r="M180" s="24"/>
      <c r="N180" s="24"/>
      <c r="O180" s="24"/>
      <c r="P180" s="24"/>
      <c r="Q180" s="24"/>
      <c r="R180" s="24"/>
      <c r="S180" s="24"/>
      <c r="T180" s="24"/>
      <c r="U180" s="24"/>
      <c r="V180" s="24"/>
      <c r="W180" s="24"/>
    </row>
    <row r="181">
      <c r="A181" s="17"/>
      <c r="B181" s="17"/>
      <c r="C181" s="24"/>
      <c r="D181" s="24"/>
      <c r="E181" s="17"/>
      <c r="F181" s="119"/>
      <c r="G181" s="121"/>
      <c r="H181" s="17"/>
      <c r="I181" s="24"/>
      <c r="J181" s="120"/>
      <c r="K181" s="24"/>
      <c r="L181" s="24"/>
      <c r="M181" s="24"/>
      <c r="N181" s="24"/>
      <c r="O181" s="24"/>
      <c r="P181" s="24"/>
      <c r="Q181" s="24"/>
      <c r="R181" s="24"/>
      <c r="S181" s="24"/>
      <c r="T181" s="24"/>
      <c r="U181" s="24"/>
      <c r="V181" s="24"/>
      <c r="W181" s="24"/>
    </row>
    <row r="182">
      <c r="A182" s="17"/>
      <c r="B182" s="17"/>
      <c r="C182" s="24"/>
      <c r="D182" s="24"/>
      <c r="E182" s="17"/>
      <c r="F182" s="119"/>
      <c r="G182" s="121"/>
      <c r="H182" s="17"/>
      <c r="I182" s="24"/>
      <c r="J182" s="120"/>
      <c r="K182" s="24"/>
      <c r="L182" s="24"/>
      <c r="M182" s="24"/>
      <c r="N182" s="24"/>
      <c r="O182" s="24"/>
      <c r="P182" s="24"/>
      <c r="Q182" s="24"/>
      <c r="R182" s="24"/>
      <c r="S182" s="24"/>
      <c r="T182" s="24"/>
      <c r="U182" s="24"/>
      <c r="V182" s="24"/>
      <c r="W182" s="24"/>
    </row>
    <row r="183">
      <c r="A183" s="17"/>
      <c r="B183" s="17"/>
      <c r="C183" s="24"/>
      <c r="D183" s="24"/>
      <c r="E183" s="17"/>
      <c r="F183" s="119"/>
      <c r="G183" s="121"/>
      <c r="H183" s="17"/>
      <c r="I183" s="24"/>
      <c r="J183" s="120"/>
      <c r="K183" s="24"/>
      <c r="L183" s="24"/>
      <c r="M183" s="24"/>
      <c r="N183" s="24"/>
      <c r="O183" s="24"/>
      <c r="P183" s="24"/>
      <c r="Q183" s="24"/>
      <c r="R183" s="24"/>
      <c r="S183" s="24"/>
      <c r="T183" s="24"/>
      <c r="U183" s="24"/>
      <c r="V183" s="24"/>
      <c r="W183" s="24"/>
    </row>
    <row r="184">
      <c r="A184" s="17"/>
      <c r="B184" s="17"/>
      <c r="C184" s="24"/>
      <c r="D184" s="24"/>
      <c r="E184" s="17"/>
      <c r="F184" s="119"/>
      <c r="G184" s="121"/>
      <c r="H184" s="17"/>
      <c r="I184" s="24"/>
      <c r="J184" s="120"/>
      <c r="K184" s="24"/>
      <c r="L184" s="24"/>
      <c r="M184" s="24"/>
      <c r="N184" s="24"/>
      <c r="O184" s="24"/>
      <c r="P184" s="24"/>
      <c r="Q184" s="24"/>
      <c r="R184" s="24"/>
      <c r="S184" s="24"/>
      <c r="T184" s="24"/>
      <c r="U184" s="24"/>
      <c r="V184" s="24"/>
      <c r="W184" s="24"/>
    </row>
    <row r="185">
      <c r="A185" s="17"/>
      <c r="B185" s="17"/>
      <c r="C185" s="24"/>
      <c r="D185" s="24"/>
      <c r="E185" s="17"/>
      <c r="F185" s="119"/>
      <c r="G185" s="121"/>
      <c r="H185" s="17"/>
      <c r="I185" s="24"/>
      <c r="J185" s="120"/>
      <c r="K185" s="24"/>
      <c r="L185" s="24"/>
      <c r="M185" s="24"/>
      <c r="N185" s="24"/>
      <c r="O185" s="24"/>
      <c r="P185" s="24"/>
      <c r="Q185" s="24"/>
      <c r="R185" s="24"/>
      <c r="S185" s="24"/>
      <c r="T185" s="24"/>
      <c r="U185" s="24"/>
      <c r="V185" s="24"/>
      <c r="W185" s="24"/>
    </row>
    <row r="186">
      <c r="A186" s="17"/>
      <c r="B186" s="17"/>
      <c r="C186" s="24"/>
      <c r="D186" s="24"/>
      <c r="E186" s="17"/>
      <c r="F186" s="119"/>
      <c r="G186" s="121"/>
      <c r="H186" s="17"/>
      <c r="I186" s="24"/>
      <c r="J186" s="120"/>
      <c r="K186" s="24"/>
      <c r="L186" s="24"/>
      <c r="M186" s="24"/>
      <c r="N186" s="24"/>
      <c r="O186" s="24"/>
      <c r="P186" s="24"/>
      <c r="Q186" s="24"/>
      <c r="R186" s="24"/>
      <c r="S186" s="24"/>
      <c r="T186" s="24"/>
      <c r="U186" s="24"/>
      <c r="V186" s="24"/>
      <c r="W186" s="24"/>
    </row>
    <row r="187">
      <c r="A187" s="17"/>
      <c r="B187" s="17"/>
      <c r="C187" s="24"/>
      <c r="D187" s="24"/>
      <c r="E187" s="17"/>
      <c r="F187" s="119"/>
      <c r="G187" s="121"/>
      <c r="H187" s="17"/>
      <c r="I187" s="24"/>
      <c r="J187" s="120"/>
      <c r="K187" s="24"/>
      <c r="L187" s="24"/>
      <c r="M187" s="24"/>
      <c r="N187" s="24"/>
      <c r="O187" s="24"/>
      <c r="P187" s="24"/>
      <c r="Q187" s="24"/>
      <c r="R187" s="24"/>
      <c r="S187" s="24"/>
      <c r="T187" s="24"/>
      <c r="U187" s="24"/>
      <c r="V187" s="24"/>
      <c r="W187" s="24"/>
    </row>
    <row r="188">
      <c r="A188" s="17"/>
      <c r="B188" s="17"/>
      <c r="C188" s="24"/>
      <c r="D188" s="24"/>
      <c r="E188" s="17"/>
      <c r="F188" s="119"/>
      <c r="G188" s="121"/>
      <c r="H188" s="17"/>
      <c r="I188" s="24"/>
      <c r="J188" s="120"/>
      <c r="K188" s="24"/>
      <c r="L188" s="24"/>
      <c r="M188" s="24"/>
      <c r="N188" s="24"/>
      <c r="O188" s="24"/>
      <c r="P188" s="24"/>
      <c r="Q188" s="24"/>
      <c r="R188" s="24"/>
      <c r="S188" s="24"/>
      <c r="T188" s="24"/>
      <c r="U188" s="24"/>
      <c r="V188" s="24"/>
      <c r="W188" s="24"/>
    </row>
    <row r="189">
      <c r="A189" s="17"/>
      <c r="B189" s="17"/>
      <c r="C189" s="24"/>
      <c r="D189" s="24"/>
      <c r="E189" s="17"/>
      <c r="F189" s="119"/>
      <c r="G189" s="121"/>
      <c r="H189" s="17"/>
      <c r="I189" s="24"/>
      <c r="J189" s="120"/>
      <c r="K189" s="24"/>
      <c r="L189" s="24"/>
      <c r="M189" s="24"/>
      <c r="N189" s="24"/>
      <c r="O189" s="24"/>
      <c r="P189" s="24"/>
      <c r="Q189" s="24"/>
      <c r="R189" s="24"/>
      <c r="S189" s="24"/>
      <c r="T189" s="24"/>
      <c r="U189" s="24"/>
      <c r="V189" s="24"/>
      <c r="W189" s="24"/>
    </row>
    <row r="190">
      <c r="A190" s="17"/>
      <c r="B190" s="17"/>
      <c r="C190" s="24"/>
      <c r="D190" s="24"/>
      <c r="E190" s="17"/>
      <c r="F190" s="119"/>
      <c r="G190" s="121"/>
      <c r="H190" s="17"/>
      <c r="I190" s="24"/>
      <c r="J190" s="120"/>
      <c r="K190" s="24"/>
      <c r="L190" s="24"/>
      <c r="M190" s="24"/>
      <c r="N190" s="24"/>
      <c r="O190" s="24"/>
      <c r="P190" s="24"/>
      <c r="Q190" s="24"/>
      <c r="R190" s="24"/>
      <c r="S190" s="24"/>
      <c r="T190" s="24"/>
      <c r="U190" s="24"/>
      <c r="V190" s="24"/>
      <c r="W190" s="24"/>
    </row>
    <row r="191">
      <c r="A191" s="17"/>
      <c r="B191" s="17"/>
      <c r="C191" s="24"/>
      <c r="D191" s="24"/>
      <c r="E191" s="17"/>
      <c r="F191" s="119"/>
      <c r="G191" s="121"/>
      <c r="H191" s="17"/>
      <c r="I191" s="24"/>
      <c r="J191" s="120"/>
      <c r="K191" s="24"/>
      <c r="L191" s="24"/>
      <c r="M191" s="24"/>
      <c r="N191" s="24"/>
      <c r="O191" s="24"/>
      <c r="P191" s="24"/>
      <c r="Q191" s="24"/>
      <c r="R191" s="24"/>
      <c r="S191" s="24"/>
      <c r="T191" s="24"/>
      <c r="U191" s="24"/>
      <c r="V191" s="24"/>
      <c r="W191" s="24"/>
    </row>
    <row r="192">
      <c r="A192" s="17"/>
      <c r="B192" s="17"/>
      <c r="C192" s="24"/>
      <c r="D192" s="24"/>
      <c r="E192" s="17"/>
      <c r="F192" s="119"/>
      <c r="G192" s="121"/>
      <c r="H192" s="17"/>
      <c r="I192" s="24"/>
      <c r="J192" s="120"/>
      <c r="K192" s="24"/>
      <c r="L192" s="24"/>
      <c r="M192" s="24"/>
      <c r="N192" s="24"/>
      <c r="O192" s="24"/>
      <c r="P192" s="24"/>
      <c r="Q192" s="24"/>
      <c r="R192" s="24"/>
      <c r="S192" s="24"/>
      <c r="T192" s="24"/>
      <c r="U192" s="24"/>
      <c r="V192" s="24"/>
      <c r="W192" s="24"/>
    </row>
    <row r="193">
      <c r="A193" s="17"/>
      <c r="B193" s="17"/>
      <c r="C193" s="24"/>
      <c r="D193" s="24"/>
      <c r="E193" s="17"/>
      <c r="F193" s="119"/>
      <c r="G193" s="121"/>
      <c r="H193" s="17"/>
      <c r="I193" s="24"/>
      <c r="J193" s="120"/>
      <c r="K193" s="24"/>
      <c r="L193" s="24"/>
      <c r="M193" s="24"/>
      <c r="N193" s="24"/>
      <c r="O193" s="24"/>
      <c r="P193" s="24"/>
      <c r="Q193" s="24"/>
      <c r="R193" s="24"/>
      <c r="S193" s="24"/>
      <c r="T193" s="24"/>
      <c r="U193" s="24"/>
      <c r="V193" s="24"/>
      <c r="W193" s="24"/>
    </row>
    <row r="194">
      <c r="A194" s="17"/>
      <c r="B194" s="17"/>
      <c r="C194" s="24"/>
      <c r="D194" s="24"/>
      <c r="E194" s="17"/>
      <c r="F194" s="119"/>
      <c r="G194" s="121"/>
      <c r="H194" s="17"/>
      <c r="I194" s="24"/>
      <c r="J194" s="120"/>
      <c r="K194" s="24"/>
      <c r="L194" s="24"/>
      <c r="M194" s="24"/>
      <c r="N194" s="24"/>
      <c r="O194" s="24"/>
      <c r="P194" s="24"/>
      <c r="Q194" s="24"/>
      <c r="R194" s="24"/>
      <c r="S194" s="24"/>
      <c r="T194" s="24"/>
      <c r="U194" s="24"/>
      <c r="V194" s="24"/>
      <c r="W194" s="24"/>
    </row>
    <row r="195">
      <c r="A195" s="17"/>
      <c r="B195" s="17"/>
      <c r="C195" s="24"/>
      <c r="D195" s="24"/>
      <c r="E195" s="17"/>
      <c r="F195" s="119"/>
      <c r="G195" s="121"/>
      <c r="H195" s="17"/>
      <c r="I195" s="24"/>
      <c r="J195" s="120"/>
      <c r="K195" s="24"/>
      <c r="L195" s="24"/>
      <c r="M195" s="24"/>
      <c r="N195" s="24"/>
      <c r="O195" s="24"/>
      <c r="P195" s="24"/>
      <c r="Q195" s="24"/>
      <c r="R195" s="24"/>
      <c r="S195" s="24"/>
      <c r="T195" s="24"/>
      <c r="U195" s="24"/>
      <c r="V195" s="24"/>
      <c r="W195" s="24"/>
    </row>
    <row r="196">
      <c r="A196" s="17"/>
      <c r="B196" s="17"/>
      <c r="C196" s="24"/>
      <c r="D196" s="24"/>
      <c r="E196" s="17"/>
      <c r="F196" s="119"/>
      <c r="G196" s="121"/>
      <c r="H196" s="17"/>
      <c r="I196" s="24"/>
      <c r="J196" s="120"/>
      <c r="K196" s="24"/>
      <c r="L196" s="24"/>
      <c r="M196" s="24"/>
      <c r="N196" s="24"/>
      <c r="O196" s="24"/>
      <c r="P196" s="24"/>
      <c r="Q196" s="24"/>
      <c r="R196" s="24"/>
      <c r="S196" s="24"/>
      <c r="T196" s="24"/>
      <c r="U196" s="24"/>
      <c r="V196" s="24"/>
      <c r="W196" s="24"/>
    </row>
    <row r="197">
      <c r="A197" s="17"/>
      <c r="B197" s="17"/>
      <c r="C197" s="24"/>
      <c r="D197" s="24"/>
      <c r="E197" s="17"/>
      <c r="F197" s="119"/>
      <c r="G197" s="121"/>
      <c r="H197" s="17"/>
      <c r="I197" s="24"/>
      <c r="J197" s="120"/>
      <c r="K197" s="24"/>
      <c r="L197" s="24"/>
      <c r="M197" s="24"/>
      <c r="N197" s="24"/>
      <c r="O197" s="24"/>
      <c r="P197" s="24"/>
      <c r="Q197" s="24"/>
      <c r="R197" s="24"/>
      <c r="S197" s="24"/>
      <c r="T197" s="24"/>
      <c r="U197" s="24"/>
      <c r="V197" s="24"/>
      <c r="W197" s="24"/>
    </row>
    <row r="198">
      <c r="A198" s="17"/>
      <c r="B198" s="17"/>
      <c r="C198" s="24"/>
      <c r="D198" s="24"/>
      <c r="E198" s="17"/>
      <c r="F198" s="119"/>
      <c r="G198" s="121"/>
      <c r="H198" s="17"/>
      <c r="I198" s="24"/>
      <c r="J198" s="120"/>
      <c r="K198" s="24"/>
      <c r="L198" s="24"/>
      <c r="M198" s="24"/>
      <c r="N198" s="24"/>
      <c r="O198" s="24"/>
      <c r="P198" s="24"/>
      <c r="Q198" s="24"/>
      <c r="R198" s="24"/>
      <c r="S198" s="24"/>
      <c r="T198" s="24"/>
      <c r="U198" s="24"/>
      <c r="V198" s="24"/>
      <c r="W198" s="24"/>
    </row>
    <row r="199">
      <c r="A199" s="17"/>
      <c r="B199" s="17"/>
      <c r="C199" s="24"/>
      <c r="D199" s="24"/>
      <c r="E199" s="17"/>
      <c r="F199" s="119"/>
      <c r="G199" s="121"/>
      <c r="H199" s="17"/>
      <c r="I199" s="24"/>
      <c r="J199" s="120"/>
      <c r="K199" s="24"/>
      <c r="L199" s="24"/>
      <c r="M199" s="24"/>
      <c r="N199" s="24"/>
      <c r="O199" s="24"/>
      <c r="P199" s="24"/>
      <c r="Q199" s="24"/>
      <c r="R199" s="24"/>
      <c r="S199" s="24"/>
      <c r="T199" s="24"/>
      <c r="U199" s="24"/>
      <c r="V199" s="24"/>
      <c r="W199" s="24"/>
    </row>
    <row r="200">
      <c r="A200" s="17"/>
      <c r="B200" s="17"/>
      <c r="C200" s="24"/>
      <c r="D200" s="24"/>
      <c r="E200" s="17"/>
      <c r="F200" s="119"/>
      <c r="G200" s="121"/>
      <c r="H200" s="17"/>
      <c r="I200" s="24"/>
      <c r="J200" s="120"/>
      <c r="K200" s="24"/>
      <c r="L200" s="24"/>
      <c r="M200" s="24"/>
      <c r="N200" s="24"/>
      <c r="O200" s="24"/>
      <c r="P200" s="24"/>
      <c r="Q200" s="24"/>
      <c r="R200" s="24"/>
      <c r="S200" s="24"/>
      <c r="T200" s="24"/>
      <c r="U200" s="24"/>
      <c r="V200" s="24"/>
      <c r="W200" s="24"/>
    </row>
    <row r="201">
      <c r="A201" s="17"/>
      <c r="B201" s="17"/>
      <c r="C201" s="24"/>
      <c r="D201" s="24"/>
      <c r="E201" s="17"/>
      <c r="F201" s="119"/>
      <c r="G201" s="121"/>
      <c r="H201" s="17"/>
      <c r="I201" s="24"/>
      <c r="J201" s="120"/>
      <c r="K201" s="24"/>
      <c r="L201" s="24"/>
      <c r="M201" s="24"/>
      <c r="N201" s="24"/>
      <c r="O201" s="24"/>
      <c r="P201" s="24"/>
      <c r="Q201" s="24"/>
      <c r="R201" s="24"/>
      <c r="S201" s="24"/>
      <c r="T201" s="24"/>
      <c r="U201" s="24"/>
      <c r="V201" s="24"/>
      <c r="W201" s="24"/>
    </row>
    <row r="202">
      <c r="A202" s="17"/>
      <c r="B202" s="17"/>
      <c r="C202" s="24"/>
      <c r="D202" s="24"/>
      <c r="E202" s="17"/>
      <c r="F202" s="119"/>
      <c r="G202" s="121"/>
      <c r="H202" s="17"/>
      <c r="I202" s="24"/>
      <c r="J202" s="120"/>
      <c r="K202" s="24"/>
      <c r="L202" s="24"/>
      <c r="M202" s="24"/>
      <c r="N202" s="24"/>
      <c r="O202" s="24"/>
      <c r="P202" s="24"/>
      <c r="Q202" s="24"/>
      <c r="R202" s="24"/>
      <c r="S202" s="24"/>
      <c r="T202" s="24"/>
      <c r="U202" s="24"/>
      <c r="V202" s="24"/>
      <c r="W202" s="24"/>
    </row>
    <row r="203">
      <c r="A203" s="17"/>
      <c r="B203" s="17"/>
      <c r="C203" s="24"/>
      <c r="D203" s="24"/>
      <c r="E203" s="17"/>
      <c r="F203" s="119"/>
      <c r="G203" s="121"/>
      <c r="H203" s="17"/>
      <c r="I203" s="24"/>
      <c r="J203" s="120"/>
      <c r="K203" s="24"/>
      <c r="L203" s="24"/>
      <c r="M203" s="24"/>
      <c r="N203" s="24"/>
      <c r="O203" s="24"/>
      <c r="P203" s="24"/>
      <c r="Q203" s="24"/>
      <c r="R203" s="24"/>
      <c r="S203" s="24"/>
      <c r="T203" s="24"/>
      <c r="U203" s="24"/>
      <c r="V203" s="24"/>
      <c r="W203" s="24"/>
    </row>
    <row r="204">
      <c r="A204" s="17"/>
      <c r="B204" s="17"/>
      <c r="C204" s="24"/>
      <c r="D204" s="24"/>
      <c r="E204" s="17"/>
      <c r="F204" s="119"/>
      <c r="G204" s="121"/>
      <c r="H204" s="17"/>
      <c r="I204" s="24"/>
      <c r="J204" s="120"/>
      <c r="K204" s="24"/>
      <c r="L204" s="24"/>
      <c r="M204" s="24"/>
      <c r="N204" s="24"/>
      <c r="O204" s="24"/>
      <c r="P204" s="24"/>
      <c r="Q204" s="24"/>
      <c r="R204" s="24"/>
      <c r="S204" s="24"/>
      <c r="T204" s="24"/>
      <c r="U204" s="24"/>
      <c r="V204" s="24"/>
      <c r="W204" s="24"/>
    </row>
    <row r="205">
      <c r="A205" s="17"/>
      <c r="B205" s="17"/>
      <c r="C205" s="24"/>
      <c r="D205" s="24"/>
      <c r="E205" s="17"/>
      <c r="F205" s="119"/>
      <c r="G205" s="121"/>
      <c r="H205" s="17"/>
      <c r="I205" s="24"/>
      <c r="J205" s="120"/>
      <c r="K205" s="24"/>
      <c r="L205" s="24"/>
      <c r="M205" s="24"/>
      <c r="N205" s="24"/>
      <c r="O205" s="24"/>
      <c r="P205" s="24"/>
      <c r="Q205" s="24"/>
      <c r="R205" s="24"/>
      <c r="S205" s="24"/>
      <c r="T205" s="24"/>
      <c r="U205" s="24"/>
      <c r="V205" s="24"/>
      <c r="W205" s="24"/>
    </row>
    <row r="206">
      <c r="A206" s="17"/>
      <c r="B206" s="17"/>
      <c r="C206" s="24"/>
      <c r="D206" s="24"/>
      <c r="E206" s="17"/>
      <c r="F206" s="119"/>
      <c r="G206" s="121"/>
      <c r="H206" s="17"/>
      <c r="I206" s="24"/>
      <c r="J206" s="120"/>
      <c r="K206" s="24"/>
      <c r="L206" s="24"/>
      <c r="M206" s="24"/>
      <c r="N206" s="24"/>
      <c r="O206" s="24"/>
      <c r="P206" s="24"/>
      <c r="Q206" s="24"/>
      <c r="R206" s="24"/>
      <c r="S206" s="24"/>
      <c r="T206" s="24"/>
      <c r="U206" s="24"/>
      <c r="V206" s="24"/>
      <c r="W206" s="24"/>
    </row>
    <row r="207">
      <c r="A207" s="17"/>
      <c r="B207" s="17"/>
      <c r="C207" s="24"/>
      <c r="D207" s="24"/>
      <c r="E207" s="17"/>
      <c r="F207" s="119"/>
      <c r="G207" s="121"/>
      <c r="H207" s="17"/>
      <c r="I207" s="24"/>
      <c r="J207" s="120"/>
      <c r="K207" s="24"/>
      <c r="L207" s="24"/>
      <c r="M207" s="24"/>
      <c r="N207" s="24"/>
      <c r="O207" s="24"/>
      <c r="P207" s="24"/>
      <c r="Q207" s="24"/>
      <c r="R207" s="24"/>
      <c r="S207" s="24"/>
      <c r="T207" s="24"/>
      <c r="U207" s="24"/>
      <c r="V207" s="24"/>
      <c r="W207" s="24"/>
    </row>
    <row r="208">
      <c r="A208" s="17"/>
      <c r="B208" s="17"/>
      <c r="C208" s="24"/>
      <c r="D208" s="24"/>
      <c r="E208" s="17"/>
      <c r="F208" s="119"/>
      <c r="G208" s="121"/>
      <c r="H208" s="17"/>
      <c r="I208" s="24"/>
      <c r="J208" s="120"/>
      <c r="K208" s="24"/>
      <c r="L208" s="24"/>
      <c r="M208" s="24"/>
      <c r="N208" s="24"/>
      <c r="O208" s="24"/>
      <c r="P208" s="24"/>
      <c r="Q208" s="24"/>
      <c r="R208" s="24"/>
      <c r="S208" s="24"/>
      <c r="T208" s="24"/>
      <c r="U208" s="24"/>
      <c r="V208" s="24"/>
      <c r="W208" s="24"/>
    </row>
    <row r="209">
      <c r="A209" s="17"/>
      <c r="B209" s="17"/>
      <c r="C209" s="24"/>
      <c r="D209" s="24"/>
      <c r="E209" s="17"/>
      <c r="F209" s="119"/>
      <c r="G209" s="121"/>
      <c r="H209" s="17"/>
      <c r="I209" s="24"/>
      <c r="J209" s="120"/>
      <c r="K209" s="24"/>
      <c r="L209" s="24"/>
      <c r="M209" s="24"/>
      <c r="N209" s="24"/>
      <c r="O209" s="24"/>
      <c r="P209" s="24"/>
      <c r="Q209" s="24"/>
      <c r="R209" s="24"/>
      <c r="S209" s="24"/>
      <c r="T209" s="24"/>
      <c r="U209" s="24"/>
      <c r="V209" s="24"/>
      <c r="W209" s="24"/>
    </row>
    <row r="210">
      <c r="A210" s="17"/>
      <c r="B210" s="17"/>
      <c r="C210" s="24"/>
      <c r="D210" s="24"/>
      <c r="E210" s="17"/>
      <c r="F210" s="119"/>
      <c r="G210" s="121"/>
      <c r="H210" s="17"/>
      <c r="I210" s="24"/>
      <c r="J210" s="120"/>
      <c r="K210" s="24"/>
      <c r="L210" s="24"/>
      <c r="M210" s="24"/>
      <c r="N210" s="24"/>
      <c r="O210" s="24"/>
      <c r="P210" s="24"/>
      <c r="Q210" s="24"/>
      <c r="R210" s="24"/>
      <c r="S210" s="24"/>
      <c r="T210" s="24"/>
      <c r="U210" s="24"/>
      <c r="V210" s="24"/>
      <c r="W210" s="24"/>
    </row>
    <row r="211">
      <c r="A211" s="17"/>
      <c r="B211" s="17"/>
      <c r="C211" s="24"/>
      <c r="D211" s="24"/>
      <c r="E211" s="17"/>
      <c r="F211" s="119"/>
      <c r="G211" s="121"/>
      <c r="H211" s="17"/>
      <c r="I211" s="24"/>
      <c r="J211" s="120"/>
      <c r="K211" s="24"/>
      <c r="L211" s="24"/>
      <c r="M211" s="24"/>
      <c r="N211" s="24"/>
      <c r="O211" s="24"/>
      <c r="P211" s="24"/>
      <c r="Q211" s="24"/>
      <c r="R211" s="24"/>
      <c r="S211" s="24"/>
      <c r="T211" s="24"/>
      <c r="U211" s="24"/>
      <c r="V211" s="24"/>
      <c r="W211" s="24"/>
    </row>
    <row r="212">
      <c r="A212" s="17"/>
      <c r="B212" s="17"/>
      <c r="C212" s="24"/>
      <c r="D212" s="24"/>
      <c r="E212" s="17"/>
      <c r="F212" s="119"/>
      <c r="G212" s="121"/>
      <c r="H212" s="17"/>
      <c r="I212" s="24"/>
      <c r="J212" s="120"/>
      <c r="K212" s="24"/>
      <c r="L212" s="24"/>
      <c r="M212" s="24"/>
      <c r="N212" s="24"/>
      <c r="O212" s="24"/>
      <c r="P212" s="24"/>
      <c r="Q212" s="24"/>
      <c r="R212" s="24"/>
      <c r="S212" s="24"/>
      <c r="T212" s="24"/>
      <c r="U212" s="24"/>
      <c r="V212" s="24"/>
      <c r="W212" s="24"/>
    </row>
    <row r="213">
      <c r="A213" s="17"/>
      <c r="B213" s="17"/>
      <c r="C213" s="24"/>
      <c r="D213" s="24"/>
      <c r="E213" s="17"/>
      <c r="F213" s="119"/>
      <c r="G213" s="121"/>
      <c r="H213" s="17"/>
      <c r="I213" s="24"/>
      <c r="J213" s="120"/>
      <c r="K213" s="24"/>
      <c r="L213" s="24"/>
      <c r="M213" s="24"/>
      <c r="N213" s="24"/>
      <c r="O213" s="24"/>
      <c r="P213" s="24"/>
      <c r="Q213" s="24"/>
      <c r="R213" s="24"/>
      <c r="S213" s="24"/>
      <c r="T213" s="24"/>
      <c r="U213" s="24"/>
      <c r="V213" s="24"/>
      <c r="W213" s="24"/>
    </row>
    <row r="214">
      <c r="A214" s="17"/>
      <c r="B214" s="17"/>
      <c r="C214" s="24"/>
      <c r="D214" s="24"/>
      <c r="E214" s="17"/>
      <c r="F214" s="119"/>
      <c r="G214" s="121"/>
      <c r="H214" s="17"/>
      <c r="I214" s="24"/>
      <c r="J214" s="120"/>
      <c r="K214" s="24"/>
      <c r="L214" s="24"/>
      <c r="M214" s="24"/>
      <c r="N214" s="24"/>
      <c r="O214" s="24"/>
      <c r="P214" s="24"/>
      <c r="Q214" s="24"/>
      <c r="R214" s="24"/>
      <c r="S214" s="24"/>
      <c r="T214" s="24"/>
      <c r="U214" s="24"/>
      <c r="V214" s="24"/>
      <c r="W214" s="24"/>
    </row>
    <row r="215">
      <c r="A215" s="17"/>
      <c r="B215" s="17"/>
      <c r="C215" s="24"/>
      <c r="D215" s="24"/>
      <c r="E215" s="17"/>
      <c r="F215" s="119"/>
      <c r="G215" s="121"/>
      <c r="H215" s="17"/>
      <c r="I215" s="24"/>
      <c r="J215" s="120"/>
      <c r="K215" s="24"/>
      <c r="L215" s="24"/>
      <c r="M215" s="24"/>
      <c r="N215" s="24"/>
      <c r="O215" s="24"/>
      <c r="P215" s="24"/>
      <c r="Q215" s="24"/>
      <c r="R215" s="24"/>
      <c r="S215" s="24"/>
      <c r="T215" s="24"/>
      <c r="U215" s="24"/>
      <c r="V215" s="24"/>
      <c r="W215" s="24"/>
    </row>
    <row r="216">
      <c r="A216" s="17"/>
      <c r="B216" s="17"/>
      <c r="C216" s="24"/>
      <c r="D216" s="24"/>
      <c r="E216" s="17"/>
      <c r="F216" s="119"/>
      <c r="G216" s="121"/>
      <c r="H216" s="17"/>
      <c r="I216" s="24"/>
      <c r="J216" s="120"/>
      <c r="K216" s="24"/>
      <c r="L216" s="24"/>
      <c r="M216" s="24"/>
      <c r="N216" s="24"/>
      <c r="O216" s="24"/>
      <c r="P216" s="24"/>
      <c r="Q216" s="24"/>
      <c r="R216" s="24"/>
      <c r="S216" s="24"/>
      <c r="T216" s="24"/>
      <c r="U216" s="24"/>
      <c r="V216" s="24"/>
      <c r="W216" s="24"/>
    </row>
    <row r="217">
      <c r="A217" s="17"/>
      <c r="B217" s="17"/>
      <c r="C217" s="24"/>
      <c r="D217" s="24"/>
      <c r="E217" s="17"/>
      <c r="F217" s="119"/>
      <c r="G217" s="121"/>
      <c r="H217" s="17"/>
      <c r="I217" s="24"/>
      <c r="J217" s="120"/>
      <c r="K217" s="24"/>
      <c r="L217" s="24"/>
      <c r="M217" s="24"/>
      <c r="N217" s="24"/>
      <c r="O217" s="24"/>
      <c r="P217" s="24"/>
      <c r="Q217" s="24"/>
      <c r="R217" s="24"/>
      <c r="S217" s="24"/>
      <c r="T217" s="24"/>
      <c r="U217" s="24"/>
      <c r="V217" s="24"/>
      <c r="W217" s="24"/>
    </row>
    <row r="218">
      <c r="A218" s="17"/>
      <c r="B218" s="17"/>
      <c r="C218" s="24"/>
      <c r="D218" s="24"/>
      <c r="E218" s="17"/>
      <c r="F218" s="119"/>
      <c r="G218" s="121"/>
      <c r="H218" s="17"/>
      <c r="I218" s="24"/>
      <c r="J218" s="120"/>
      <c r="K218" s="24"/>
      <c r="L218" s="24"/>
      <c r="M218" s="24"/>
      <c r="N218" s="24"/>
      <c r="O218" s="24"/>
      <c r="P218" s="24"/>
      <c r="Q218" s="24"/>
      <c r="R218" s="24"/>
      <c r="S218" s="24"/>
      <c r="T218" s="24"/>
      <c r="U218" s="24"/>
      <c r="V218" s="24"/>
      <c r="W218" s="24"/>
    </row>
    <row r="219">
      <c r="A219" s="17"/>
      <c r="B219" s="17"/>
      <c r="C219" s="24"/>
      <c r="D219" s="24"/>
      <c r="E219" s="17"/>
      <c r="F219" s="119"/>
      <c r="G219" s="121"/>
      <c r="H219" s="17"/>
      <c r="I219" s="24"/>
      <c r="J219" s="120"/>
      <c r="K219" s="24"/>
      <c r="L219" s="24"/>
      <c r="M219" s="24"/>
      <c r="N219" s="24"/>
      <c r="O219" s="24"/>
      <c r="P219" s="24"/>
      <c r="Q219" s="24"/>
      <c r="R219" s="24"/>
      <c r="S219" s="24"/>
      <c r="T219" s="24"/>
      <c r="U219" s="24"/>
      <c r="V219" s="24"/>
      <c r="W219" s="24"/>
    </row>
    <row r="220">
      <c r="A220" s="17"/>
      <c r="B220" s="17"/>
      <c r="C220" s="24"/>
      <c r="D220" s="24"/>
      <c r="E220" s="17"/>
      <c r="F220" s="119"/>
      <c r="G220" s="121"/>
      <c r="H220" s="17"/>
      <c r="I220" s="24"/>
      <c r="J220" s="120"/>
      <c r="K220" s="24"/>
      <c r="L220" s="24"/>
      <c r="M220" s="24"/>
      <c r="N220" s="24"/>
      <c r="O220" s="24"/>
      <c r="P220" s="24"/>
      <c r="Q220" s="24"/>
      <c r="R220" s="24"/>
      <c r="S220" s="24"/>
      <c r="T220" s="24"/>
      <c r="U220" s="24"/>
      <c r="V220" s="24"/>
      <c r="W220" s="24"/>
    </row>
    <row r="221">
      <c r="A221" s="17"/>
      <c r="B221" s="17"/>
      <c r="C221" s="24"/>
      <c r="D221" s="24"/>
      <c r="E221" s="17"/>
      <c r="F221" s="119"/>
      <c r="G221" s="121"/>
      <c r="H221" s="17"/>
      <c r="I221" s="24"/>
      <c r="J221" s="120"/>
      <c r="K221" s="24"/>
      <c r="L221" s="24"/>
      <c r="M221" s="24"/>
      <c r="N221" s="24"/>
      <c r="O221" s="24"/>
      <c r="P221" s="24"/>
      <c r="Q221" s="24"/>
      <c r="R221" s="24"/>
      <c r="S221" s="24"/>
      <c r="T221" s="24"/>
      <c r="U221" s="24"/>
      <c r="V221" s="24"/>
      <c r="W221" s="24"/>
    </row>
    <row r="222">
      <c r="A222" s="17"/>
      <c r="B222" s="17"/>
      <c r="C222" s="24"/>
      <c r="D222" s="24"/>
      <c r="E222" s="17"/>
      <c r="F222" s="119"/>
      <c r="G222" s="121"/>
      <c r="H222" s="17"/>
      <c r="I222" s="24"/>
      <c r="J222" s="120"/>
      <c r="K222" s="24"/>
      <c r="L222" s="24"/>
      <c r="M222" s="24"/>
      <c r="N222" s="24"/>
      <c r="O222" s="24"/>
      <c r="P222" s="24"/>
      <c r="Q222" s="24"/>
      <c r="R222" s="24"/>
      <c r="S222" s="24"/>
      <c r="T222" s="24"/>
      <c r="U222" s="24"/>
      <c r="V222" s="24"/>
      <c r="W222" s="24"/>
    </row>
    <row r="223">
      <c r="A223" s="17"/>
      <c r="B223" s="17"/>
      <c r="C223" s="24"/>
      <c r="D223" s="24"/>
      <c r="E223" s="17"/>
      <c r="F223" s="119"/>
      <c r="G223" s="121"/>
      <c r="H223" s="17"/>
      <c r="I223" s="24"/>
      <c r="J223" s="120"/>
      <c r="K223" s="24"/>
      <c r="L223" s="24"/>
      <c r="M223" s="24"/>
      <c r="N223" s="24"/>
      <c r="O223" s="24"/>
      <c r="P223" s="24"/>
      <c r="Q223" s="24"/>
      <c r="R223" s="24"/>
      <c r="S223" s="24"/>
      <c r="T223" s="24"/>
      <c r="U223" s="24"/>
      <c r="V223" s="24"/>
      <c r="W223" s="24"/>
    </row>
    <row r="224">
      <c r="A224" s="17"/>
      <c r="B224" s="17"/>
      <c r="C224" s="24"/>
      <c r="D224" s="24"/>
      <c r="E224" s="17"/>
      <c r="F224" s="119"/>
      <c r="G224" s="121"/>
      <c r="H224" s="17"/>
      <c r="I224" s="24"/>
      <c r="J224" s="120"/>
      <c r="K224" s="24"/>
      <c r="L224" s="24"/>
      <c r="M224" s="24"/>
      <c r="N224" s="24"/>
      <c r="O224" s="24"/>
      <c r="P224" s="24"/>
      <c r="Q224" s="24"/>
      <c r="R224" s="24"/>
      <c r="S224" s="24"/>
      <c r="T224" s="24"/>
      <c r="U224" s="24"/>
      <c r="V224" s="24"/>
      <c r="W224" s="24"/>
    </row>
    <row r="225">
      <c r="A225" s="17"/>
      <c r="B225" s="17"/>
      <c r="C225" s="24"/>
      <c r="D225" s="24"/>
      <c r="E225" s="17"/>
      <c r="F225" s="119"/>
      <c r="G225" s="121"/>
      <c r="H225" s="17"/>
      <c r="I225" s="24"/>
      <c r="J225" s="120"/>
      <c r="K225" s="24"/>
      <c r="L225" s="24"/>
      <c r="M225" s="24"/>
      <c r="N225" s="24"/>
      <c r="O225" s="24"/>
      <c r="P225" s="24"/>
      <c r="Q225" s="24"/>
      <c r="R225" s="24"/>
      <c r="S225" s="24"/>
      <c r="T225" s="24"/>
      <c r="U225" s="24"/>
      <c r="V225" s="24"/>
      <c r="W225" s="24"/>
    </row>
    <row r="226">
      <c r="A226" s="17"/>
      <c r="B226" s="17"/>
      <c r="C226" s="24"/>
      <c r="D226" s="24"/>
      <c r="E226" s="17"/>
      <c r="F226" s="119"/>
      <c r="G226" s="121"/>
      <c r="H226" s="17"/>
      <c r="I226" s="24"/>
      <c r="J226" s="120"/>
      <c r="K226" s="24"/>
      <c r="L226" s="24"/>
      <c r="M226" s="24"/>
      <c r="N226" s="24"/>
      <c r="O226" s="24"/>
      <c r="P226" s="24"/>
      <c r="Q226" s="24"/>
      <c r="R226" s="24"/>
      <c r="S226" s="24"/>
      <c r="T226" s="24"/>
      <c r="U226" s="24"/>
      <c r="V226" s="24"/>
      <c r="W226" s="24"/>
    </row>
  </sheetData>
  <mergeCells count="2">
    <mergeCell ref="A3:A4"/>
    <mergeCell ref="B3:B4"/>
  </mergeCells>
  <conditionalFormatting sqref="G1:G226">
    <cfRule type="cellIs" dxfId="17" priority="1" operator="equal">
      <formula>"Pendiente de dibujar"</formula>
    </cfRule>
  </conditionalFormatting>
  <conditionalFormatting sqref="G1:G226">
    <cfRule type="cellIs" dxfId="18" priority="2" operator="equal">
      <formula>"Pendiente de revisar"</formula>
    </cfRule>
  </conditionalFormatting>
  <conditionalFormatting sqref="G1:G226">
    <cfRule type="cellIs" dxfId="19" priority="3" operator="equal">
      <formula>"Pendiente de corrección"</formula>
    </cfRule>
  </conditionalFormatting>
  <conditionalFormatting sqref="G1:G226">
    <cfRule type="cellIs" dxfId="20" priority="4" operator="equal">
      <formula>"OK"</formula>
    </cfRule>
  </conditionalFormatting>
  <dataValidations>
    <dataValidation type="list" allowBlank="1" sqref="G2:G226">
      <formula1>"Pendiente de dibujar,Pendiente de revisar,Pendiente de corrección,OK"</formula1>
    </dataValidation>
  </dataValidations>
  <hyperlinks>
    <hyperlink r:id="rId2" ref="J2"/>
    <hyperlink r:id="rId3" ref="J3"/>
    <hyperlink r:id="rId4" ref="J4"/>
    <hyperlink r:id="rId5" ref="J5"/>
    <hyperlink r:id="rId6" ref="J6"/>
    <hyperlink r:id="rId7" ref="J7"/>
    <hyperlink r:id="rId8" ref="J8"/>
    <hyperlink r:id="rId9" ref="J9"/>
    <hyperlink r:id="rId10" ref="I10"/>
    <hyperlink r:id="rId11" ref="J10"/>
    <hyperlink r:id="rId12" ref="I11"/>
    <hyperlink r:id="rId13" ref="J11"/>
    <hyperlink r:id="rId14" ref="J12"/>
    <hyperlink r:id="rId15" ref="J13"/>
    <hyperlink r:id="rId16" ref="J14"/>
    <hyperlink r:id="rId17" ref="J15"/>
    <hyperlink r:id="rId18" ref="J16"/>
    <hyperlink r:id="rId19" ref="J17"/>
    <hyperlink r:id="rId20" ref="J18"/>
    <hyperlink r:id="rId21" ref="J19"/>
    <hyperlink r:id="rId22" ref="J20"/>
    <hyperlink r:id="rId23" ref="J21"/>
    <hyperlink r:id="rId24" ref="J22"/>
    <hyperlink r:id="rId25" ref="J23"/>
    <hyperlink r:id="rId26" ref="J24"/>
    <hyperlink r:id="rId27" ref="J25"/>
    <hyperlink r:id="rId28" ref="J26"/>
    <hyperlink r:id="rId29" ref="J27"/>
    <hyperlink r:id="rId30" ref="J28"/>
    <hyperlink r:id="rId31" ref="J29"/>
    <hyperlink r:id="rId32" ref="J30"/>
    <hyperlink r:id="rId33" ref="J31"/>
    <hyperlink r:id="rId34" ref="J32"/>
    <hyperlink r:id="rId35" ref="J33"/>
    <hyperlink r:id="rId36" ref="J34"/>
    <hyperlink r:id="rId37" ref="J35"/>
    <hyperlink r:id="rId38" ref="J36"/>
    <hyperlink r:id="rId39" ref="J37"/>
    <hyperlink r:id="rId40" ref="J38"/>
    <hyperlink r:id="rId41" ref="J39"/>
    <hyperlink r:id="rId42" ref="J40"/>
    <hyperlink r:id="rId43" ref="J41"/>
    <hyperlink r:id="rId44" ref="J42"/>
    <hyperlink r:id="rId45" ref="J43"/>
    <hyperlink r:id="rId46" ref="J44"/>
    <hyperlink r:id="rId47" ref="J45"/>
    <hyperlink r:id="rId48" ref="J46"/>
    <hyperlink r:id="rId49" ref="J47"/>
    <hyperlink r:id="rId50" ref="J48"/>
    <hyperlink r:id="rId51" ref="J49"/>
    <hyperlink r:id="rId52" ref="J50"/>
    <hyperlink r:id="rId53" ref="J51"/>
    <hyperlink r:id="rId54" ref="F52"/>
    <hyperlink r:id="rId55" ref="J52"/>
    <hyperlink r:id="rId56" ref="J53"/>
    <hyperlink r:id="rId57" ref="J54"/>
    <hyperlink r:id="rId58" ref="F55"/>
    <hyperlink r:id="rId59" ref="J55"/>
    <hyperlink r:id="rId60" ref="F56"/>
    <hyperlink r:id="rId61" ref="J56"/>
    <hyperlink r:id="rId62" ref="J57"/>
    <hyperlink r:id="rId63" ref="J58"/>
    <hyperlink r:id="rId64" ref="J59"/>
    <hyperlink r:id="rId65" ref="J60"/>
    <hyperlink r:id="rId66" ref="F61"/>
    <hyperlink r:id="rId67" ref="J61"/>
    <hyperlink r:id="rId68" ref="F62"/>
    <hyperlink r:id="rId69" ref="J62"/>
    <hyperlink r:id="rId70" ref="F63"/>
    <hyperlink r:id="rId71" ref="J63"/>
    <hyperlink r:id="rId72" ref="F64"/>
    <hyperlink r:id="rId73" ref="J64"/>
    <hyperlink r:id="rId74" ref="F65"/>
    <hyperlink r:id="rId75" ref="J65"/>
    <hyperlink r:id="rId76" ref="F66"/>
    <hyperlink r:id="rId77" ref="J66"/>
    <hyperlink r:id="rId78" ref="F67"/>
    <hyperlink r:id="rId79" ref="J67"/>
    <hyperlink r:id="rId80" ref="F68"/>
    <hyperlink r:id="rId81" ref="J68"/>
    <hyperlink r:id="rId82" ref="F69"/>
    <hyperlink r:id="rId83" ref="J69"/>
    <hyperlink r:id="rId84" ref="F70"/>
    <hyperlink r:id="rId85" ref="J70"/>
    <hyperlink r:id="rId86" ref="J71"/>
    <hyperlink r:id="rId87" ref="J72"/>
    <hyperlink r:id="rId88" ref="I73"/>
    <hyperlink r:id="rId89" ref="J73"/>
    <hyperlink r:id="rId90" ref="I74"/>
    <hyperlink r:id="rId91" ref="J74"/>
    <hyperlink r:id="rId92" ref="J75"/>
    <hyperlink r:id="rId93" ref="J76"/>
    <hyperlink r:id="rId94" ref="J77"/>
    <hyperlink r:id="rId95" ref="J78"/>
    <hyperlink r:id="rId96" ref="J79"/>
    <hyperlink r:id="rId97" ref="J80"/>
    <hyperlink r:id="rId98" ref="J81"/>
    <hyperlink r:id="rId99" ref="J82"/>
    <hyperlink r:id="rId100" ref="J83"/>
    <hyperlink r:id="rId101" ref="J84"/>
    <hyperlink r:id="rId102" ref="J85"/>
    <hyperlink r:id="rId103" ref="J86"/>
    <hyperlink r:id="rId104" ref="J87"/>
    <hyperlink r:id="rId105" ref="F88"/>
    <hyperlink r:id="rId106" ref="J88"/>
    <hyperlink r:id="rId107" ref="J89"/>
    <hyperlink r:id="rId108" ref="J90"/>
    <hyperlink r:id="rId109" ref="J91"/>
    <hyperlink r:id="rId110" ref="J92"/>
    <hyperlink r:id="rId111" ref="J93"/>
    <hyperlink r:id="rId112" ref="J94"/>
    <hyperlink r:id="rId113" ref="J95"/>
    <hyperlink r:id="rId114" ref="J96"/>
    <hyperlink r:id="rId115" ref="J97"/>
    <hyperlink r:id="rId116" ref="J98"/>
    <hyperlink r:id="rId117" ref="J99"/>
    <hyperlink r:id="rId118" ref="J100"/>
    <hyperlink r:id="rId119" ref="J101"/>
    <hyperlink r:id="rId120" ref="J102"/>
    <hyperlink r:id="rId121" ref="I103"/>
    <hyperlink r:id="rId122" ref="J103"/>
    <hyperlink r:id="rId123" ref="J104"/>
    <hyperlink r:id="rId124" ref="J105"/>
    <hyperlink r:id="rId125" ref="J106"/>
    <hyperlink r:id="rId126" ref="J107"/>
    <hyperlink r:id="rId127" ref="J108"/>
    <hyperlink r:id="rId128" ref="J109"/>
    <hyperlink r:id="rId129" ref="J110"/>
    <hyperlink r:id="rId130" ref="J111"/>
    <hyperlink r:id="rId131" ref="J112"/>
    <hyperlink r:id="rId132" ref="J113"/>
    <hyperlink r:id="rId133" ref="J114"/>
    <hyperlink r:id="rId134" ref="J115"/>
    <hyperlink r:id="rId135" ref="J116"/>
    <hyperlink r:id="rId136" ref="J117"/>
    <hyperlink r:id="rId137" ref="J118"/>
    <hyperlink r:id="rId138" ref="J119"/>
    <hyperlink r:id="rId139" ref="F120"/>
    <hyperlink r:id="rId140" ref="J120"/>
    <hyperlink r:id="rId141" ref="J121"/>
    <hyperlink r:id="rId142" ref="J122"/>
    <hyperlink r:id="rId143" ref="J123"/>
    <hyperlink r:id="rId144" ref="E124"/>
    <hyperlink r:id="rId145" ref="J124"/>
    <hyperlink r:id="rId146" ref="E125"/>
    <hyperlink r:id="rId147" ref="J125"/>
    <hyperlink r:id="rId148" ref="E126"/>
    <hyperlink r:id="rId149" ref="J126"/>
    <hyperlink r:id="rId150" ref="E127"/>
    <hyperlink r:id="rId151" ref="J127"/>
    <hyperlink r:id="rId152" ref="E128"/>
    <hyperlink r:id="rId153" ref="J128"/>
    <hyperlink r:id="rId154" ref="E129"/>
    <hyperlink r:id="rId155" ref="J129"/>
    <hyperlink r:id="rId156" ref="E130"/>
    <hyperlink r:id="rId157" ref="J130"/>
    <hyperlink r:id="rId158" ref="J131"/>
    <hyperlink r:id="rId159" ref="J132"/>
    <hyperlink r:id="rId160" ref="J133"/>
    <hyperlink r:id="rId161" ref="F134"/>
    <hyperlink r:id="rId162" ref="J134"/>
    <hyperlink r:id="rId163" ref="F135"/>
    <hyperlink r:id="rId164" ref="J135"/>
    <hyperlink r:id="rId165" ref="F136"/>
    <hyperlink r:id="rId166" ref="J136"/>
    <hyperlink r:id="rId167" ref="F137"/>
    <hyperlink r:id="rId168" ref="J137"/>
    <hyperlink r:id="rId169" ref="F138"/>
    <hyperlink r:id="rId170" ref="J138"/>
    <hyperlink r:id="rId171" ref="I139"/>
    <hyperlink r:id="rId172" ref="J139"/>
    <hyperlink r:id="rId173" ref="J140"/>
    <hyperlink r:id="rId174" ref="J141"/>
    <hyperlink r:id="rId175" ref="I142"/>
    <hyperlink r:id="rId176" ref="J142"/>
    <hyperlink r:id="rId177" ref="J143"/>
    <hyperlink r:id="rId178" ref="J144"/>
    <hyperlink r:id="rId179" ref="J145"/>
    <hyperlink r:id="rId180" ref="J146"/>
    <hyperlink r:id="rId181" ref="J147"/>
    <hyperlink r:id="rId182" ref="J148"/>
    <hyperlink r:id="rId183" ref="J149"/>
    <hyperlink r:id="rId184" ref="J150"/>
    <hyperlink r:id="rId185" ref="J151"/>
    <hyperlink r:id="rId186" ref="J152"/>
    <hyperlink r:id="rId187" ref="J153"/>
    <hyperlink r:id="rId188" ref="J154"/>
    <hyperlink r:id="rId189" ref="J155"/>
    <hyperlink r:id="rId190" ref="J156"/>
    <hyperlink r:id="rId191" ref="J157"/>
    <hyperlink r:id="rId192" ref="F158"/>
    <hyperlink r:id="rId193" ref="J158"/>
    <hyperlink r:id="rId194" ref="F159"/>
    <hyperlink r:id="rId195" ref="J159"/>
    <hyperlink r:id="rId196" ref="F160"/>
    <hyperlink r:id="rId197" ref="J160"/>
    <hyperlink r:id="rId198" ref="J161"/>
    <hyperlink r:id="rId199" ref="J162"/>
    <hyperlink r:id="rId200" ref="J163"/>
    <hyperlink r:id="rId201" ref="F164"/>
    <hyperlink r:id="rId202" ref="J164"/>
    <hyperlink r:id="rId203" ref="F165"/>
    <hyperlink r:id="rId204" ref="J165"/>
  </hyperlinks>
  <drawing r:id="rId205"/>
  <legacyDrawing r:id="rId20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23.88"/>
    <col customWidth="1" min="4" max="4" width="2.63"/>
    <col customWidth="1" hidden="1" min="5" max="5" width="9.5"/>
    <col customWidth="1" hidden="1" min="6" max="6" width="6.38"/>
    <col customWidth="1" hidden="1" min="7" max="7" width="9.5"/>
    <col customWidth="1" hidden="1" min="8" max="8" width="6.38"/>
    <col customWidth="1" hidden="1" min="9" max="9" width="9.5"/>
    <col customWidth="1" hidden="1" min="10" max="10" width="6.38"/>
    <col customWidth="1" hidden="1" min="11" max="11" width="9.5"/>
    <col customWidth="1" hidden="1" min="12" max="12" width="6.38"/>
    <col customWidth="1" hidden="1" min="13" max="13" width="9.5"/>
    <col customWidth="1" hidden="1" min="14" max="14" width="6.38"/>
    <col customWidth="1" hidden="1" min="15" max="15" width="9.5"/>
    <col customWidth="1" hidden="1" min="16" max="16" width="6.38"/>
    <col customWidth="1" hidden="1" min="17" max="17" width="9.5"/>
    <col customWidth="1" hidden="1" min="18" max="18" width="6.38"/>
    <col customWidth="1" hidden="1" min="19" max="19" width="9.5"/>
    <col customWidth="1" hidden="1" min="20" max="20" width="6.38"/>
    <col customWidth="1" hidden="1" min="21" max="21" width="9.5"/>
    <col customWidth="1" hidden="1" min="22" max="22" width="6.38"/>
    <col customWidth="1" hidden="1" min="23" max="23" width="9.5"/>
    <col customWidth="1" hidden="1" min="24" max="24" width="6.38"/>
    <col customWidth="1" hidden="1" min="25" max="25" width="9.5"/>
    <col customWidth="1" hidden="1" min="26" max="26" width="6.38"/>
    <col customWidth="1" hidden="1" min="27" max="27" width="9.5"/>
    <col customWidth="1" hidden="1" min="28" max="28" width="6.38"/>
    <col customWidth="1" min="29" max="29" width="9.5"/>
    <col customWidth="1" min="30" max="30" width="6.38"/>
    <col customWidth="1" min="31" max="31" width="9.5"/>
    <col customWidth="1" min="32" max="32" width="6.38"/>
    <col customWidth="1" min="33" max="33" width="9.5"/>
    <col customWidth="1" min="34" max="34" width="6.38"/>
    <col customWidth="1" min="35" max="35" width="9.5"/>
    <col customWidth="1" min="36" max="36" width="6.38"/>
    <col customWidth="1" min="37" max="37" width="9.5"/>
    <col customWidth="1" min="38" max="38" width="6.38"/>
    <col customWidth="1" min="39" max="39" width="9.5"/>
    <col customWidth="1" min="40" max="40" width="6.38"/>
    <col customWidth="1" min="41" max="41" width="9.5"/>
    <col customWidth="1" min="42" max="42" width="6.38"/>
    <col customWidth="1" min="43" max="43" width="9.5"/>
    <col customWidth="1" min="44" max="44" width="6.38"/>
  </cols>
  <sheetData>
    <row r="1">
      <c r="A1" s="122" t="s">
        <v>6112</v>
      </c>
      <c r="B1" s="123"/>
      <c r="C1" s="124"/>
      <c r="D1" s="125"/>
      <c r="E1" s="126">
        <v>44757.0</v>
      </c>
      <c r="G1" s="127">
        <v>44764.0</v>
      </c>
      <c r="H1" s="124"/>
      <c r="I1" s="127">
        <v>44771.0</v>
      </c>
      <c r="J1" s="124"/>
      <c r="K1" s="127">
        <v>44778.0</v>
      </c>
      <c r="L1" s="124"/>
      <c r="M1" s="127">
        <v>44785.0</v>
      </c>
      <c r="N1" s="124"/>
      <c r="O1" s="127">
        <v>44792.0</v>
      </c>
      <c r="P1" s="124"/>
      <c r="Q1" s="127">
        <v>44799.0</v>
      </c>
      <c r="R1" s="124"/>
      <c r="S1" s="127">
        <v>44806.0</v>
      </c>
      <c r="T1" s="124"/>
      <c r="U1" s="127">
        <v>44813.0</v>
      </c>
      <c r="V1" s="124"/>
      <c r="W1" s="127">
        <v>44820.0</v>
      </c>
      <c r="X1" s="124"/>
      <c r="Y1" s="127">
        <v>44827.0</v>
      </c>
      <c r="Z1" s="124"/>
      <c r="AA1" s="127">
        <v>44834.0</v>
      </c>
      <c r="AB1" s="124"/>
      <c r="AC1" s="127">
        <v>44841.0</v>
      </c>
      <c r="AD1" s="124"/>
      <c r="AE1" s="128">
        <v>44848.0</v>
      </c>
      <c r="AF1" s="124"/>
      <c r="AG1" s="128">
        <v>44855.0</v>
      </c>
      <c r="AH1" s="124"/>
      <c r="AI1" s="128">
        <v>44862.0</v>
      </c>
      <c r="AJ1" s="124"/>
      <c r="AK1" s="128">
        <v>44869.0</v>
      </c>
      <c r="AL1" s="124"/>
      <c r="AM1" s="128">
        <v>44876.0</v>
      </c>
      <c r="AN1" s="124"/>
      <c r="AO1" s="128">
        <v>44883.0</v>
      </c>
      <c r="AP1" s="124"/>
      <c r="AQ1" s="128">
        <v>44890.0</v>
      </c>
      <c r="AR1" s="124"/>
    </row>
    <row r="2">
      <c r="A2" s="129" t="s">
        <v>6113</v>
      </c>
      <c r="B2" s="130">
        <f t="shared" ref="B2:B8" si="1">B11+B20+B29+B38</f>
        <v>1101</v>
      </c>
      <c r="C2" s="131">
        <f>B2/B8</f>
        <v>1</v>
      </c>
      <c r="D2" s="125"/>
      <c r="E2" s="132">
        <v>57.0</v>
      </c>
      <c r="F2" s="133">
        <f>E2/E8</f>
        <v>0.05177111717</v>
      </c>
      <c r="G2" s="132"/>
      <c r="H2" s="133">
        <f>G2/G8</f>
        <v>0</v>
      </c>
      <c r="I2" s="132">
        <v>64.0</v>
      </c>
      <c r="J2" s="133">
        <f>I2/I8</f>
        <v>0.05812897366</v>
      </c>
      <c r="K2" s="132">
        <v>103.0</v>
      </c>
      <c r="L2" s="133">
        <f>K2/K8</f>
        <v>0.09355131698</v>
      </c>
      <c r="M2" s="132">
        <v>110.0</v>
      </c>
      <c r="N2" s="133">
        <f>M2/M8</f>
        <v>0.09990917348</v>
      </c>
      <c r="O2" s="132">
        <v>110.0</v>
      </c>
      <c r="P2" s="133">
        <f>O2/O8</f>
        <v>0.09990917348</v>
      </c>
      <c r="Q2" s="132">
        <v>139.0</v>
      </c>
      <c r="R2" s="133">
        <f>Q2/Q8</f>
        <v>0.1262488647</v>
      </c>
      <c r="S2" s="132">
        <v>176.0</v>
      </c>
      <c r="T2" s="133">
        <f>S2/S8</f>
        <v>0.1598546776</v>
      </c>
      <c r="U2" s="132">
        <v>182.0</v>
      </c>
      <c r="V2" s="133">
        <f>U2/U8</f>
        <v>0.1653042688</v>
      </c>
      <c r="W2" s="132">
        <v>219.0</v>
      </c>
      <c r="X2" s="133">
        <f>W2/W8</f>
        <v>0.1989100817</v>
      </c>
      <c r="Y2" s="132">
        <v>292.0</v>
      </c>
      <c r="Z2" s="133">
        <f>Y2/Y8</f>
        <v>0.2652134423</v>
      </c>
      <c r="AA2" s="132">
        <v>391.0</v>
      </c>
      <c r="AB2" s="133">
        <f>AA2/AA8</f>
        <v>0.3551316985</v>
      </c>
      <c r="AC2" s="132">
        <v>418.0</v>
      </c>
      <c r="AD2" s="133">
        <f>AC2/AC8</f>
        <v>0.3796548592</v>
      </c>
      <c r="AE2" s="132">
        <v>454.0</v>
      </c>
      <c r="AF2" s="133">
        <f>AE2/AE8</f>
        <v>0.4123524069</v>
      </c>
      <c r="AG2" s="132">
        <v>454.0</v>
      </c>
      <c r="AH2" s="133">
        <f>AG2/AG8</f>
        <v>0.4123524069</v>
      </c>
      <c r="AI2" s="132">
        <v>526.0</v>
      </c>
      <c r="AJ2" s="133">
        <f>AI2/AI8</f>
        <v>0.4777475023</v>
      </c>
      <c r="AK2" s="132">
        <v>552.0</v>
      </c>
      <c r="AL2" s="133">
        <f>AK2/AK8</f>
        <v>0.5013623978</v>
      </c>
      <c r="AM2" s="132">
        <v>654.0</v>
      </c>
      <c r="AN2" s="133">
        <f>AM2/AM8</f>
        <v>0.5940054496</v>
      </c>
      <c r="AO2" s="132"/>
      <c r="AP2" s="133">
        <f>AO2/AO8</f>
        <v>0</v>
      </c>
      <c r="AQ2" s="132"/>
      <c r="AR2" s="133">
        <f>AQ2/AQ8</f>
        <v>0</v>
      </c>
    </row>
    <row r="3">
      <c r="A3" s="134" t="s">
        <v>6114</v>
      </c>
      <c r="B3" s="130">
        <f t="shared" si="1"/>
        <v>1101</v>
      </c>
      <c r="C3" s="131">
        <f>B3/B8</f>
        <v>1</v>
      </c>
      <c r="D3" s="125"/>
      <c r="E3" s="132">
        <v>51.0</v>
      </c>
      <c r="F3" s="133">
        <f>E3/E8</f>
        <v>0.04632152589</v>
      </c>
      <c r="G3" s="132"/>
      <c r="H3" s="133">
        <f>G3/G8</f>
        <v>0</v>
      </c>
      <c r="I3" s="132">
        <v>64.0</v>
      </c>
      <c r="J3" s="133">
        <f>I3/I8</f>
        <v>0.05812897366</v>
      </c>
      <c r="K3" s="132">
        <v>70.0</v>
      </c>
      <c r="L3" s="133">
        <f>K3/K8</f>
        <v>0.06357856494</v>
      </c>
      <c r="M3" s="132">
        <v>100.0</v>
      </c>
      <c r="N3" s="133">
        <f>M3/M8</f>
        <v>0.09082652134</v>
      </c>
      <c r="O3" s="132">
        <v>100.0</v>
      </c>
      <c r="P3" s="133">
        <f>O3/O8</f>
        <v>0.09082652134</v>
      </c>
      <c r="Q3" s="132">
        <v>105.0</v>
      </c>
      <c r="R3" s="133">
        <f>Q3/Q8</f>
        <v>0.09536784741</v>
      </c>
      <c r="S3" s="132">
        <v>134.0</v>
      </c>
      <c r="T3" s="133">
        <f>S3/S8</f>
        <v>0.1217075386</v>
      </c>
      <c r="U3" s="132">
        <v>170.0</v>
      </c>
      <c r="V3" s="133">
        <f>U3/U8</f>
        <v>0.1544050863</v>
      </c>
      <c r="W3" s="132">
        <v>207.0</v>
      </c>
      <c r="X3" s="133">
        <f>W3/W8</f>
        <v>0.1880108992</v>
      </c>
      <c r="Y3" s="132">
        <v>238.0</v>
      </c>
      <c r="Z3" s="133">
        <f>Y3/Y8</f>
        <v>0.2161671208</v>
      </c>
      <c r="AA3" s="132">
        <v>285.0</v>
      </c>
      <c r="AB3" s="133">
        <f>AA3/AA8</f>
        <v>0.2588555858</v>
      </c>
      <c r="AC3" s="132">
        <v>376.0</v>
      </c>
      <c r="AD3" s="133">
        <f>AC3/AC8</f>
        <v>0.3415077203</v>
      </c>
      <c r="AE3" s="132">
        <v>375.0</v>
      </c>
      <c r="AF3" s="133">
        <f>AE3/AE8</f>
        <v>0.340599455</v>
      </c>
      <c r="AG3" s="132">
        <v>435.0</v>
      </c>
      <c r="AH3" s="133">
        <f>AG3/AG8</f>
        <v>0.3950953678</v>
      </c>
      <c r="AI3" s="132">
        <v>509.0</v>
      </c>
      <c r="AJ3" s="133">
        <f>AI3/AI8</f>
        <v>0.4623069936</v>
      </c>
      <c r="AK3" s="132">
        <v>539.0</v>
      </c>
      <c r="AL3" s="133">
        <f>AK3/AK8</f>
        <v>0.48955495</v>
      </c>
      <c r="AM3" s="132">
        <v>654.0</v>
      </c>
      <c r="AN3" s="133">
        <f>AM3/AM8</f>
        <v>0.5940054496</v>
      </c>
      <c r="AO3" s="132"/>
      <c r="AP3" s="133">
        <f>AO3/AO8</f>
        <v>0</v>
      </c>
      <c r="AQ3" s="132"/>
      <c r="AR3" s="133">
        <f>AQ3/AQ8</f>
        <v>0</v>
      </c>
    </row>
    <row r="4">
      <c r="A4" s="129" t="s">
        <v>6115</v>
      </c>
      <c r="B4" s="130">
        <f t="shared" si="1"/>
        <v>1101</v>
      </c>
      <c r="C4" s="131">
        <f>B4/B8</f>
        <v>1</v>
      </c>
      <c r="D4" s="125"/>
      <c r="E4" s="132">
        <v>0.0</v>
      </c>
      <c r="F4" s="135">
        <f>E4/E8</f>
        <v>0</v>
      </c>
      <c r="G4" s="132"/>
      <c r="H4" s="133">
        <f>G4/G8</f>
        <v>0</v>
      </c>
      <c r="I4" s="132">
        <v>64.0</v>
      </c>
      <c r="J4" s="133">
        <f>I4/I8</f>
        <v>0.05812897366</v>
      </c>
      <c r="K4" s="132">
        <v>64.0</v>
      </c>
      <c r="L4" s="133">
        <f>K4/K8</f>
        <v>0.05812897366</v>
      </c>
      <c r="M4" s="132">
        <v>64.0</v>
      </c>
      <c r="N4" s="133">
        <f>M4/M8</f>
        <v>0.05812897366</v>
      </c>
      <c r="O4" s="132">
        <v>64.0</v>
      </c>
      <c r="P4" s="133">
        <f>O4/O8</f>
        <v>0.05812897366</v>
      </c>
      <c r="Q4" s="132">
        <v>65.0</v>
      </c>
      <c r="R4" s="133">
        <f>Q4/Q8</f>
        <v>0.05903723887</v>
      </c>
      <c r="S4" s="132">
        <v>78.0</v>
      </c>
      <c r="T4" s="133">
        <f>S4/S8</f>
        <v>0.07084468665</v>
      </c>
      <c r="U4" s="132">
        <v>150.0</v>
      </c>
      <c r="V4" s="133">
        <f>U4/U8</f>
        <v>0.136239782</v>
      </c>
      <c r="W4" s="132">
        <v>166.0</v>
      </c>
      <c r="X4" s="133">
        <f>W4/W8</f>
        <v>0.1507720254</v>
      </c>
      <c r="Y4" s="132">
        <v>236.0</v>
      </c>
      <c r="Z4" s="133">
        <f>Y4/Y8</f>
        <v>0.2143505904</v>
      </c>
      <c r="AA4" s="132">
        <v>268.0</v>
      </c>
      <c r="AB4" s="133">
        <f>AA4/AA8</f>
        <v>0.2434150772</v>
      </c>
      <c r="AC4" s="132">
        <v>361.0</v>
      </c>
      <c r="AD4" s="133">
        <f>AC4/AC8</f>
        <v>0.3278837421</v>
      </c>
      <c r="AE4" s="132">
        <v>363.0</v>
      </c>
      <c r="AF4" s="133">
        <f>AE4/AE8</f>
        <v>0.3297002725</v>
      </c>
      <c r="AG4" s="132">
        <v>415.0</v>
      </c>
      <c r="AH4" s="133">
        <f>AG4/AG8</f>
        <v>0.3769300636</v>
      </c>
      <c r="AI4" s="132">
        <v>495.0</v>
      </c>
      <c r="AJ4" s="133">
        <f>AI4/AI8</f>
        <v>0.4495912807</v>
      </c>
      <c r="AK4" s="132">
        <v>524.0</v>
      </c>
      <c r="AL4" s="133">
        <f>AK4/AK8</f>
        <v>0.4759309718</v>
      </c>
      <c r="AM4" s="132">
        <v>654.0</v>
      </c>
      <c r="AN4" s="133">
        <f>AM4/AM8</f>
        <v>0.5940054496</v>
      </c>
      <c r="AO4" s="132"/>
      <c r="AP4" s="133">
        <f>AO4/AO8</f>
        <v>0</v>
      </c>
      <c r="AQ4" s="132"/>
      <c r="AR4" s="133">
        <f>AQ4/AQ8</f>
        <v>0</v>
      </c>
    </row>
    <row r="5">
      <c r="A5" s="129" t="s">
        <v>5231</v>
      </c>
      <c r="B5" s="130">
        <f t="shared" si="1"/>
        <v>1101</v>
      </c>
      <c r="C5" s="131">
        <f>B5/B8</f>
        <v>1</v>
      </c>
      <c r="D5" s="125"/>
      <c r="E5" s="132">
        <v>0.0</v>
      </c>
      <c r="F5" s="135">
        <f>E5/E8</f>
        <v>0</v>
      </c>
      <c r="G5" s="132"/>
      <c r="H5" s="133">
        <f>G5/G8</f>
        <v>0</v>
      </c>
      <c r="I5" s="132">
        <v>64.0</v>
      </c>
      <c r="J5" s="133">
        <f>I5/I8</f>
        <v>0.05812897366</v>
      </c>
      <c r="K5" s="132">
        <v>64.0</v>
      </c>
      <c r="L5" s="133">
        <f>K5/K8</f>
        <v>0.05812897366</v>
      </c>
      <c r="M5" s="132">
        <v>64.0</v>
      </c>
      <c r="N5" s="133">
        <f>M5/M8</f>
        <v>0.05812897366</v>
      </c>
      <c r="O5" s="132">
        <v>64.0</v>
      </c>
      <c r="P5" s="133">
        <f>O5/O8</f>
        <v>0.05812897366</v>
      </c>
      <c r="Q5" s="132">
        <v>65.0</v>
      </c>
      <c r="R5" s="133">
        <f>Q5/Q8</f>
        <v>0.05903723887</v>
      </c>
      <c r="S5" s="132">
        <v>78.0</v>
      </c>
      <c r="T5" s="133">
        <f>S5/S8</f>
        <v>0.07084468665</v>
      </c>
      <c r="U5" s="132">
        <v>119.0</v>
      </c>
      <c r="V5" s="133">
        <f>U5/U8</f>
        <v>0.1080835604</v>
      </c>
      <c r="W5" s="132">
        <v>135.0</v>
      </c>
      <c r="X5" s="133">
        <f>W5/W8</f>
        <v>0.1226158038</v>
      </c>
      <c r="Y5" s="132">
        <v>187.0</v>
      </c>
      <c r="Z5" s="133">
        <f>Y5/Y8</f>
        <v>0.1698455949</v>
      </c>
      <c r="AA5" s="132">
        <v>216.0</v>
      </c>
      <c r="AB5" s="133">
        <f>AA5/AA8</f>
        <v>0.1961852861</v>
      </c>
      <c r="AC5" s="132">
        <v>284.0</v>
      </c>
      <c r="AD5" s="133">
        <f>AC5/AC8</f>
        <v>0.2579473206</v>
      </c>
      <c r="AE5" s="132">
        <v>285.0</v>
      </c>
      <c r="AF5" s="133">
        <f>AE5/AE8</f>
        <v>0.2588555858</v>
      </c>
      <c r="AG5" s="132">
        <v>367.0</v>
      </c>
      <c r="AH5" s="133">
        <f>AG5/AG8</f>
        <v>0.3333333333</v>
      </c>
      <c r="AI5" s="132">
        <v>493.0</v>
      </c>
      <c r="AJ5" s="133">
        <f>AI5/AI8</f>
        <v>0.4477747502</v>
      </c>
      <c r="AK5" s="132">
        <v>524.0</v>
      </c>
      <c r="AL5" s="133">
        <f>AK5/AK8</f>
        <v>0.4759309718</v>
      </c>
      <c r="AM5" s="132">
        <v>654.0</v>
      </c>
      <c r="AN5" s="133">
        <f>AM5/AM8</f>
        <v>0.5940054496</v>
      </c>
      <c r="AO5" s="132"/>
      <c r="AP5" s="133">
        <f>AO5/AO8</f>
        <v>0</v>
      </c>
      <c r="AQ5" s="132"/>
      <c r="AR5" s="133">
        <f>AQ5/AQ8</f>
        <v>0</v>
      </c>
    </row>
    <row r="6">
      <c r="A6" s="129" t="s">
        <v>33</v>
      </c>
      <c r="B6" s="130">
        <f t="shared" si="1"/>
        <v>1095</v>
      </c>
      <c r="C6" s="131">
        <f>B6/B8</f>
        <v>0.9945504087</v>
      </c>
      <c r="D6" s="125"/>
      <c r="E6" s="132">
        <v>0.0</v>
      </c>
      <c r="F6" s="133">
        <f>E6/E8</f>
        <v>0</v>
      </c>
      <c r="G6" s="132"/>
      <c r="H6" s="133">
        <f>G6/G8</f>
        <v>0</v>
      </c>
      <c r="I6" s="132">
        <v>64.0</v>
      </c>
      <c r="J6" s="133">
        <f>I6/I8</f>
        <v>0.05812897366</v>
      </c>
      <c r="K6" s="132">
        <v>64.0</v>
      </c>
      <c r="L6" s="133">
        <f>K6/K8</f>
        <v>0.05812897366</v>
      </c>
      <c r="M6" s="132">
        <v>64.0</v>
      </c>
      <c r="N6" s="133">
        <f>M6/M8</f>
        <v>0.05812897366</v>
      </c>
      <c r="O6" s="132">
        <v>64.0</v>
      </c>
      <c r="P6" s="133">
        <f>O6/O8</f>
        <v>0.05812897366</v>
      </c>
      <c r="Q6" s="132">
        <v>64.0</v>
      </c>
      <c r="R6" s="133">
        <f>Q6/Q8</f>
        <v>0.05812897366</v>
      </c>
      <c r="S6" s="132">
        <v>66.0</v>
      </c>
      <c r="T6" s="133">
        <f>S6/S8</f>
        <v>0.05994550409</v>
      </c>
      <c r="U6" s="132">
        <v>83.0</v>
      </c>
      <c r="V6" s="133">
        <f>U6/U8</f>
        <v>0.07538601272</v>
      </c>
      <c r="W6" s="132">
        <v>129.0</v>
      </c>
      <c r="X6" s="133">
        <f>W6/W8</f>
        <v>0.1171662125</v>
      </c>
      <c r="Y6" s="132">
        <v>186.0</v>
      </c>
      <c r="Z6" s="133">
        <f>Y6/Y8</f>
        <v>0.1689373297</v>
      </c>
      <c r="AA6" s="132">
        <v>201.0</v>
      </c>
      <c r="AB6" s="133">
        <f>AA6/AA8</f>
        <v>0.1825613079</v>
      </c>
      <c r="AC6" s="132">
        <v>226.0</v>
      </c>
      <c r="AD6" s="133">
        <f>AC6/AC8</f>
        <v>0.2052679382</v>
      </c>
      <c r="AE6" s="132">
        <v>225.0</v>
      </c>
      <c r="AF6" s="133">
        <f>AE6/AE8</f>
        <v>0.204359673</v>
      </c>
      <c r="AG6" s="132">
        <v>352.0</v>
      </c>
      <c r="AH6" s="133">
        <f>AG6/AG8</f>
        <v>0.3197093551</v>
      </c>
      <c r="AI6" s="132">
        <v>449.0</v>
      </c>
      <c r="AJ6" s="133">
        <f>AI6/AI8</f>
        <v>0.4078110808</v>
      </c>
      <c r="AK6" s="132">
        <v>507.0</v>
      </c>
      <c r="AL6" s="133">
        <f>AK6/AK8</f>
        <v>0.4604904632</v>
      </c>
      <c r="AM6" s="132">
        <v>653.0</v>
      </c>
      <c r="AN6" s="133">
        <f>AM6/AM8</f>
        <v>0.5930971844</v>
      </c>
      <c r="AO6" s="132"/>
      <c r="AP6" s="133">
        <f>AO6/AO8</f>
        <v>0</v>
      </c>
      <c r="AQ6" s="132"/>
      <c r="AR6" s="133">
        <f>AQ6/AQ8</f>
        <v>0</v>
      </c>
    </row>
    <row r="7">
      <c r="A7" s="134" t="s">
        <v>6116</v>
      </c>
      <c r="B7" s="130">
        <f t="shared" si="1"/>
        <v>0</v>
      </c>
      <c r="C7" s="131">
        <f>B7/B8</f>
        <v>0</v>
      </c>
      <c r="D7" s="125"/>
      <c r="E7" s="132">
        <v>0.0</v>
      </c>
      <c r="F7" s="133">
        <f>E7/E8</f>
        <v>0</v>
      </c>
      <c r="G7" s="132"/>
      <c r="H7" s="133">
        <f>G7/G8</f>
        <v>0</v>
      </c>
      <c r="I7" s="132">
        <v>5.0</v>
      </c>
      <c r="J7" s="133">
        <f>I7/I8</f>
        <v>0.004541326067</v>
      </c>
      <c r="K7" s="132">
        <v>5.0</v>
      </c>
      <c r="L7" s="133">
        <f>K7/K8</f>
        <v>0.004541326067</v>
      </c>
      <c r="M7" s="132">
        <v>5.0</v>
      </c>
      <c r="N7" s="133">
        <f>M7/M8</f>
        <v>0.004541326067</v>
      </c>
      <c r="O7" s="132">
        <v>5.0</v>
      </c>
      <c r="P7" s="133">
        <f>O7/O8</f>
        <v>0.004541326067</v>
      </c>
      <c r="Q7" s="132">
        <v>7.0</v>
      </c>
      <c r="R7" s="133">
        <f>Q7/Q8</f>
        <v>0.006357856494</v>
      </c>
      <c r="S7" s="132">
        <v>7.0</v>
      </c>
      <c r="T7" s="133">
        <f>S7/S8</f>
        <v>0.006357856494</v>
      </c>
      <c r="U7" s="132">
        <v>7.0</v>
      </c>
      <c r="V7" s="133">
        <f>U7/U8</f>
        <v>0.006357856494</v>
      </c>
      <c r="W7" s="132">
        <v>12.0</v>
      </c>
      <c r="X7" s="133">
        <f>W7/W8</f>
        <v>0.01089918256</v>
      </c>
      <c r="Y7" s="132">
        <v>8.0</v>
      </c>
      <c r="Z7" s="133">
        <f>Y7/Y8</f>
        <v>0.007266121708</v>
      </c>
      <c r="AA7" s="132">
        <v>7.0</v>
      </c>
      <c r="AB7" s="133">
        <f>AA7/AA8</f>
        <v>0.006357856494</v>
      </c>
      <c r="AC7" s="132">
        <v>7.0</v>
      </c>
      <c r="AD7" s="133">
        <f>AC7/AC8</f>
        <v>0.006357856494</v>
      </c>
      <c r="AE7" s="132">
        <v>7.0</v>
      </c>
      <c r="AF7" s="133">
        <f>AE7/AE8</f>
        <v>0.006357856494</v>
      </c>
      <c r="AG7" s="132">
        <v>7.0</v>
      </c>
      <c r="AH7" s="133">
        <f>AG7/AG8</f>
        <v>0.006357856494</v>
      </c>
      <c r="AI7" s="132">
        <v>8.0</v>
      </c>
      <c r="AJ7" s="133">
        <f>AI7/AI8</f>
        <v>0.007266121708</v>
      </c>
      <c r="AK7" s="132">
        <v>7.0</v>
      </c>
      <c r="AL7" s="133">
        <f>AK7/AK8</f>
        <v>0.006357856494</v>
      </c>
      <c r="AM7" s="132">
        <v>7.0</v>
      </c>
      <c r="AN7" s="133">
        <f>AM7/AM8</f>
        <v>0.006357856494</v>
      </c>
      <c r="AO7" s="132"/>
      <c r="AP7" s="133">
        <f>AO7/AO8</f>
        <v>0</v>
      </c>
      <c r="AQ7" s="132"/>
      <c r="AR7" s="133">
        <f>AQ7/AQ8</f>
        <v>0</v>
      </c>
    </row>
    <row r="8">
      <c r="A8" s="136" t="s">
        <v>421</v>
      </c>
      <c r="B8" s="130">
        <f t="shared" si="1"/>
        <v>1101</v>
      </c>
      <c r="C8" s="137">
        <f>SUM(C2:C6)/5</f>
        <v>0.9989100817</v>
      </c>
      <c r="D8" s="125"/>
      <c r="E8" s="138">
        <f>B8</f>
        <v>1101</v>
      </c>
      <c r="F8" s="139">
        <f>SUM(F2:F6)/5</f>
        <v>0.01961852861</v>
      </c>
      <c r="G8" s="138">
        <f>B8</f>
        <v>1101</v>
      </c>
      <c r="H8" s="139">
        <f>SUM(H2:H6)/5</f>
        <v>0</v>
      </c>
      <c r="I8" s="138">
        <f>B8</f>
        <v>1101</v>
      </c>
      <c r="J8" s="139">
        <f>SUM(J2:J6)/5</f>
        <v>0.05812897366</v>
      </c>
      <c r="K8" s="138">
        <f>B8</f>
        <v>1101</v>
      </c>
      <c r="L8" s="139">
        <f>SUM(L2:L6)/5</f>
        <v>0.06630336058</v>
      </c>
      <c r="M8" s="138">
        <f>B8</f>
        <v>1101</v>
      </c>
      <c r="N8" s="139">
        <f>SUM(N2:N6)/5</f>
        <v>0.07302452316</v>
      </c>
      <c r="O8" s="138">
        <f>B8</f>
        <v>1101</v>
      </c>
      <c r="P8" s="139">
        <f>SUM(P2:P6)/5</f>
        <v>0.07302452316</v>
      </c>
      <c r="Q8" s="138">
        <f>B8</f>
        <v>1101</v>
      </c>
      <c r="R8" s="139">
        <f>SUM(R2:R6)/5</f>
        <v>0.0795640327</v>
      </c>
      <c r="S8" s="138">
        <f>B8</f>
        <v>1101</v>
      </c>
      <c r="T8" s="139">
        <f>SUM(T2:T6)/5</f>
        <v>0.09663941871</v>
      </c>
      <c r="U8" s="138">
        <f>B8</f>
        <v>1101</v>
      </c>
      <c r="V8" s="139">
        <f>SUM(V2:V6)/5</f>
        <v>0.1278837421</v>
      </c>
      <c r="W8" s="138">
        <f>B8</f>
        <v>1101</v>
      </c>
      <c r="X8" s="139">
        <f>SUM(X2:X6)/5</f>
        <v>0.1554950045</v>
      </c>
      <c r="Y8" s="138">
        <f>B8</f>
        <v>1101</v>
      </c>
      <c r="Z8" s="139">
        <f>SUM(Z2:Z6)/5</f>
        <v>0.2069028156</v>
      </c>
      <c r="AA8" s="138">
        <f>B8</f>
        <v>1101</v>
      </c>
      <c r="AB8" s="139">
        <f>SUM(AB2:AB6)/5</f>
        <v>0.2472297911</v>
      </c>
      <c r="AC8" s="138">
        <f>B8</f>
        <v>1101</v>
      </c>
      <c r="AD8" s="139">
        <f>SUM(AD2:AD6)/5</f>
        <v>0.3024523161</v>
      </c>
      <c r="AE8" s="138">
        <f>B8</f>
        <v>1101</v>
      </c>
      <c r="AF8" s="139">
        <f>SUM(AF2:AF6)/5</f>
        <v>0.3091734787</v>
      </c>
      <c r="AG8" s="138">
        <f>B8</f>
        <v>1101</v>
      </c>
      <c r="AH8" s="139">
        <f>SUM(AH2:AH6)/5</f>
        <v>0.3674841054</v>
      </c>
      <c r="AI8" s="138">
        <f>B8</f>
        <v>1101</v>
      </c>
      <c r="AJ8" s="139">
        <f>SUM(AJ2:AJ6)/5</f>
        <v>0.4490463215</v>
      </c>
      <c r="AK8" s="138">
        <f>B8</f>
        <v>1101</v>
      </c>
      <c r="AL8" s="139">
        <f>SUM(AL2:AL6)/5</f>
        <v>0.480653951</v>
      </c>
      <c r="AM8" s="138">
        <f>B8</f>
        <v>1101</v>
      </c>
      <c r="AN8" s="139">
        <f>SUM(AN2:AN6)/5</f>
        <v>0.5938237965</v>
      </c>
      <c r="AO8" s="138">
        <f>B8</f>
        <v>1101</v>
      </c>
      <c r="AP8" s="139">
        <f>SUM(AP2:AP6)/5</f>
        <v>0</v>
      </c>
      <c r="AQ8" s="138">
        <f>B8</f>
        <v>1101</v>
      </c>
      <c r="AR8" s="139">
        <f>SUM(AR2:AR6)/5</f>
        <v>0</v>
      </c>
    </row>
    <row r="9">
      <c r="A9" s="140"/>
      <c r="B9" s="140"/>
      <c r="C9" s="140"/>
      <c r="D9" s="125"/>
      <c r="E9" s="141"/>
      <c r="F9" s="141"/>
      <c r="G9" s="141"/>
      <c r="H9" s="141"/>
      <c r="I9" s="141"/>
      <c r="J9" s="141"/>
      <c r="K9" s="141"/>
      <c r="L9" s="141"/>
      <c r="M9" s="141"/>
      <c r="N9" s="141"/>
      <c r="O9" s="141"/>
      <c r="P9" s="141"/>
      <c r="Q9" s="141"/>
      <c r="R9" s="141"/>
      <c r="S9" s="141"/>
      <c r="T9" s="141"/>
      <c r="U9" s="141"/>
      <c r="V9" s="142"/>
      <c r="W9" s="141"/>
      <c r="X9" s="142"/>
      <c r="Y9" s="143"/>
      <c r="Z9" s="142"/>
      <c r="AA9" s="141"/>
      <c r="AB9" s="142"/>
      <c r="AC9" s="141"/>
      <c r="AD9" s="142"/>
      <c r="AE9" s="141"/>
      <c r="AF9" s="142"/>
      <c r="AG9" s="141"/>
      <c r="AH9" s="142"/>
      <c r="AI9" s="141"/>
      <c r="AJ9" s="142"/>
      <c r="AK9" s="141"/>
      <c r="AL9" s="142"/>
      <c r="AM9" s="141"/>
      <c r="AN9" s="142"/>
      <c r="AO9" s="141"/>
      <c r="AP9" s="142"/>
      <c r="AQ9" s="141"/>
      <c r="AR9" s="142"/>
    </row>
    <row r="10">
      <c r="A10" s="144" t="s">
        <v>42</v>
      </c>
      <c r="B10" s="123"/>
      <c r="C10" s="124"/>
      <c r="D10" s="125"/>
      <c r="E10" s="126">
        <v>44757.0</v>
      </c>
      <c r="G10" s="127">
        <v>44764.0</v>
      </c>
      <c r="H10" s="124"/>
      <c r="I10" s="127">
        <v>44771.0</v>
      </c>
      <c r="J10" s="124"/>
      <c r="K10" s="127">
        <v>44778.0</v>
      </c>
      <c r="L10" s="124"/>
      <c r="M10" s="127">
        <v>44785.0</v>
      </c>
      <c r="N10" s="124"/>
      <c r="O10" s="127">
        <v>44792.0</v>
      </c>
      <c r="P10" s="124"/>
      <c r="Q10" s="127">
        <v>44799.0</v>
      </c>
      <c r="R10" s="124"/>
      <c r="S10" s="127">
        <v>44806.0</v>
      </c>
      <c r="T10" s="124"/>
      <c r="U10" s="127">
        <v>44813.0</v>
      </c>
      <c r="V10" s="124"/>
      <c r="W10" s="127">
        <v>44820.0</v>
      </c>
      <c r="X10" s="124"/>
      <c r="Y10" s="127">
        <v>44827.0</v>
      </c>
      <c r="Z10" s="124"/>
      <c r="AA10" s="127">
        <v>44834.0</v>
      </c>
      <c r="AB10" s="124"/>
      <c r="AC10" s="127">
        <v>44841.0</v>
      </c>
      <c r="AD10" s="124"/>
      <c r="AE10" s="128">
        <v>44848.0</v>
      </c>
      <c r="AF10" s="124"/>
      <c r="AG10" s="128">
        <v>44855.0</v>
      </c>
      <c r="AH10" s="124"/>
      <c r="AI10" s="128">
        <v>44862.0</v>
      </c>
      <c r="AJ10" s="124"/>
      <c r="AK10" s="128">
        <v>44869.0</v>
      </c>
      <c r="AL10" s="124"/>
      <c r="AM10" s="128">
        <v>44876.0</v>
      </c>
      <c r="AN10" s="124"/>
      <c r="AO10" s="128">
        <v>44883.0</v>
      </c>
      <c r="AP10" s="124"/>
      <c r="AQ10" s="128">
        <v>44890.0</v>
      </c>
      <c r="AR10" s="124"/>
    </row>
    <row r="11">
      <c r="A11" s="129" t="s">
        <v>6113</v>
      </c>
      <c r="B11" s="130">
        <f>COUNTIFS(Seeds!D:D,"=Pendiente de revisión",Seeds!Y:Y,"=Números y operaciones")+B12</f>
        <v>522</v>
      </c>
      <c r="C11" s="145">
        <f>B11/B17</f>
        <v>1</v>
      </c>
      <c r="D11" s="125"/>
      <c r="E11" s="132">
        <v>57.0</v>
      </c>
      <c r="F11" s="133">
        <f>E11/E17</f>
        <v>0.1091954023</v>
      </c>
      <c r="G11" s="132"/>
      <c r="H11" s="133">
        <f>G11/G17</f>
        <v>0</v>
      </c>
      <c r="I11" s="132">
        <v>64.0</v>
      </c>
      <c r="J11" s="133">
        <f>I11/I17</f>
        <v>0.122605364</v>
      </c>
      <c r="K11" s="132">
        <v>100.0</v>
      </c>
      <c r="L11" s="133">
        <f>K11/K17</f>
        <v>0.1915708812</v>
      </c>
      <c r="M11" s="132">
        <v>107.0</v>
      </c>
      <c r="N11" s="133">
        <f>M11/M17</f>
        <v>0.2049808429</v>
      </c>
      <c r="O11" s="132">
        <v>107.0</v>
      </c>
      <c r="P11" s="133">
        <f>O11/O17</f>
        <v>0.2049808429</v>
      </c>
      <c r="Q11" s="132">
        <v>117.0</v>
      </c>
      <c r="R11" s="133">
        <f>Q11/Q17</f>
        <v>0.224137931</v>
      </c>
      <c r="S11" s="132">
        <v>130.0</v>
      </c>
      <c r="T11" s="133">
        <f>S11/S17</f>
        <v>0.2490421456</v>
      </c>
      <c r="U11" s="132">
        <v>139.0</v>
      </c>
      <c r="V11" s="133">
        <f>U11/U17</f>
        <v>0.2662835249</v>
      </c>
      <c r="W11" s="132">
        <v>144.0</v>
      </c>
      <c r="X11" s="133">
        <f>W11/W17</f>
        <v>0.275862069</v>
      </c>
      <c r="Y11" s="132">
        <v>195.0</v>
      </c>
      <c r="Z11" s="133">
        <f>Y11/Y17</f>
        <v>0.3735632184</v>
      </c>
      <c r="AA11" s="132">
        <v>208.0</v>
      </c>
      <c r="AB11" s="133">
        <f>AA11/AA17</f>
        <v>0.398467433</v>
      </c>
      <c r="AC11" s="132">
        <v>232.0</v>
      </c>
      <c r="AD11" s="133">
        <f>AC11/AC17</f>
        <v>0.4444444444</v>
      </c>
      <c r="AE11" s="132">
        <v>257.0</v>
      </c>
      <c r="AF11" s="133">
        <f>AE11/AE17</f>
        <v>0.4923371648</v>
      </c>
      <c r="AG11" s="132">
        <v>257.0</v>
      </c>
      <c r="AH11" s="133">
        <f>AG11/AG17</f>
        <v>0.4923371648</v>
      </c>
      <c r="AI11" s="132">
        <v>322.0</v>
      </c>
      <c r="AJ11" s="133">
        <f>AI11/AI17</f>
        <v>0.6168582375</v>
      </c>
      <c r="AK11" s="132">
        <v>333.0</v>
      </c>
      <c r="AL11" s="133">
        <f>AK11/AK17</f>
        <v>0.6379310345</v>
      </c>
      <c r="AM11" s="132">
        <v>366.0</v>
      </c>
      <c r="AN11" s="133">
        <f>AM11/AM17</f>
        <v>0.7011494253</v>
      </c>
      <c r="AO11" s="132"/>
      <c r="AP11" s="133">
        <f>AO11/AO17</f>
        <v>0</v>
      </c>
      <c r="AQ11" s="132"/>
      <c r="AR11" s="133">
        <f>AQ11/AQ17</f>
        <v>0</v>
      </c>
    </row>
    <row r="12">
      <c r="A12" s="134" t="s">
        <v>6114</v>
      </c>
      <c r="B12" s="130">
        <f>COUNTIFS(Seeds!D:D,"=Ortografía+cast",Seeds!Y:Y,"=Números y operaciones")+B13</f>
        <v>522</v>
      </c>
      <c r="C12" s="145">
        <f>B12/B17</f>
        <v>1</v>
      </c>
      <c r="D12" s="125"/>
      <c r="E12" s="132">
        <v>51.0</v>
      </c>
      <c r="F12" s="133">
        <f>E12/E17</f>
        <v>0.09770114943</v>
      </c>
      <c r="G12" s="132"/>
      <c r="H12" s="133">
        <f>G12/G17</f>
        <v>0</v>
      </c>
      <c r="I12" s="132">
        <v>64.0</v>
      </c>
      <c r="J12" s="133">
        <f>I12/I17</f>
        <v>0.122605364</v>
      </c>
      <c r="K12" s="132">
        <v>70.0</v>
      </c>
      <c r="L12" s="133">
        <f>K12/K17</f>
        <v>0.1340996169</v>
      </c>
      <c r="M12" s="132">
        <v>98.0</v>
      </c>
      <c r="N12" s="133">
        <f>M12/M17</f>
        <v>0.1877394636</v>
      </c>
      <c r="O12" s="132">
        <v>98.0</v>
      </c>
      <c r="P12" s="133">
        <f>O12/O17</f>
        <v>0.1877394636</v>
      </c>
      <c r="Q12" s="132">
        <v>103.0</v>
      </c>
      <c r="R12" s="133">
        <f>Q12/Q17</f>
        <v>0.1973180077</v>
      </c>
      <c r="S12" s="132">
        <v>113.0</v>
      </c>
      <c r="T12" s="133">
        <f>S12/S17</f>
        <v>0.2164750958</v>
      </c>
      <c r="U12" s="132">
        <v>133.0</v>
      </c>
      <c r="V12" s="133">
        <f>U12/U17</f>
        <v>0.254789272</v>
      </c>
      <c r="W12" s="132">
        <v>138.0</v>
      </c>
      <c r="X12" s="133">
        <f>W12/W17</f>
        <v>0.2643678161</v>
      </c>
      <c r="Y12" s="132">
        <v>169.0</v>
      </c>
      <c r="Z12" s="133">
        <f>Y12/Y17</f>
        <v>0.3237547893</v>
      </c>
      <c r="AA12" s="132">
        <v>189.0</v>
      </c>
      <c r="AB12" s="133">
        <f>AA12/AA17</f>
        <v>0.3620689655</v>
      </c>
      <c r="AC12" s="132">
        <v>204.0</v>
      </c>
      <c r="AD12" s="133">
        <f>AC12/AC17</f>
        <v>0.3908045977</v>
      </c>
      <c r="AE12" s="132">
        <v>203.0</v>
      </c>
      <c r="AF12" s="133">
        <f>AE12/AE17</f>
        <v>0.3888888889</v>
      </c>
      <c r="AG12" s="132">
        <v>249.0</v>
      </c>
      <c r="AH12" s="133">
        <f>AG12/AG17</f>
        <v>0.4770114943</v>
      </c>
      <c r="AI12" s="132">
        <v>316.0</v>
      </c>
      <c r="AJ12" s="133">
        <f>AI12/AI17</f>
        <v>0.6053639847</v>
      </c>
      <c r="AK12" s="132">
        <v>329.0</v>
      </c>
      <c r="AL12" s="133">
        <f>AK12/AK17</f>
        <v>0.6302681992</v>
      </c>
      <c r="AM12" s="132">
        <v>366.0</v>
      </c>
      <c r="AN12" s="133">
        <f>AM12/AM17</f>
        <v>0.7011494253</v>
      </c>
      <c r="AO12" s="132"/>
      <c r="AP12" s="133">
        <f>AO12/AO17</f>
        <v>0</v>
      </c>
      <c r="AQ12" s="132"/>
      <c r="AR12" s="133">
        <f>AQ12/AQ17</f>
        <v>0</v>
      </c>
    </row>
    <row r="13">
      <c r="A13" s="129" t="s">
        <v>6115</v>
      </c>
      <c r="B13" s="130">
        <f>COUNTIFS(Seeds!D:D,"=JSON sin imagen",Seeds!Y:Y,"=Números y operaciones")+B14</f>
        <v>522</v>
      </c>
      <c r="C13" s="145">
        <f>B13/B17</f>
        <v>1</v>
      </c>
      <c r="D13" s="125"/>
      <c r="E13" s="132">
        <v>0.0</v>
      </c>
      <c r="F13" s="133">
        <f>E13/E17</f>
        <v>0</v>
      </c>
      <c r="G13" s="132"/>
      <c r="H13" s="133">
        <f>G13/G17</f>
        <v>0</v>
      </c>
      <c r="I13" s="132">
        <v>64.0</v>
      </c>
      <c r="J13" s="133">
        <f>I13/I17</f>
        <v>0.122605364</v>
      </c>
      <c r="K13" s="132">
        <v>64.0</v>
      </c>
      <c r="L13" s="133">
        <f>K13/K17</f>
        <v>0.122605364</v>
      </c>
      <c r="M13" s="132">
        <v>64.0</v>
      </c>
      <c r="N13" s="133">
        <f>M13/M17</f>
        <v>0.122605364</v>
      </c>
      <c r="O13" s="132">
        <v>64.0</v>
      </c>
      <c r="P13" s="133">
        <f>O13/O17</f>
        <v>0.122605364</v>
      </c>
      <c r="Q13" s="132">
        <v>65.0</v>
      </c>
      <c r="R13" s="133">
        <f>Q13/Q17</f>
        <v>0.1245210728</v>
      </c>
      <c r="S13" s="132">
        <v>78.0</v>
      </c>
      <c r="T13" s="133">
        <f>S13/S17</f>
        <v>0.1494252874</v>
      </c>
      <c r="U13" s="132">
        <v>115.0</v>
      </c>
      <c r="V13" s="133">
        <f>U13/U17</f>
        <v>0.2203065134</v>
      </c>
      <c r="W13" s="132">
        <v>131.0</v>
      </c>
      <c r="X13" s="133">
        <f>W13/W17</f>
        <v>0.2509578544</v>
      </c>
      <c r="Y13" s="132">
        <v>167.0</v>
      </c>
      <c r="Z13" s="133">
        <f>Y13/Y17</f>
        <v>0.3199233716</v>
      </c>
      <c r="AA13" s="132">
        <v>187.0</v>
      </c>
      <c r="AB13" s="133">
        <f>AA13/AA17</f>
        <v>0.3582375479</v>
      </c>
      <c r="AC13" s="132">
        <v>202.0</v>
      </c>
      <c r="AD13" s="133">
        <f>AC13/AC17</f>
        <v>0.3869731801</v>
      </c>
      <c r="AE13" s="132">
        <v>201.0</v>
      </c>
      <c r="AF13" s="133">
        <f>AE13/AE17</f>
        <v>0.3850574713</v>
      </c>
      <c r="AG13" s="132">
        <v>247.0</v>
      </c>
      <c r="AH13" s="133">
        <f>AG13/AG17</f>
        <v>0.4731800766</v>
      </c>
      <c r="AI13" s="132">
        <v>312.0</v>
      </c>
      <c r="AJ13" s="133">
        <f>AI13/AI17</f>
        <v>0.5977011494</v>
      </c>
      <c r="AK13" s="132">
        <v>327.0</v>
      </c>
      <c r="AL13" s="133">
        <f>AK13/AK17</f>
        <v>0.6264367816</v>
      </c>
      <c r="AM13" s="132">
        <v>366.0</v>
      </c>
      <c r="AN13" s="133">
        <f>AM13/AM17</f>
        <v>0.7011494253</v>
      </c>
      <c r="AO13" s="132"/>
      <c r="AP13" s="133">
        <f>AO13/AO17</f>
        <v>0</v>
      </c>
      <c r="AQ13" s="132"/>
      <c r="AR13" s="133">
        <f>AQ13/AQ17</f>
        <v>0</v>
      </c>
    </row>
    <row r="14">
      <c r="A14" s="129" t="s">
        <v>5231</v>
      </c>
      <c r="B14" s="130">
        <f>COUNTIFS(Seeds!D:D,"=JSON con imagen",Seeds!Y:Y,"=Números y operaciones")+B15</f>
        <v>522</v>
      </c>
      <c r="C14" s="145">
        <f>B14/B17</f>
        <v>1</v>
      </c>
      <c r="D14" s="125"/>
      <c r="E14" s="132">
        <v>0.0</v>
      </c>
      <c r="F14" s="133">
        <f>E14/E17</f>
        <v>0</v>
      </c>
      <c r="G14" s="132"/>
      <c r="H14" s="133">
        <f>G14/G17</f>
        <v>0</v>
      </c>
      <c r="I14" s="132">
        <v>64.0</v>
      </c>
      <c r="J14" s="133">
        <f>I14/I17</f>
        <v>0.122605364</v>
      </c>
      <c r="K14" s="132">
        <v>64.0</v>
      </c>
      <c r="L14" s="133">
        <f>K14/K17</f>
        <v>0.122605364</v>
      </c>
      <c r="M14" s="132">
        <v>64.0</v>
      </c>
      <c r="N14" s="133">
        <f>M14/M17</f>
        <v>0.122605364</v>
      </c>
      <c r="O14" s="132">
        <v>64.0</v>
      </c>
      <c r="P14" s="133">
        <f>O14/O17</f>
        <v>0.122605364</v>
      </c>
      <c r="Q14" s="132">
        <v>65.0</v>
      </c>
      <c r="R14" s="133">
        <f>Q14/Q17</f>
        <v>0.1245210728</v>
      </c>
      <c r="S14" s="132">
        <v>78.0</v>
      </c>
      <c r="T14" s="133">
        <f>S14/S17</f>
        <v>0.1494252874</v>
      </c>
      <c r="U14" s="132">
        <v>115.0</v>
      </c>
      <c r="V14" s="133">
        <f>U14/U17</f>
        <v>0.2203065134</v>
      </c>
      <c r="W14" s="132">
        <v>131.0</v>
      </c>
      <c r="X14" s="133">
        <f>W14/W17</f>
        <v>0.2509578544</v>
      </c>
      <c r="Y14" s="132">
        <v>167.0</v>
      </c>
      <c r="Z14" s="133">
        <f>Y14/Y17</f>
        <v>0.3199233716</v>
      </c>
      <c r="AA14" s="132">
        <v>187.0</v>
      </c>
      <c r="AB14" s="133">
        <f>AA14/AA17</f>
        <v>0.3582375479</v>
      </c>
      <c r="AC14" s="132">
        <v>202.0</v>
      </c>
      <c r="AD14" s="133">
        <f>AC14/AC17</f>
        <v>0.3869731801</v>
      </c>
      <c r="AE14" s="132">
        <v>201.0</v>
      </c>
      <c r="AF14" s="133">
        <f>AE14/AE17</f>
        <v>0.3850574713</v>
      </c>
      <c r="AG14" s="132">
        <v>247.0</v>
      </c>
      <c r="AH14" s="133">
        <f>AG14/AG17</f>
        <v>0.4731800766</v>
      </c>
      <c r="AI14" s="132">
        <v>311.0</v>
      </c>
      <c r="AJ14" s="133">
        <f>AI14/AI17</f>
        <v>0.5957854406</v>
      </c>
      <c r="AK14" s="132">
        <v>327.0</v>
      </c>
      <c r="AL14" s="133">
        <f>AK14/AK17</f>
        <v>0.6264367816</v>
      </c>
      <c r="AM14" s="132">
        <v>366.0</v>
      </c>
      <c r="AN14" s="133">
        <f>AM14/AM17</f>
        <v>0.7011494253</v>
      </c>
      <c r="AO14" s="132"/>
      <c r="AP14" s="133">
        <f>AO14/AO17</f>
        <v>0</v>
      </c>
      <c r="AQ14" s="132"/>
      <c r="AR14" s="133">
        <f>AQ14/AQ17</f>
        <v>0</v>
      </c>
    </row>
    <row r="15">
      <c r="A15" s="129" t="s">
        <v>33</v>
      </c>
      <c r="B15" s="130">
        <f>COUNTIFS(Seeds!D:D,"=JSON revisado",Seeds!Y:Y,"=Números y operaciones")</f>
        <v>522</v>
      </c>
      <c r="C15" s="145">
        <f>B15/B17</f>
        <v>1</v>
      </c>
      <c r="D15" s="125"/>
      <c r="E15" s="132">
        <v>0.0</v>
      </c>
      <c r="F15" s="133">
        <f>E15/E17</f>
        <v>0</v>
      </c>
      <c r="G15" s="132"/>
      <c r="H15" s="133">
        <f>G15/G17</f>
        <v>0</v>
      </c>
      <c r="I15" s="132">
        <v>64.0</v>
      </c>
      <c r="J15" s="133">
        <f>I15/I17</f>
        <v>0.122605364</v>
      </c>
      <c r="K15" s="132">
        <v>64.0</v>
      </c>
      <c r="L15" s="133">
        <f>K15/K17</f>
        <v>0.122605364</v>
      </c>
      <c r="M15" s="132">
        <v>64.0</v>
      </c>
      <c r="N15" s="133">
        <f>M15/M17</f>
        <v>0.122605364</v>
      </c>
      <c r="O15" s="132">
        <v>64.0</v>
      </c>
      <c r="P15" s="133">
        <f>O15/O17</f>
        <v>0.122605364</v>
      </c>
      <c r="Q15" s="132">
        <v>64.0</v>
      </c>
      <c r="R15" s="133">
        <f>Q15/Q17</f>
        <v>0.122605364</v>
      </c>
      <c r="S15" s="132">
        <v>66.0</v>
      </c>
      <c r="T15" s="133">
        <f>S15/S17</f>
        <v>0.1264367816</v>
      </c>
      <c r="U15" s="132">
        <v>83.0</v>
      </c>
      <c r="V15" s="133">
        <f>U15/U17</f>
        <v>0.1590038314</v>
      </c>
      <c r="W15" s="132">
        <v>125.0</v>
      </c>
      <c r="X15" s="133">
        <f>W15/W17</f>
        <v>0.2394636015</v>
      </c>
      <c r="Y15" s="132">
        <v>166.0</v>
      </c>
      <c r="Z15" s="133">
        <f>Y15/Y17</f>
        <v>0.3180076628</v>
      </c>
      <c r="AA15" s="132">
        <v>171.0</v>
      </c>
      <c r="AB15" s="133">
        <f>AA15/AA17</f>
        <v>0.3275862069</v>
      </c>
      <c r="AC15" s="132">
        <v>197.0</v>
      </c>
      <c r="AD15" s="133">
        <f>AC15/AC17</f>
        <v>0.377394636</v>
      </c>
      <c r="AE15" s="132">
        <v>196.0</v>
      </c>
      <c r="AF15" s="133">
        <f>AE15/AE17</f>
        <v>0.3754789272</v>
      </c>
      <c r="AG15" s="132">
        <v>247.0</v>
      </c>
      <c r="AH15" s="133">
        <f>AG15/AG17</f>
        <v>0.4731800766</v>
      </c>
      <c r="AI15" s="132">
        <v>275.0</v>
      </c>
      <c r="AJ15" s="133">
        <f>AI15/AI17</f>
        <v>0.5268199234</v>
      </c>
      <c r="AK15" s="132">
        <v>318.0</v>
      </c>
      <c r="AL15" s="133">
        <f>AK15/AK17</f>
        <v>0.6091954023</v>
      </c>
      <c r="AM15" s="132">
        <v>366.0</v>
      </c>
      <c r="AN15" s="133">
        <f>AM15/AM17</f>
        <v>0.7011494253</v>
      </c>
      <c r="AO15" s="132"/>
      <c r="AP15" s="133">
        <f>AO15/AO17</f>
        <v>0</v>
      </c>
      <c r="AQ15" s="132"/>
      <c r="AR15" s="133">
        <f>AQ15/AQ17</f>
        <v>0</v>
      </c>
    </row>
    <row r="16">
      <c r="A16" s="136" t="s">
        <v>6116</v>
      </c>
      <c r="B16" s="130">
        <f>COUNTIFS(Seeds!E:E,"=Sí",Seeds!Y:Y,"=Números y operaciones")</f>
        <v>0</v>
      </c>
      <c r="C16" s="145">
        <f>B16/B17</f>
        <v>0</v>
      </c>
      <c r="D16" s="125"/>
      <c r="E16" s="132">
        <v>0.0</v>
      </c>
      <c r="F16" s="133">
        <f>E16/E17</f>
        <v>0</v>
      </c>
      <c r="G16" s="132"/>
      <c r="H16" s="133">
        <f>G16/G17</f>
        <v>0</v>
      </c>
      <c r="I16" s="132">
        <v>5.0</v>
      </c>
      <c r="J16" s="133">
        <f>I16/I17</f>
        <v>0.009578544061</v>
      </c>
      <c r="K16" s="132">
        <v>5.0</v>
      </c>
      <c r="L16" s="133">
        <f>K16/K17</f>
        <v>0.009578544061</v>
      </c>
      <c r="M16" s="132">
        <v>5.0</v>
      </c>
      <c r="N16" s="133">
        <f>M16/M17</f>
        <v>0.009578544061</v>
      </c>
      <c r="O16" s="132">
        <v>5.0</v>
      </c>
      <c r="P16" s="133">
        <f>O16/O17</f>
        <v>0.009578544061</v>
      </c>
      <c r="Q16" s="132">
        <v>7.0</v>
      </c>
      <c r="R16" s="133">
        <f>Q16/Q17</f>
        <v>0.01340996169</v>
      </c>
      <c r="S16" s="132">
        <v>7.0</v>
      </c>
      <c r="T16" s="133">
        <f>S16/S17</f>
        <v>0.01340996169</v>
      </c>
      <c r="U16" s="132">
        <v>7.0</v>
      </c>
      <c r="V16" s="133">
        <f>U16/U17</f>
        <v>0.01340996169</v>
      </c>
      <c r="W16" s="132">
        <v>12.0</v>
      </c>
      <c r="X16" s="133">
        <f>W16/W17</f>
        <v>0.02298850575</v>
      </c>
      <c r="Y16" s="132">
        <v>8.0</v>
      </c>
      <c r="Z16" s="133">
        <f>Y16/Y17</f>
        <v>0.0153256705</v>
      </c>
      <c r="AA16" s="132">
        <v>7.0</v>
      </c>
      <c r="AB16" s="133">
        <f>AA16/AA17</f>
        <v>0.01340996169</v>
      </c>
      <c r="AC16" s="132">
        <v>7.0</v>
      </c>
      <c r="AD16" s="133">
        <f>AC16/AC17</f>
        <v>0.01340996169</v>
      </c>
      <c r="AE16" s="132">
        <v>7.0</v>
      </c>
      <c r="AF16" s="133">
        <f>AE16/AE17</f>
        <v>0.01340996169</v>
      </c>
      <c r="AG16" s="132">
        <v>7.0</v>
      </c>
      <c r="AH16" s="133">
        <f>AG16/AG17</f>
        <v>0.01340996169</v>
      </c>
      <c r="AI16" s="132">
        <v>8.0</v>
      </c>
      <c r="AJ16" s="133">
        <f>AI16/AI17</f>
        <v>0.0153256705</v>
      </c>
      <c r="AK16" s="132">
        <v>7.0</v>
      </c>
      <c r="AL16" s="133">
        <f>AK16/AK17</f>
        <v>0.01340996169</v>
      </c>
      <c r="AM16" s="132">
        <v>7.0</v>
      </c>
      <c r="AN16" s="133">
        <f>AM16/AM17</f>
        <v>0.01340996169</v>
      </c>
      <c r="AO16" s="132"/>
      <c r="AP16" s="133">
        <f>AO16/AO17</f>
        <v>0</v>
      </c>
      <c r="AQ16" s="132"/>
      <c r="AR16" s="133">
        <f>AQ16/AQ17</f>
        <v>0</v>
      </c>
    </row>
    <row r="17">
      <c r="A17" s="134" t="s">
        <v>421</v>
      </c>
      <c r="B17" s="146">
        <f>COUNTIFS(Seeds!Y:Y,"=Números y operaciones")-COUNTIFS(Seeds!Y:Y,"=Números y operaciones",Seeds!D:D,"=No hacer")</f>
        <v>522</v>
      </c>
      <c r="C17" s="137">
        <f>SUM(C11:C15)/5</f>
        <v>1</v>
      </c>
      <c r="D17" s="125"/>
      <c r="E17" s="138">
        <f>B17</f>
        <v>522</v>
      </c>
      <c r="F17" s="147"/>
      <c r="G17" s="138">
        <f>B17</f>
        <v>522</v>
      </c>
      <c r="H17" s="147"/>
      <c r="I17" s="138">
        <f>B17</f>
        <v>522</v>
      </c>
      <c r="J17" s="147"/>
      <c r="K17" s="138">
        <f>B17</f>
        <v>522</v>
      </c>
      <c r="L17" s="139">
        <f>SUM(L11:L15)/5</f>
        <v>0.138697318</v>
      </c>
      <c r="M17" s="138">
        <f>B17</f>
        <v>522</v>
      </c>
      <c r="N17" s="147"/>
      <c r="O17" s="138">
        <f>B17</f>
        <v>522</v>
      </c>
      <c r="P17" s="147"/>
      <c r="Q17" s="138">
        <f>B17</f>
        <v>522</v>
      </c>
      <c r="R17" s="147"/>
      <c r="S17" s="138">
        <f>B17</f>
        <v>522</v>
      </c>
      <c r="T17" s="147"/>
      <c r="U17" s="138">
        <f>B17</f>
        <v>522</v>
      </c>
      <c r="V17" s="148"/>
      <c r="W17" s="138">
        <f>B17</f>
        <v>522</v>
      </c>
      <c r="X17" s="148"/>
      <c r="Y17" s="138">
        <f>B17</f>
        <v>522</v>
      </c>
      <c r="Z17" s="148"/>
      <c r="AA17" s="138">
        <f>B17</f>
        <v>522</v>
      </c>
      <c r="AB17" s="139">
        <f>SUM(AB11:AB15)/5</f>
        <v>0.3609195402</v>
      </c>
      <c r="AC17" s="138">
        <f>B17</f>
        <v>522</v>
      </c>
      <c r="AD17" s="139">
        <f>SUM(AD11:AD15)/5</f>
        <v>0.3973180077</v>
      </c>
      <c r="AE17" s="138">
        <f>B17</f>
        <v>522</v>
      </c>
      <c r="AF17" s="139">
        <f>SUM(AF11:AF15)/5</f>
        <v>0.4053639847</v>
      </c>
      <c r="AG17" s="138">
        <f>B17</f>
        <v>522</v>
      </c>
      <c r="AH17" s="139">
        <f>SUM(AH11:AH15)/5</f>
        <v>0.4777777778</v>
      </c>
      <c r="AI17" s="138">
        <f>B17</f>
        <v>522</v>
      </c>
      <c r="AJ17" s="139">
        <f>SUM(AJ11:AJ15)/5</f>
        <v>0.5885057471</v>
      </c>
      <c r="AK17" s="138">
        <f>B17</f>
        <v>522</v>
      </c>
      <c r="AL17" s="139">
        <f>SUM(AL11:AL15)/5</f>
        <v>0.6260536398</v>
      </c>
      <c r="AM17" s="138">
        <f>B17</f>
        <v>522</v>
      </c>
      <c r="AN17" s="139">
        <f>SUM(AN11:AN15)/5</f>
        <v>0.7011494253</v>
      </c>
      <c r="AO17" s="138">
        <f>B17</f>
        <v>522</v>
      </c>
      <c r="AP17" s="139">
        <f>SUM(AP11:AP15)/5</f>
        <v>0</v>
      </c>
      <c r="AQ17" s="138">
        <f>B17</f>
        <v>522</v>
      </c>
      <c r="AR17" s="139">
        <f>SUM(AR11:AR15)/5</f>
        <v>0</v>
      </c>
    </row>
    <row r="18">
      <c r="A18" s="140"/>
      <c r="B18" s="125"/>
      <c r="C18" s="149"/>
      <c r="D18" s="125"/>
      <c r="E18" s="140"/>
      <c r="F18" s="150"/>
      <c r="G18" s="140"/>
      <c r="H18" s="150"/>
      <c r="I18" s="140"/>
      <c r="J18" s="150"/>
      <c r="K18" s="140"/>
      <c r="L18" s="150"/>
      <c r="M18" s="140"/>
      <c r="N18" s="150"/>
      <c r="O18" s="140"/>
      <c r="P18" s="150"/>
      <c r="Q18" s="140"/>
      <c r="R18" s="150"/>
      <c r="S18" s="140"/>
      <c r="T18" s="150"/>
      <c r="U18" s="140"/>
      <c r="V18" s="151"/>
      <c r="W18" s="140"/>
      <c r="X18" s="151"/>
      <c r="Y18" s="152"/>
      <c r="Z18" s="151"/>
      <c r="AA18" s="140"/>
      <c r="AB18" s="151"/>
      <c r="AC18" s="140"/>
      <c r="AD18" s="151"/>
      <c r="AE18" s="150"/>
      <c r="AF18" s="151"/>
      <c r="AG18" s="150"/>
      <c r="AH18" s="151"/>
      <c r="AI18" s="150"/>
      <c r="AJ18" s="151"/>
      <c r="AK18" s="140"/>
      <c r="AL18" s="151"/>
      <c r="AM18" s="150"/>
      <c r="AN18" s="151"/>
      <c r="AO18" s="150"/>
      <c r="AP18" s="151"/>
      <c r="AQ18" s="150"/>
      <c r="AR18" s="151"/>
    </row>
    <row r="19">
      <c r="A19" s="144" t="s">
        <v>4281</v>
      </c>
      <c r="B19" s="123"/>
      <c r="C19" s="124"/>
      <c r="D19" s="125"/>
      <c r="E19" s="126">
        <v>44757.0</v>
      </c>
      <c r="G19" s="127">
        <v>44764.0</v>
      </c>
      <c r="H19" s="124"/>
      <c r="I19" s="127">
        <v>44771.0</v>
      </c>
      <c r="J19" s="124"/>
      <c r="K19" s="127">
        <v>44778.0</v>
      </c>
      <c r="L19" s="124"/>
      <c r="M19" s="127">
        <v>44785.0</v>
      </c>
      <c r="N19" s="124"/>
      <c r="O19" s="127">
        <v>44792.0</v>
      </c>
      <c r="P19" s="124"/>
      <c r="Q19" s="127">
        <v>44799.0</v>
      </c>
      <c r="R19" s="124"/>
      <c r="S19" s="127">
        <v>44806.0</v>
      </c>
      <c r="T19" s="124"/>
      <c r="U19" s="127">
        <v>44813.0</v>
      </c>
      <c r="V19" s="124"/>
      <c r="W19" s="127">
        <v>44820.0</v>
      </c>
      <c r="X19" s="124"/>
      <c r="Y19" s="127">
        <v>44827.0</v>
      </c>
      <c r="Z19" s="124"/>
      <c r="AA19" s="127">
        <v>44834.0</v>
      </c>
      <c r="AB19" s="124"/>
      <c r="AC19" s="127">
        <v>44841.0</v>
      </c>
      <c r="AD19" s="124"/>
      <c r="AE19" s="128">
        <v>44848.0</v>
      </c>
      <c r="AF19" s="124"/>
      <c r="AG19" s="128">
        <v>44855.0</v>
      </c>
      <c r="AH19" s="124"/>
      <c r="AI19" s="128">
        <v>44862.0</v>
      </c>
      <c r="AJ19" s="124"/>
      <c r="AK19" s="128">
        <v>44869.0</v>
      </c>
      <c r="AL19" s="124"/>
      <c r="AM19" s="128">
        <v>44876.0</v>
      </c>
      <c r="AN19" s="124"/>
      <c r="AO19" s="128">
        <v>44883.0</v>
      </c>
      <c r="AP19" s="124"/>
      <c r="AQ19" s="128">
        <v>44890.0</v>
      </c>
      <c r="AR19" s="124"/>
    </row>
    <row r="20">
      <c r="A20" s="129" t="s">
        <v>6113</v>
      </c>
      <c r="B20" s="130">
        <f>COUNTIFS(Seeds!D:D,"=Pendiente de revisión",Seeds!Y:Y,"=Geometría")+B21</f>
        <v>161</v>
      </c>
      <c r="C20" s="145">
        <f>B20/B26</f>
        <v>1</v>
      </c>
      <c r="D20" s="125"/>
      <c r="E20" s="132">
        <v>0.0</v>
      </c>
      <c r="F20" s="133">
        <f>E20/E26</f>
        <v>0</v>
      </c>
      <c r="G20" s="132"/>
      <c r="H20" s="133">
        <f>G20/G26</f>
        <v>0</v>
      </c>
      <c r="I20" s="132">
        <v>0.0</v>
      </c>
      <c r="J20" s="133">
        <f>I20/I26</f>
        <v>0</v>
      </c>
      <c r="K20" s="132">
        <v>0.0</v>
      </c>
      <c r="L20" s="133">
        <f>K20/K26</f>
        <v>0</v>
      </c>
      <c r="M20" s="132">
        <v>0.0</v>
      </c>
      <c r="N20" s="133">
        <f>M20/M26</f>
        <v>0</v>
      </c>
      <c r="O20" s="132">
        <v>0.0</v>
      </c>
      <c r="P20" s="133">
        <f>O20/O26</f>
        <v>0</v>
      </c>
      <c r="Q20" s="132">
        <v>8.0</v>
      </c>
      <c r="R20" s="133">
        <f>Q20/Q26</f>
        <v>0.04968944099</v>
      </c>
      <c r="S20" s="132">
        <v>25.0</v>
      </c>
      <c r="T20" s="133">
        <f>S20/S26</f>
        <v>0.1552795031</v>
      </c>
      <c r="U20" s="132">
        <v>25.0</v>
      </c>
      <c r="V20" s="133">
        <f>U20/U26</f>
        <v>0.1552795031</v>
      </c>
      <c r="W20" s="132">
        <v>37.0</v>
      </c>
      <c r="X20" s="133">
        <f>W20/W26</f>
        <v>0.2298136646</v>
      </c>
      <c r="Y20" s="132">
        <v>37.0</v>
      </c>
      <c r="Z20" s="133">
        <f>Y20/Y26</f>
        <v>0.2298136646</v>
      </c>
      <c r="AA20" s="132">
        <v>91.0</v>
      </c>
      <c r="AB20" s="133">
        <f>AA20/AA26</f>
        <v>0.5652173913</v>
      </c>
      <c r="AC20" s="132">
        <v>94.0</v>
      </c>
      <c r="AD20" s="133">
        <f>AC20/AC26</f>
        <v>0.5838509317</v>
      </c>
      <c r="AE20" s="132">
        <v>105.0</v>
      </c>
      <c r="AF20" s="133">
        <f>AE20/AE26</f>
        <v>0.652173913</v>
      </c>
      <c r="AG20" s="132">
        <v>105.0</v>
      </c>
      <c r="AH20" s="133">
        <f>AG20/AG26</f>
        <v>0.652173913</v>
      </c>
      <c r="AI20" s="132">
        <v>105.0</v>
      </c>
      <c r="AJ20" s="133">
        <f>AI20/AI26</f>
        <v>0.652173913</v>
      </c>
      <c r="AK20" s="132">
        <v>105.0</v>
      </c>
      <c r="AL20" s="133">
        <f>AK20/AK26</f>
        <v>0.652173913</v>
      </c>
      <c r="AM20" s="132">
        <v>108.0</v>
      </c>
      <c r="AN20" s="133">
        <f>AM20/AM26</f>
        <v>0.6708074534</v>
      </c>
      <c r="AO20" s="132"/>
      <c r="AP20" s="133">
        <f>AO20/AO26</f>
        <v>0</v>
      </c>
      <c r="AQ20" s="132"/>
      <c r="AR20" s="133">
        <f>AQ20/AQ26</f>
        <v>0</v>
      </c>
    </row>
    <row r="21">
      <c r="A21" s="134" t="s">
        <v>6114</v>
      </c>
      <c r="B21" s="130">
        <f>COUNTIFS(Seeds!D:D,"=Ortografía+cast",Seeds!Y:Y,"=Geometría")+B22</f>
        <v>161</v>
      </c>
      <c r="C21" s="145">
        <f>B21/B26</f>
        <v>1</v>
      </c>
      <c r="D21" s="125"/>
      <c r="E21" s="132">
        <v>0.0</v>
      </c>
      <c r="F21" s="133">
        <f>E21/E26</f>
        <v>0</v>
      </c>
      <c r="G21" s="132"/>
      <c r="H21" s="133">
        <f>G21/G26</f>
        <v>0</v>
      </c>
      <c r="I21" s="132">
        <v>0.0</v>
      </c>
      <c r="J21" s="133">
        <f>I21/I26</f>
        <v>0</v>
      </c>
      <c r="K21" s="132">
        <v>0.0</v>
      </c>
      <c r="L21" s="133">
        <f>K21/K26</f>
        <v>0</v>
      </c>
      <c r="M21" s="132">
        <v>0.0</v>
      </c>
      <c r="N21" s="133">
        <f>M21/M26</f>
        <v>0</v>
      </c>
      <c r="O21" s="132">
        <v>0.0</v>
      </c>
      <c r="P21" s="133">
        <f>O21/O26</f>
        <v>0</v>
      </c>
      <c r="Q21" s="132">
        <v>0.0</v>
      </c>
      <c r="R21" s="133">
        <f>Q21/Q26</f>
        <v>0</v>
      </c>
      <c r="S21" s="132">
        <v>8.0</v>
      </c>
      <c r="T21" s="133">
        <f>S21/S26</f>
        <v>0.04968944099</v>
      </c>
      <c r="U21" s="132">
        <v>22.0</v>
      </c>
      <c r="V21" s="133">
        <f>U21/U26</f>
        <v>0.1366459627</v>
      </c>
      <c r="W21" s="132">
        <v>34.0</v>
      </c>
      <c r="X21" s="133">
        <f>W21/W26</f>
        <v>0.2111801242</v>
      </c>
      <c r="Y21" s="132">
        <v>34.0</v>
      </c>
      <c r="Z21" s="133">
        <f>Y21/Y26</f>
        <v>0.2111801242</v>
      </c>
      <c r="AA21" s="132">
        <v>37.0</v>
      </c>
      <c r="AB21" s="133">
        <f>AA21/AA26</f>
        <v>0.2298136646</v>
      </c>
      <c r="AC21" s="132">
        <v>91.0</v>
      </c>
      <c r="AD21" s="133">
        <f>AC21/AC26</f>
        <v>0.5652173913</v>
      </c>
      <c r="AE21" s="132">
        <v>91.0</v>
      </c>
      <c r="AF21" s="133">
        <f>AE21/AE26</f>
        <v>0.5652173913</v>
      </c>
      <c r="AG21" s="132">
        <v>105.0</v>
      </c>
      <c r="AH21" s="133">
        <f>AG21/AG26</f>
        <v>0.652173913</v>
      </c>
      <c r="AI21" s="132">
        <v>105.0</v>
      </c>
      <c r="AJ21" s="133">
        <f>AI21/AI26</f>
        <v>0.652173913</v>
      </c>
      <c r="AK21" s="132">
        <v>105.0</v>
      </c>
      <c r="AL21" s="133">
        <f>AK21/AK26</f>
        <v>0.652173913</v>
      </c>
      <c r="AM21" s="132">
        <v>108.0</v>
      </c>
      <c r="AN21" s="133">
        <f>AM21/AM26</f>
        <v>0.6708074534</v>
      </c>
      <c r="AO21" s="132"/>
      <c r="AP21" s="133">
        <f>AO21/AO26</f>
        <v>0</v>
      </c>
      <c r="AQ21" s="132"/>
      <c r="AR21" s="133">
        <f>AQ21/AQ26</f>
        <v>0</v>
      </c>
    </row>
    <row r="22">
      <c r="A22" s="129" t="s">
        <v>6115</v>
      </c>
      <c r="B22" s="130">
        <f>COUNTIFS(Seeds!D:D,"=JSON sin imagen",Seeds!Y:Y,"=Geometría")+B23</f>
        <v>161</v>
      </c>
      <c r="C22" s="145">
        <f>B22/B26</f>
        <v>1</v>
      </c>
      <c r="D22" s="125"/>
      <c r="E22" s="132">
        <v>0.0</v>
      </c>
      <c r="F22" s="133">
        <f>E22/E26</f>
        <v>0</v>
      </c>
      <c r="G22" s="132"/>
      <c r="H22" s="133">
        <f>G22/G26</f>
        <v>0</v>
      </c>
      <c r="I22" s="132">
        <v>0.0</v>
      </c>
      <c r="J22" s="133">
        <f>I22/I26</f>
        <v>0</v>
      </c>
      <c r="K22" s="132">
        <v>0.0</v>
      </c>
      <c r="L22" s="133">
        <f>K22/K26</f>
        <v>0</v>
      </c>
      <c r="M22" s="132">
        <v>0.0</v>
      </c>
      <c r="N22" s="133">
        <f>M22/M26</f>
        <v>0</v>
      </c>
      <c r="O22" s="132">
        <v>0.0</v>
      </c>
      <c r="P22" s="133">
        <f>O22/O26</f>
        <v>0</v>
      </c>
      <c r="Q22" s="132">
        <v>0.0</v>
      </c>
      <c r="R22" s="133">
        <f>Q22/Q26</f>
        <v>0</v>
      </c>
      <c r="S22" s="132">
        <v>0.0</v>
      </c>
      <c r="T22" s="133">
        <f>S22/S26</f>
        <v>0</v>
      </c>
      <c r="U22" s="132">
        <v>20.0</v>
      </c>
      <c r="V22" s="133">
        <f>U22/U26</f>
        <v>0.1242236025</v>
      </c>
      <c r="W22" s="132">
        <v>20.0</v>
      </c>
      <c r="X22" s="133">
        <f>W22/W26</f>
        <v>0.1242236025</v>
      </c>
      <c r="Y22" s="132">
        <v>34.0</v>
      </c>
      <c r="Z22" s="133">
        <f>Y22/Y26</f>
        <v>0.2111801242</v>
      </c>
      <c r="AA22" s="132">
        <v>37.0</v>
      </c>
      <c r="AB22" s="133">
        <f>AA22/AA26</f>
        <v>0.2298136646</v>
      </c>
      <c r="AC22" s="132">
        <v>84.0</v>
      </c>
      <c r="AD22" s="133">
        <f>AC22/AC26</f>
        <v>0.5217391304</v>
      </c>
      <c r="AE22" s="132">
        <v>87.0</v>
      </c>
      <c r="AF22" s="133">
        <f>AE22/AE26</f>
        <v>0.5403726708</v>
      </c>
      <c r="AG22" s="132">
        <v>90.0</v>
      </c>
      <c r="AH22" s="133">
        <f>AG22/AG26</f>
        <v>0.5590062112</v>
      </c>
      <c r="AI22" s="132">
        <v>102.0</v>
      </c>
      <c r="AJ22" s="133">
        <f>AI22/AI26</f>
        <v>0.6335403727</v>
      </c>
      <c r="AK22" s="132">
        <v>105.0</v>
      </c>
      <c r="AL22" s="133">
        <f>AK22/AK26</f>
        <v>0.652173913</v>
      </c>
      <c r="AM22" s="132">
        <v>108.0</v>
      </c>
      <c r="AN22" s="133">
        <f>AM22/AM26</f>
        <v>0.6708074534</v>
      </c>
      <c r="AO22" s="132"/>
      <c r="AP22" s="133">
        <f>AO22/AO26</f>
        <v>0</v>
      </c>
      <c r="AQ22" s="132"/>
      <c r="AR22" s="133">
        <f>AQ22/AQ26</f>
        <v>0</v>
      </c>
    </row>
    <row r="23">
      <c r="A23" s="129" t="s">
        <v>5231</v>
      </c>
      <c r="B23" s="130">
        <f>COUNTIFS(Seeds!D:D,"=JSON con imagen",Seeds!Y:Y,"=Geometría")+B24</f>
        <v>161</v>
      </c>
      <c r="C23" s="145">
        <f>B23/B26</f>
        <v>1</v>
      </c>
      <c r="D23" s="125"/>
      <c r="E23" s="132">
        <v>0.0</v>
      </c>
      <c r="F23" s="133">
        <f>E23/E26</f>
        <v>0</v>
      </c>
      <c r="G23" s="132"/>
      <c r="H23" s="133">
        <f>G23/G26</f>
        <v>0</v>
      </c>
      <c r="I23" s="132">
        <v>0.0</v>
      </c>
      <c r="J23" s="133">
        <f>I23/I26</f>
        <v>0</v>
      </c>
      <c r="K23" s="132">
        <v>0.0</v>
      </c>
      <c r="L23" s="133">
        <f>K23/K26</f>
        <v>0</v>
      </c>
      <c r="M23" s="132">
        <v>0.0</v>
      </c>
      <c r="N23" s="133">
        <f>M23/M26</f>
        <v>0</v>
      </c>
      <c r="O23" s="132">
        <v>0.0</v>
      </c>
      <c r="P23" s="133">
        <f>O23/O26</f>
        <v>0</v>
      </c>
      <c r="Q23" s="132">
        <v>0.0</v>
      </c>
      <c r="R23" s="133">
        <f>Q23/Q26</f>
        <v>0</v>
      </c>
      <c r="S23" s="132">
        <v>0.0</v>
      </c>
      <c r="T23" s="133">
        <f>S23/S26</f>
        <v>0</v>
      </c>
      <c r="U23" s="132">
        <v>2.0</v>
      </c>
      <c r="V23" s="133">
        <f>U23/U26</f>
        <v>0.01242236025</v>
      </c>
      <c r="W23" s="132">
        <v>2.0</v>
      </c>
      <c r="X23" s="133">
        <f>W23/W26</f>
        <v>0.01242236025</v>
      </c>
      <c r="Y23" s="132">
        <v>2.0</v>
      </c>
      <c r="Z23" s="133">
        <f>Y23/Y26</f>
        <v>0.01242236025</v>
      </c>
      <c r="AA23" s="132">
        <v>2.0</v>
      </c>
      <c r="AB23" s="133">
        <f>AA23/AA26</f>
        <v>0.01242236025</v>
      </c>
      <c r="AC23" s="132">
        <v>18.0</v>
      </c>
      <c r="AD23" s="133">
        <f>AC23/AC26</f>
        <v>0.1118012422</v>
      </c>
      <c r="AE23" s="132">
        <v>20.0</v>
      </c>
      <c r="AF23" s="133">
        <f>AE23/AE26</f>
        <v>0.1242236025</v>
      </c>
      <c r="AG23" s="132">
        <v>46.0</v>
      </c>
      <c r="AH23" s="133">
        <f>AG23/AG26</f>
        <v>0.2857142857</v>
      </c>
      <c r="AI23" s="132">
        <v>102.0</v>
      </c>
      <c r="AJ23" s="133">
        <f>AI23/AI26</f>
        <v>0.6335403727</v>
      </c>
      <c r="AK23" s="132">
        <v>105.0</v>
      </c>
      <c r="AL23" s="133">
        <f>AK23/AK26</f>
        <v>0.652173913</v>
      </c>
      <c r="AM23" s="132">
        <v>108.0</v>
      </c>
      <c r="AN23" s="133">
        <f>AM23/AM26</f>
        <v>0.6708074534</v>
      </c>
      <c r="AO23" s="132"/>
      <c r="AP23" s="133">
        <f>AO23/AO26</f>
        <v>0</v>
      </c>
      <c r="AQ23" s="132"/>
      <c r="AR23" s="133">
        <f>AQ23/AQ26</f>
        <v>0</v>
      </c>
    </row>
    <row r="24">
      <c r="A24" s="129" t="s">
        <v>33</v>
      </c>
      <c r="B24" s="130">
        <f>COUNTIFS(Seeds!D:D,"=JSON revisado",Seeds!Y:Y,"=Geometría")</f>
        <v>161</v>
      </c>
      <c r="C24" s="145">
        <f>B24/B26</f>
        <v>1</v>
      </c>
      <c r="D24" s="125"/>
      <c r="E24" s="132">
        <v>0.0</v>
      </c>
      <c r="F24" s="133">
        <f>E24/E26</f>
        <v>0</v>
      </c>
      <c r="G24" s="132"/>
      <c r="H24" s="133">
        <f>G24/G26</f>
        <v>0</v>
      </c>
      <c r="I24" s="132">
        <v>0.0</v>
      </c>
      <c r="J24" s="133">
        <f>I24/I26</f>
        <v>0</v>
      </c>
      <c r="K24" s="132">
        <v>0.0</v>
      </c>
      <c r="L24" s="133">
        <f>K24/K26</f>
        <v>0</v>
      </c>
      <c r="M24" s="132">
        <v>0.0</v>
      </c>
      <c r="N24" s="133">
        <f>M24/M26</f>
        <v>0</v>
      </c>
      <c r="O24" s="132">
        <v>0.0</v>
      </c>
      <c r="P24" s="133">
        <f>O24/O26</f>
        <v>0</v>
      </c>
      <c r="Q24" s="132">
        <v>0.0</v>
      </c>
      <c r="R24" s="133">
        <f>Q24/Q26</f>
        <v>0</v>
      </c>
      <c r="S24" s="132">
        <v>0.0</v>
      </c>
      <c r="T24" s="133">
        <f>S24/S26</f>
        <v>0</v>
      </c>
      <c r="U24" s="132">
        <v>0.0</v>
      </c>
      <c r="V24" s="133">
        <f>U24/U26</f>
        <v>0</v>
      </c>
      <c r="W24" s="132">
        <v>2.0</v>
      </c>
      <c r="X24" s="133">
        <f>W24/W26</f>
        <v>0.01242236025</v>
      </c>
      <c r="Y24" s="132">
        <v>2.0</v>
      </c>
      <c r="Z24" s="133">
        <f>Y24/Y26</f>
        <v>0.01242236025</v>
      </c>
      <c r="AA24" s="132">
        <v>2.0</v>
      </c>
      <c r="AB24" s="133">
        <f>AA24/AA26</f>
        <v>0.01242236025</v>
      </c>
      <c r="AC24" s="132">
        <v>2.0</v>
      </c>
      <c r="AD24" s="133">
        <f>AC24/AC26</f>
        <v>0.01242236025</v>
      </c>
      <c r="AE24" s="132">
        <v>2.0</v>
      </c>
      <c r="AF24" s="133">
        <f>AE24/AE26</f>
        <v>0.01242236025</v>
      </c>
      <c r="AG24" s="132">
        <v>31.0</v>
      </c>
      <c r="AH24" s="133">
        <f>AG24/AG26</f>
        <v>0.1925465839</v>
      </c>
      <c r="AI24" s="132">
        <v>94.0</v>
      </c>
      <c r="AJ24" s="133">
        <f>AI24/AI26</f>
        <v>0.5838509317</v>
      </c>
      <c r="AK24" s="132">
        <v>104.0</v>
      </c>
      <c r="AL24" s="133">
        <f>AK24/AK26</f>
        <v>0.6459627329</v>
      </c>
      <c r="AM24" s="132">
        <v>108.0</v>
      </c>
      <c r="AN24" s="133">
        <f>AM24/AM26</f>
        <v>0.6708074534</v>
      </c>
      <c r="AO24" s="132"/>
      <c r="AP24" s="133">
        <f>AO24/AO26</f>
        <v>0</v>
      </c>
      <c r="AQ24" s="132"/>
      <c r="AR24" s="133">
        <f>AQ24/AQ26</f>
        <v>0</v>
      </c>
    </row>
    <row r="25">
      <c r="A25" s="134" t="s">
        <v>6116</v>
      </c>
      <c r="B25" s="146">
        <f>COUNTIFS(Seeds!E:E,"=Sí",Seeds!Y:Y,"=Geometría")</f>
        <v>0</v>
      </c>
      <c r="C25" s="145">
        <f>B25/B26</f>
        <v>0</v>
      </c>
      <c r="D25" s="125"/>
      <c r="E25" s="132">
        <v>0.0</v>
      </c>
      <c r="F25" s="133">
        <f>E25/E26</f>
        <v>0</v>
      </c>
      <c r="G25" s="132"/>
      <c r="H25" s="133">
        <f>G25/G26</f>
        <v>0</v>
      </c>
      <c r="I25" s="132">
        <v>0.0</v>
      </c>
      <c r="J25" s="133">
        <f>I25/I26</f>
        <v>0</v>
      </c>
      <c r="K25" s="132">
        <v>0.0</v>
      </c>
      <c r="L25" s="133">
        <f>K25/K26</f>
        <v>0</v>
      </c>
      <c r="M25" s="132">
        <v>0.0</v>
      </c>
      <c r="N25" s="133">
        <f>M25/M26</f>
        <v>0</v>
      </c>
      <c r="O25" s="132">
        <v>0.0</v>
      </c>
      <c r="P25" s="133">
        <f>O25/O26</f>
        <v>0</v>
      </c>
      <c r="Q25" s="132">
        <v>0.0</v>
      </c>
      <c r="R25" s="133">
        <f>Q25/Q26</f>
        <v>0</v>
      </c>
      <c r="S25" s="132">
        <v>0.0</v>
      </c>
      <c r="T25" s="133">
        <f>S25/S26</f>
        <v>0</v>
      </c>
      <c r="U25" s="132">
        <v>0.0</v>
      </c>
      <c r="V25" s="133">
        <f>U25/U26</f>
        <v>0</v>
      </c>
      <c r="W25" s="132">
        <v>0.0</v>
      </c>
      <c r="X25" s="133">
        <f>W25/W26</f>
        <v>0</v>
      </c>
      <c r="Y25" s="132">
        <v>0.0</v>
      </c>
      <c r="Z25" s="133">
        <f>Y25/Y26</f>
        <v>0</v>
      </c>
      <c r="AA25" s="132">
        <v>0.0</v>
      </c>
      <c r="AB25" s="133">
        <f>AA25/AA26</f>
        <v>0</v>
      </c>
      <c r="AC25" s="132">
        <v>0.0</v>
      </c>
      <c r="AD25" s="133">
        <f>AC25/AC26</f>
        <v>0</v>
      </c>
      <c r="AE25" s="132">
        <v>0.0</v>
      </c>
      <c r="AF25" s="133">
        <f>AE25/AE26</f>
        <v>0</v>
      </c>
      <c r="AG25" s="132">
        <v>0.0</v>
      </c>
      <c r="AH25" s="133">
        <f>AG25/AG26</f>
        <v>0</v>
      </c>
      <c r="AI25" s="132">
        <v>0.0</v>
      </c>
      <c r="AJ25" s="133">
        <f>AI25/AI26</f>
        <v>0</v>
      </c>
      <c r="AK25" s="132">
        <v>0.0</v>
      </c>
      <c r="AL25" s="133">
        <f>AK25/AK26</f>
        <v>0</v>
      </c>
      <c r="AM25" s="132">
        <v>0.0</v>
      </c>
      <c r="AN25" s="133">
        <f>AM25/AM26</f>
        <v>0</v>
      </c>
      <c r="AO25" s="132"/>
      <c r="AP25" s="133">
        <f>AO25/AO26</f>
        <v>0</v>
      </c>
      <c r="AQ25" s="132"/>
      <c r="AR25" s="133">
        <f>AQ25/AQ26</f>
        <v>0</v>
      </c>
    </row>
    <row r="26">
      <c r="A26" s="134" t="s">
        <v>421</v>
      </c>
      <c r="B26" s="130">
        <f>COUNTIFS(Seeds!Y:Y,"=Geometría")-COUNTIFS(Seeds!Y:Y,"=Geometría",Seeds!D:D,"=No hacer")</f>
        <v>161</v>
      </c>
      <c r="C26" s="137">
        <f>SUM(C20:C24)/5</f>
        <v>1</v>
      </c>
      <c r="D26" s="125"/>
      <c r="E26" s="153">
        <f>B26</f>
        <v>161</v>
      </c>
      <c r="F26" s="139">
        <f>SUM(F20:F24)/5</f>
        <v>0</v>
      </c>
      <c r="G26" s="153">
        <f>B26</f>
        <v>161</v>
      </c>
      <c r="H26" s="139">
        <f>SUM(H20:H24)/5</f>
        <v>0</v>
      </c>
      <c r="I26" s="153">
        <f>B26</f>
        <v>161</v>
      </c>
      <c r="J26" s="139">
        <f>SUM(J20:J24)/5</f>
        <v>0</v>
      </c>
      <c r="K26" s="153">
        <f>B26</f>
        <v>161</v>
      </c>
      <c r="L26" s="139">
        <f>SUM(L20:L24)/5</f>
        <v>0</v>
      </c>
      <c r="M26" s="153">
        <f>B26</f>
        <v>161</v>
      </c>
      <c r="N26" s="139">
        <f>SUM(N20:N24)/7</f>
        <v>0</v>
      </c>
      <c r="O26" s="153">
        <f>B26</f>
        <v>161</v>
      </c>
      <c r="P26" s="139">
        <f>SUM(P20:P24)/7</f>
        <v>0</v>
      </c>
      <c r="Q26" s="153">
        <f>B26</f>
        <v>161</v>
      </c>
      <c r="R26" s="139">
        <f>SUM(R20:R24)/7</f>
        <v>0.007098491571</v>
      </c>
      <c r="S26" s="153">
        <f>B26</f>
        <v>161</v>
      </c>
      <c r="T26" s="139">
        <f>SUM(T20:T24)/7</f>
        <v>0.02928127773</v>
      </c>
      <c r="U26" s="153">
        <f>B26</f>
        <v>161</v>
      </c>
      <c r="V26" s="139">
        <f>SUM(V20:V24)/7</f>
        <v>0.0612244898</v>
      </c>
      <c r="W26" s="153">
        <f>B26</f>
        <v>161</v>
      </c>
      <c r="X26" s="148"/>
      <c r="Y26" s="153">
        <f>B26</f>
        <v>161</v>
      </c>
      <c r="Z26" s="148"/>
      <c r="AA26" s="138">
        <f>B26</f>
        <v>161</v>
      </c>
      <c r="AB26" s="139">
        <f>SUM(AB20:AB24)/5</f>
        <v>0.2099378882</v>
      </c>
      <c r="AC26" s="138">
        <f>B26</f>
        <v>161</v>
      </c>
      <c r="AD26" s="139">
        <f>SUM(AD20:AD24)/5</f>
        <v>0.3590062112</v>
      </c>
      <c r="AE26" s="138">
        <f>B26</f>
        <v>161</v>
      </c>
      <c r="AF26" s="139">
        <f>SUM(AF20:AF24)/5</f>
        <v>0.3788819876</v>
      </c>
      <c r="AG26" s="138">
        <f>B26</f>
        <v>161</v>
      </c>
      <c r="AH26" s="139">
        <f>SUM(AH20:AH24)/5</f>
        <v>0.4683229814</v>
      </c>
      <c r="AI26" s="138">
        <f>B26</f>
        <v>161</v>
      </c>
      <c r="AJ26" s="139">
        <f>SUM(AJ20:AJ24)/5</f>
        <v>0.6310559006</v>
      </c>
      <c r="AK26" s="138">
        <f>B26</f>
        <v>161</v>
      </c>
      <c r="AL26" s="139">
        <f>SUM(AL20:AL24)/5</f>
        <v>0.650931677</v>
      </c>
      <c r="AM26" s="138">
        <f>B26</f>
        <v>161</v>
      </c>
      <c r="AN26" s="139">
        <f>SUM(AN20:AN24)/5</f>
        <v>0.6708074534</v>
      </c>
      <c r="AO26" s="138">
        <f>B26</f>
        <v>161</v>
      </c>
      <c r="AP26" s="139">
        <f>SUM(AP20:AP24)/5</f>
        <v>0</v>
      </c>
      <c r="AQ26" s="138">
        <f>B26</f>
        <v>161</v>
      </c>
      <c r="AR26" s="139">
        <f>SUM(AR20:AR24)/5</f>
        <v>0</v>
      </c>
    </row>
    <row r="27">
      <c r="A27" s="140"/>
      <c r="B27" s="125"/>
      <c r="C27" s="149"/>
      <c r="D27" s="125"/>
      <c r="E27" s="140"/>
      <c r="F27" s="150"/>
      <c r="G27" s="140"/>
      <c r="H27" s="150"/>
      <c r="I27" s="140"/>
      <c r="J27" s="150"/>
      <c r="K27" s="140"/>
      <c r="L27" s="150"/>
      <c r="M27" s="140"/>
      <c r="N27" s="150"/>
      <c r="O27" s="140"/>
      <c r="P27" s="150"/>
      <c r="Q27" s="140"/>
      <c r="R27" s="150"/>
      <c r="S27" s="140"/>
      <c r="T27" s="150"/>
      <c r="U27" s="140"/>
      <c r="V27" s="151"/>
      <c r="W27" s="140"/>
      <c r="X27" s="151"/>
      <c r="Y27" s="152"/>
      <c r="Z27" s="151"/>
      <c r="AA27" s="140"/>
      <c r="AB27" s="151"/>
      <c r="AC27" s="140"/>
      <c r="AD27" s="151"/>
      <c r="AE27" s="150"/>
      <c r="AF27" s="151"/>
      <c r="AG27" s="150"/>
      <c r="AH27" s="151"/>
      <c r="AI27" s="150"/>
      <c r="AJ27" s="151"/>
      <c r="AK27" s="140"/>
      <c r="AL27" s="151"/>
      <c r="AM27" s="150"/>
      <c r="AN27" s="151"/>
      <c r="AO27" s="150"/>
      <c r="AP27" s="151"/>
      <c r="AQ27" s="150"/>
      <c r="AR27" s="151"/>
    </row>
    <row r="28">
      <c r="A28" s="144" t="s">
        <v>2604</v>
      </c>
      <c r="B28" s="123"/>
      <c r="C28" s="124"/>
      <c r="D28" s="125"/>
      <c r="E28" s="126">
        <v>44757.0</v>
      </c>
      <c r="G28" s="127">
        <v>44764.0</v>
      </c>
      <c r="H28" s="124"/>
      <c r="I28" s="127">
        <v>44771.0</v>
      </c>
      <c r="J28" s="124"/>
      <c r="K28" s="127">
        <v>44778.0</v>
      </c>
      <c r="L28" s="124"/>
      <c r="M28" s="127">
        <v>44785.0</v>
      </c>
      <c r="N28" s="124"/>
      <c r="O28" s="127">
        <v>44792.0</v>
      </c>
      <c r="P28" s="124"/>
      <c r="Q28" s="127">
        <v>44799.0</v>
      </c>
      <c r="R28" s="124"/>
      <c r="S28" s="127">
        <v>44806.0</v>
      </c>
      <c r="T28" s="124"/>
      <c r="U28" s="127">
        <v>44813.0</v>
      </c>
      <c r="V28" s="124"/>
      <c r="W28" s="127">
        <v>44820.0</v>
      </c>
      <c r="X28" s="124"/>
      <c r="Y28" s="127">
        <v>44827.0</v>
      </c>
      <c r="Z28" s="124"/>
      <c r="AA28" s="127">
        <v>44834.0</v>
      </c>
      <c r="AB28" s="124"/>
      <c r="AC28" s="127">
        <v>44841.0</v>
      </c>
      <c r="AD28" s="124"/>
      <c r="AE28" s="128">
        <v>44848.0</v>
      </c>
      <c r="AF28" s="124"/>
      <c r="AG28" s="128">
        <v>44855.0</v>
      </c>
      <c r="AH28" s="124"/>
      <c r="AI28" s="128">
        <v>44862.0</v>
      </c>
      <c r="AJ28" s="124"/>
      <c r="AK28" s="128">
        <v>44869.0</v>
      </c>
      <c r="AL28" s="124"/>
      <c r="AM28" s="128">
        <v>44876.0</v>
      </c>
      <c r="AN28" s="124"/>
      <c r="AO28" s="128">
        <v>44883.0</v>
      </c>
      <c r="AP28" s="124"/>
      <c r="AQ28" s="128">
        <v>44890.0</v>
      </c>
      <c r="AR28" s="124"/>
    </row>
    <row r="29">
      <c r="A29" s="129" t="s">
        <v>6113</v>
      </c>
      <c r="B29" s="130">
        <f>COUNTIFS(Seeds!D:D,"=Pendiente de revisión",Seeds!Y:Y,"=Magnitudes y medida")+B30</f>
        <v>325</v>
      </c>
      <c r="C29" s="145">
        <f>B29/B35</f>
        <v>1</v>
      </c>
      <c r="D29" s="125"/>
      <c r="E29" s="132">
        <v>0.0</v>
      </c>
      <c r="F29" s="133">
        <f>E29/E35</f>
        <v>0</v>
      </c>
      <c r="G29" s="132"/>
      <c r="H29" s="133">
        <f>G29/G35</f>
        <v>0</v>
      </c>
      <c r="I29" s="132">
        <v>0.0</v>
      </c>
      <c r="J29" s="133">
        <f>I29/I35</f>
        <v>0</v>
      </c>
      <c r="K29" s="132">
        <v>3.0</v>
      </c>
      <c r="L29" s="133">
        <f>K29/K35</f>
        <v>0.009230769231</v>
      </c>
      <c r="M29" s="132">
        <v>3.0</v>
      </c>
      <c r="N29" s="133">
        <f>M29/M35</f>
        <v>0.009230769231</v>
      </c>
      <c r="O29" s="132">
        <v>3.0</v>
      </c>
      <c r="P29" s="133">
        <f>O29/O35</f>
        <v>0.009230769231</v>
      </c>
      <c r="Q29" s="132">
        <v>14.0</v>
      </c>
      <c r="R29" s="133">
        <f>Q29/Q35</f>
        <v>0.04307692308</v>
      </c>
      <c r="S29" s="132">
        <v>21.0</v>
      </c>
      <c r="T29" s="133">
        <f>S29/S35</f>
        <v>0.06461538462</v>
      </c>
      <c r="U29" s="132">
        <v>18.0</v>
      </c>
      <c r="V29" s="133">
        <f>U29/U35</f>
        <v>0.05538461538</v>
      </c>
      <c r="W29" s="132">
        <v>27.0</v>
      </c>
      <c r="X29" s="133">
        <f>W29/W35</f>
        <v>0.08307692308</v>
      </c>
      <c r="Y29" s="132">
        <v>27.0</v>
      </c>
      <c r="Z29" s="133">
        <f>Y29/Y35</f>
        <v>0.08307692308</v>
      </c>
      <c r="AA29" s="132">
        <v>45.0</v>
      </c>
      <c r="AB29" s="133">
        <f>AA29/AA35</f>
        <v>0.1384615385</v>
      </c>
      <c r="AC29" s="132">
        <v>45.0</v>
      </c>
      <c r="AD29" s="133">
        <f>AC29/AC35</f>
        <v>0.1384615385</v>
      </c>
      <c r="AE29" s="132">
        <v>45.0</v>
      </c>
      <c r="AF29" s="133">
        <f>AE29/AE35</f>
        <v>0.1384615385</v>
      </c>
      <c r="AG29" s="132">
        <v>45.0</v>
      </c>
      <c r="AH29" s="133">
        <f>AG29/AG35</f>
        <v>0.1384615385</v>
      </c>
      <c r="AI29" s="132">
        <v>52.0</v>
      </c>
      <c r="AJ29" s="133">
        <f>AI29/AI35</f>
        <v>0.16</v>
      </c>
      <c r="AK29" s="132">
        <v>67.0</v>
      </c>
      <c r="AL29" s="133">
        <f>AK29/AK35</f>
        <v>0.2061538462</v>
      </c>
      <c r="AM29" s="132">
        <v>133.0</v>
      </c>
      <c r="AN29" s="133">
        <f>AM29/AM35</f>
        <v>0.4092307692</v>
      </c>
      <c r="AO29" s="132"/>
      <c r="AP29" s="133">
        <f>AO29/AO35</f>
        <v>0</v>
      </c>
      <c r="AQ29" s="132"/>
      <c r="AR29" s="133">
        <f>AQ29/AQ35</f>
        <v>0</v>
      </c>
    </row>
    <row r="30">
      <c r="A30" s="134" t="s">
        <v>6114</v>
      </c>
      <c r="B30" s="130">
        <f>COUNTIFS(Seeds!D:D,"=Ortografía+cast",Seeds!Y:Y,"=Magnitudes y medida")+B31</f>
        <v>325</v>
      </c>
      <c r="C30" s="145">
        <f>B30/B35</f>
        <v>1</v>
      </c>
      <c r="D30" s="125"/>
      <c r="E30" s="132">
        <v>0.0</v>
      </c>
      <c r="F30" s="133">
        <f>E30/E35</f>
        <v>0</v>
      </c>
      <c r="G30" s="132"/>
      <c r="H30" s="133">
        <f>G30/G35</f>
        <v>0</v>
      </c>
      <c r="I30" s="132">
        <v>0.0</v>
      </c>
      <c r="J30" s="133">
        <f>I30/I35</f>
        <v>0</v>
      </c>
      <c r="K30" s="132">
        <v>0.0</v>
      </c>
      <c r="L30" s="133">
        <f>K30/K35</f>
        <v>0</v>
      </c>
      <c r="M30" s="132">
        <v>2.0</v>
      </c>
      <c r="N30" s="133">
        <f>M30/M35</f>
        <v>0.006153846154</v>
      </c>
      <c r="O30" s="132">
        <v>2.0</v>
      </c>
      <c r="P30" s="133">
        <f>O30/O35</f>
        <v>0.006153846154</v>
      </c>
      <c r="Q30" s="132">
        <v>2.0</v>
      </c>
      <c r="R30" s="133">
        <f>Q30/Q35</f>
        <v>0.006153846154</v>
      </c>
      <c r="S30" s="132">
        <v>13.0</v>
      </c>
      <c r="T30" s="133">
        <f>S30/S35</f>
        <v>0.04</v>
      </c>
      <c r="U30" s="132">
        <v>15.0</v>
      </c>
      <c r="V30" s="133">
        <f>U30/U35</f>
        <v>0.04615384615</v>
      </c>
      <c r="W30" s="132">
        <v>24.0</v>
      </c>
      <c r="X30" s="133">
        <f>W30/W35</f>
        <v>0.07384615385</v>
      </c>
      <c r="Y30" s="132">
        <v>24.0</v>
      </c>
      <c r="Z30" s="133">
        <f>Y30/Y35</f>
        <v>0.07384615385</v>
      </c>
      <c r="AA30" s="132">
        <v>24.0</v>
      </c>
      <c r="AB30" s="133">
        <f>AA30/AA35</f>
        <v>0.07384615385</v>
      </c>
      <c r="AC30" s="132">
        <v>40.0</v>
      </c>
      <c r="AD30" s="133">
        <f>AC30/AC35</f>
        <v>0.1230769231</v>
      </c>
      <c r="AE30" s="132">
        <v>40.0</v>
      </c>
      <c r="AF30" s="133">
        <f>AE30/AE35</f>
        <v>0.1230769231</v>
      </c>
      <c r="AG30" s="132">
        <v>40.0</v>
      </c>
      <c r="AH30" s="133">
        <f>AG30/AG35</f>
        <v>0.1230769231</v>
      </c>
      <c r="AI30" s="132">
        <v>47.0</v>
      </c>
      <c r="AJ30" s="133">
        <f>AI30/AI35</f>
        <v>0.1446153846</v>
      </c>
      <c r="AK30" s="132">
        <v>64.0</v>
      </c>
      <c r="AL30" s="133">
        <f>AK30/AK35</f>
        <v>0.1969230769</v>
      </c>
      <c r="AM30" s="132">
        <v>133.0</v>
      </c>
      <c r="AN30" s="133">
        <f>AM30/AM35</f>
        <v>0.4092307692</v>
      </c>
      <c r="AO30" s="132"/>
      <c r="AP30" s="133">
        <f>AO30/AO35</f>
        <v>0</v>
      </c>
      <c r="AQ30" s="132"/>
      <c r="AR30" s="133">
        <f>AQ30/AQ35</f>
        <v>0</v>
      </c>
    </row>
    <row r="31">
      <c r="A31" s="129" t="s">
        <v>6115</v>
      </c>
      <c r="B31" s="130">
        <f>COUNTIFS(Seeds!D:D,"=JSON sin imagen",Seeds!Y:Y,"=Magnitudes y medida")+B32</f>
        <v>325</v>
      </c>
      <c r="C31" s="145">
        <f>B31/B35</f>
        <v>1</v>
      </c>
      <c r="D31" s="125"/>
      <c r="E31" s="132">
        <v>0.0</v>
      </c>
      <c r="F31" s="133">
        <f>E31/E35</f>
        <v>0</v>
      </c>
      <c r="G31" s="132"/>
      <c r="H31" s="133">
        <f>G31/G35</f>
        <v>0</v>
      </c>
      <c r="I31" s="132">
        <v>0.0</v>
      </c>
      <c r="J31" s="133">
        <f>I31/I35</f>
        <v>0</v>
      </c>
      <c r="K31" s="132">
        <v>0.0</v>
      </c>
      <c r="L31" s="133">
        <f>K31/K35</f>
        <v>0</v>
      </c>
      <c r="M31" s="132">
        <v>0.0</v>
      </c>
      <c r="N31" s="133">
        <f>M31/M35</f>
        <v>0</v>
      </c>
      <c r="O31" s="132">
        <v>0.0</v>
      </c>
      <c r="P31" s="133">
        <f>O31/O35</f>
        <v>0</v>
      </c>
      <c r="Q31" s="132">
        <v>0.0</v>
      </c>
      <c r="R31" s="133">
        <f>Q31/Q35</f>
        <v>0</v>
      </c>
      <c r="S31" s="132">
        <v>0.0</v>
      </c>
      <c r="T31" s="133">
        <f>S31/S35</f>
        <v>0</v>
      </c>
      <c r="U31" s="132">
        <v>15.0</v>
      </c>
      <c r="V31" s="133">
        <f>U31/U35</f>
        <v>0.04615384615</v>
      </c>
      <c r="W31" s="132">
        <v>15.0</v>
      </c>
      <c r="X31" s="133">
        <f>W31/W35</f>
        <v>0.04615384615</v>
      </c>
      <c r="Y31" s="132">
        <v>24.0</v>
      </c>
      <c r="Z31" s="133">
        <f>Y31/Y35</f>
        <v>0.07384615385</v>
      </c>
      <c r="AA31" s="132">
        <v>24.0</v>
      </c>
      <c r="AB31" s="133">
        <f>AA31/AA35</f>
        <v>0.07384615385</v>
      </c>
      <c r="AC31" s="132">
        <v>40.0</v>
      </c>
      <c r="AD31" s="133">
        <f>AC31/AC35</f>
        <v>0.1230769231</v>
      </c>
      <c r="AE31" s="132">
        <v>40.0</v>
      </c>
      <c r="AF31" s="133">
        <f>AE31/AE35</f>
        <v>0.1230769231</v>
      </c>
      <c r="AG31" s="132">
        <v>40.0</v>
      </c>
      <c r="AH31" s="133">
        <f>AG31/AG35</f>
        <v>0.1230769231</v>
      </c>
      <c r="AI31" s="132">
        <v>40.0</v>
      </c>
      <c r="AJ31" s="133">
        <f>AI31/AI35</f>
        <v>0.1230769231</v>
      </c>
      <c r="AK31" s="132">
        <v>51.0</v>
      </c>
      <c r="AL31" s="133">
        <f>AK31/AK35</f>
        <v>0.1569230769</v>
      </c>
      <c r="AM31" s="132">
        <v>133.0</v>
      </c>
      <c r="AN31" s="133">
        <f>AM31/AM35</f>
        <v>0.4092307692</v>
      </c>
      <c r="AO31" s="132"/>
      <c r="AP31" s="133">
        <f>AO31/AO35</f>
        <v>0</v>
      </c>
      <c r="AQ31" s="132"/>
      <c r="AR31" s="133">
        <f>AQ31/AQ35</f>
        <v>0</v>
      </c>
    </row>
    <row r="32">
      <c r="A32" s="129" t="s">
        <v>5231</v>
      </c>
      <c r="B32" s="130">
        <f>COUNTIFS(Seeds!D:D,"=JSON con imagen",Seeds!Y:Y,"=Magnitudes y medida")+B33</f>
        <v>325</v>
      </c>
      <c r="C32" s="145">
        <f>B32/B35</f>
        <v>1</v>
      </c>
      <c r="D32" s="125"/>
      <c r="E32" s="132">
        <v>0.0</v>
      </c>
      <c r="F32" s="133">
        <f>E32/E35</f>
        <v>0</v>
      </c>
      <c r="G32" s="132"/>
      <c r="H32" s="133">
        <f>G32/G35</f>
        <v>0</v>
      </c>
      <c r="I32" s="132">
        <v>0.0</v>
      </c>
      <c r="J32" s="133">
        <f>I32/I35</f>
        <v>0</v>
      </c>
      <c r="K32" s="132">
        <v>0.0</v>
      </c>
      <c r="L32" s="133">
        <f>K32/K35</f>
        <v>0</v>
      </c>
      <c r="M32" s="132">
        <v>0.0</v>
      </c>
      <c r="N32" s="133">
        <f>M32/M35</f>
        <v>0</v>
      </c>
      <c r="O32" s="132">
        <v>0.0</v>
      </c>
      <c r="P32" s="133">
        <f>O32/O35</f>
        <v>0</v>
      </c>
      <c r="Q32" s="132">
        <v>0.0</v>
      </c>
      <c r="R32" s="133">
        <f>Q32/Q35</f>
        <v>0</v>
      </c>
      <c r="S32" s="132">
        <v>0.0</v>
      </c>
      <c r="T32" s="133">
        <f>S32/S35</f>
        <v>0</v>
      </c>
      <c r="U32" s="132">
        <v>2.0</v>
      </c>
      <c r="V32" s="133">
        <f>U32/U35</f>
        <v>0.006153846154</v>
      </c>
      <c r="W32" s="132">
        <v>2.0</v>
      </c>
      <c r="X32" s="133">
        <f>W32/W35</f>
        <v>0.006153846154</v>
      </c>
      <c r="Y32" s="132">
        <v>10.0</v>
      </c>
      <c r="Z32" s="133">
        <f>Y32/Y35</f>
        <v>0.03076923077</v>
      </c>
      <c r="AA32" s="132">
        <v>10.0</v>
      </c>
      <c r="AB32" s="133">
        <f>AA32/AA35</f>
        <v>0.03076923077</v>
      </c>
      <c r="AC32" s="132">
        <v>32.0</v>
      </c>
      <c r="AD32" s="133">
        <f>AC32/AC35</f>
        <v>0.09846153846</v>
      </c>
      <c r="AE32" s="132">
        <v>32.0</v>
      </c>
      <c r="AF32" s="133">
        <f>AE32/AE35</f>
        <v>0.09846153846</v>
      </c>
      <c r="AG32" s="132">
        <v>39.0</v>
      </c>
      <c r="AH32" s="133">
        <f>AG32/AG35</f>
        <v>0.12</v>
      </c>
      <c r="AI32" s="132">
        <v>39.0</v>
      </c>
      <c r="AJ32" s="133">
        <f>AI32/AI35</f>
        <v>0.12</v>
      </c>
      <c r="AK32" s="132">
        <v>51.0</v>
      </c>
      <c r="AL32" s="133">
        <f>AK32/AK35</f>
        <v>0.1569230769</v>
      </c>
      <c r="AM32" s="132">
        <v>133.0</v>
      </c>
      <c r="AN32" s="133">
        <f>AM32/AM35</f>
        <v>0.4092307692</v>
      </c>
      <c r="AO32" s="132"/>
      <c r="AP32" s="133">
        <f>AO32/AO35</f>
        <v>0</v>
      </c>
      <c r="AQ32" s="132"/>
      <c r="AR32" s="133">
        <f>AQ32/AQ35</f>
        <v>0</v>
      </c>
    </row>
    <row r="33">
      <c r="A33" s="129" t="s">
        <v>33</v>
      </c>
      <c r="B33" s="146">
        <f>COUNTIFS(Seeds!D:D,"=JSON revisado",Seeds!Y:Y,"=Magnitudes y medida")</f>
        <v>325</v>
      </c>
      <c r="C33" s="145">
        <f>B33/B35</f>
        <v>1</v>
      </c>
      <c r="D33" s="125"/>
      <c r="E33" s="132">
        <v>0.0</v>
      </c>
      <c r="F33" s="133">
        <f>E33/E35</f>
        <v>0</v>
      </c>
      <c r="G33" s="132"/>
      <c r="H33" s="133">
        <f>G33/G35</f>
        <v>0</v>
      </c>
      <c r="I33" s="132">
        <v>0.0</v>
      </c>
      <c r="J33" s="133">
        <f>I33/I35</f>
        <v>0</v>
      </c>
      <c r="K33" s="132">
        <v>0.0</v>
      </c>
      <c r="L33" s="133">
        <f>K33/K35</f>
        <v>0</v>
      </c>
      <c r="M33" s="132">
        <v>0.0</v>
      </c>
      <c r="N33" s="133">
        <f>M33/M35</f>
        <v>0</v>
      </c>
      <c r="O33" s="132">
        <v>0.0</v>
      </c>
      <c r="P33" s="133">
        <f>O33/O35</f>
        <v>0</v>
      </c>
      <c r="Q33" s="132">
        <v>0.0</v>
      </c>
      <c r="R33" s="133">
        <f>Q33/Q35</f>
        <v>0</v>
      </c>
      <c r="S33" s="132">
        <v>0.0</v>
      </c>
      <c r="T33" s="133">
        <f>S33/S35</f>
        <v>0</v>
      </c>
      <c r="U33" s="132">
        <v>0.0</v>
      </c>
      <c r="V33" s="133">
        <f>U33/U35</f>
        <v>0</v>
      </c>
      <c r="W33" s="132">
        <v>2.0</v>
      </c>
      <c r="X33" s="133">
        <f>W33/W35</f>
        <v>0.006153846154</v>
      </c>
      <c r="Y33" s="132">
        <v>10.0</v>
      </c>
      <c r="Z33" s="133">
        <f>Y33/Y35</f>
        <v>0.03076923077</v>
      </c>
      <c r="AA33" s="132">
        <v>10.0</v>
      </c>
      <c r="AB33" s="133">
        <f>AA33/AA35</f>
        <v>0.03076923077</v>
      </c>
      <c r="AC33" s="132">
        <v>10.0</v>
      </c>
      <c r="AD33" s="133">
        <f>AC33/AC35</f>
        <v>0.03076923077</v>
      </c>
      <c r="AE33" s="132">
        <v>10.0</v>
      </c>
      <c r="AF33" s="133">
        <f>AE33/AE35</f>
        <v>0.03076923077</v>
      </c>
      <c r="AG33" s="132">
        <v>39.0</v>
      </c>
      <c r="AH33" s="133">
        <f>AG33/AG35</f>
        <v>0.12</v>
      </c>
      <c r="AI33" s="132">
        <v>39.0</v>
      </c>
      <c r="AJ33" s="133">
        <f>AI33/AI35</f>
        <v>0.12</v>
      </c>
      <c r="AK33" s="132">
        <v>44.0</v>
      </c>
      <c r="AL33" s="133">
        <f>AK33/AK35</f>
        <v>0.1353846154</v>
      </c>
      <c r="AM33" s="132">
        <v>132.0</v>
      </c>
      <c r="AN33" s="133">
        <f>AM33/AM35</f>
        <v>0.4061538462</v>
      </c>
      <c r="AO33" s="132"/>
      <c r="AP33" s="133">
        <f>AO33/AO35</f>
        <v>0</v>
      </c>
      <c r="AQ33" s="132"/>
      <c r="AR33" s="133">
        <f>AQ33/AQ35</f>
        <v>0</v>
      </c>
    </row>
    <row r="34">
      <c r="A34" s="134" t="s">
        <v>6116</v>
      </c>
      <c r="B34" s="130">
        <f>COUNTIFS(Seeds!E:E,"=Sí",Seeds!Y:Y,"=Magnitudes y medida")</f>
        <v>0</v>
      </c>
      <c r="C34" s="145">
        <f>B34/B35</f>
        <v>0</v>
      </c>
      <c r="D34" s="125"/>
      <c r="E34" s="132">
        <v>0.0</v>
      </c>
      <c r="F34" s="133">
        <f>E34/E35</f>
        <v>0</v>
      </c>
      <c r="G34" s="132"/>
      <c r="H34" s="133">
        <f>G34/G35</f>
        <v>0</v>
      </c>
      <c r="I34" s="132">
        <v>0.0</v>
      </c>
      <c r="J34" s="133">
        <f>I34/I35</f>
        <v>0</v>
      </c>
      <c r="K34" s="132">
        <v>0.0</v>
      </c>
      <c r="L34" s="133">
        <f>K34/K35</f>
        <v>0</v>
      </c>
      <c r="M34" s="132">
        <v>0.0</v>
      </c>
      <c r="N34" s="133">
        <f>M34/M35</f>
        <v>0</v>
      </c>
      <c r="O34" s="132">
        <v>0.0</v>
      </c>
      <c r="P34" s="133">
        <f>O34/O35</f>
        <v>0</v>
      </c>
      <c r="Q34" s="132">
        <v>0.0</v>
      </c>
      <c r="R34" s="133">
        <f>Q34/Q35</f>
        <v>0</v>
      </c>
      <c r="S34" s="132">
        <v>0.0</v>
      </c>
      <c r="T34" s="133">
        <f>S34/S35</f>
        <v>0</v>
      </c>
      <c r="U34" s="132">
        <v>0.0</v>
      </c>
      <c r="V34" s="133">
        <f>U34/U35</f>
        <v>0</v>
      </c>
      <c r="W34" s="132">
        <v>0.0</v>
      </c>
      <c r="X34" s="133">
        <f>W34/W35</f>
        <v>0</v>
      </c>
      <c r="Y34" s="132">
        <v>0.0</v>
      </c>
      <c r="Z34" s="133">
        <f>Y34/Y35</f>
        <v>0</v>
      </c>
      <c r="AA34" s="132">
        <v>0.0</v>
      </c>
      <c r="AB34" s="133">
        <f>AA34/AA35</f>
        <v>0</v>
      </c>
      <c r="AC34" s="132">
        <v>0.0</v>
      </c>
      <c r="AD34" s="133">
        <f>AC34/AC35</f>
        <v>0</v>
      </c>
      <c r="AE34" s="132">
        <v>0.0</v>
      </c>
      <c r="AF34" s="133">
        <f>AE34/AE35</f>
        <v>0</v>
      </c>
      <c r="AG34" s="132">
        <v>0.0</v>
      </c>
      <c r="AH34" s="133">
        <f>AG34/AG35</f>
        <v>0</v>
      </c>
      <c r="AI34" s="132">
        <v>0.0</v>
      </c>
      <c r="AJ34" s="133">
        <f>AI34/AI35</f>
        <v>0</v>
      </c>
      <c r="AK34" s="132">
        <v>0.0</v>
      </c>
      <c r="AL34" s="133">
        <f>AK34/AK35</f>
        <v>0</v>
      </c>
      <c r="AM34" s="132">
        <v>0.0</v>
      </c>
      <c r="AN34" s="133">
        <f>AM34/AM35</f>
        <v>0</v>
      </c>
      <c r="AO34" s="132"/>
      <c r="AP34" s="133">
        <f>AO34/AO35</f>
        <v>0</v>
      </c>
      <c r="AQ34" s="132"/>
      <c r="AR34" s="133">
        <f>AQ34/AQ35</f>
        <v>0</v>
      </c>
    </row>
    <row r="35">
      <c r="A35" s="134" t="s">
        <v>421</v>
      </c>
      <c r="B35" s="130">
        <f>COUNTIFS(Seeds!Y:Y,"=Magnitudes y medida")-COUNTIFS(Seeds!Y:Y,"=Magnitudes y medida",Seeds!D:D,"=No hacer")</f>
        <v>325</v>
      </c>
      <c r="C35" s="137">
        <f>SUM(C29:C33)/5</f>
        <v>1</v>
      </c>
      <c r="D35" s="125"/>
      <c r="E35" s="153">
        <f>B35</f>
        <v>325</v>
      </c>
      <c r="F35" s="147"/>
      <c r="G35" s="153">
        <f>B35</f>
        <v>325</v>
      </c>
      <c r="H35" s="147"/>
      <c r="I35" s="153">
        <f>B35</f>
        <v>325</v>
      </c>
      <c r="J35" s="147"/>
      <c r="K35" s="153">
        <f>B35</f>
        <v>325</v>
      </c>
      <c r="L35" s="139">
        <f>SUM(L29:L33)/5</f>
        <v>0.001846153846</v>
      </c>
      <c r="M35" s="153">
        <f>B35</f>
        <v>325</v>
      </c>
      <c r="N35" s="154"/>
      <c r="O35" s="153">
        <f>B35</f>
        <v>325</v>
      </c>
      <c r="P35" s="147"/>
      <c r="Q35" s="153">
        <f>B35</f>
        <v>325</v>
      </c>
      <c r="R35" s="147"/>
      <c r="S35" s="153">
        <f>B35</f>
        <v>325</v>
      </c>
      <c r="T35" s="147"/>
      <c r="U35" s="153">
        <f>B35</f>
        <v>325</v>
      </c>
      <c r="V35" s="148"/>
      <c r="W35" s="153">
        <f>B35</f>
        <v>325</v>
      </c>
      <c r="X35" s="148"/>
      <c r="Y35" s="153">
        <f>B35</f>
        <v>325</v>
      </c>
      <c r="Z35" s="148"/>
      <c r="AA35" s="138">
        <f>B35</f>
        <v>325</v>
      </c>
      <c r="AB35" s="139">
        <f>SUM(AB29:AB33)/5</f>
        <v>0.06953846154</v>
      </c>
      <c r="AC35" s="138">
        <f>B35</f>
        <v>325</v>
      </c>
      <c r="AD35" s="139">
        <f>SUM(AD29:AD33)/5</f>
        <v>0.1027692308</v>
      </c>
      <c r="AE35" s="138">
        <f>B35</f>
        <v>325</v>
      </c>
      <c r="AF35" s="139">
        <f>SUM(AF29:AF33)/5</f>
        <v>0.1027692308</v>
      </c>
      <c r="AG35" s="138">
        <f>B35</f>
        <v>325</v>
      </c>
      <c r="AH35" s="139">
        <f>SUM(AH29:AH33)/5</f>
        <v>0.1249230769</v>
      </c>
      <c r="AI35" s="138">
        <f>B35</f>
        <v>325</v>
      </c>
      <c r="AJ35" s="139">
        <f>SUM(AJ29:AJ33)/5</f>
        <v>0.1335384615</v>
      </c>
      <c r="AK35" s="138">
        <f>B35</f>
        <v>325</v>
      </c>
      <c r="AL35" s="139">
        <f>SUM(AL29:AL33)/5</f>
        <v>0.1704615385</v>
      </c>
      <c r="AM35" s="138">
        <f>B35</f>
        <v>325</v>
      </c>
      <c r="AN35" s="139">
        <f>SUM(AN29:AN33)/5</f>
        <v>0.4086153846</v>
      </c>
      <c r="AO35" s="138">
        <f>B35</f>
        <v>325</v>
      </c>
      <c r="AP35" s="139">
        <f>SUM(AP29:AP33)/5</f>
        <v>0</v>
      </c>
      <c r="AQ35" s="138">
        <f>B35</f>
        <v>325</v>
      </c>
      <c r="AR35" s="139">
        <f>SUM(AR29:AR33)/5</f>
        <v>0</v>
      </c>
    </row>
    <row r="36">
      <c r="A36" s="140"/>
      <c r="B36" s="125"/>
      <c r="C36" s="149"/>
      <c r="D36" s="125"/>
      <c r="E36" s="140"/>
      <c r="F36" s="150"/>
      <c r="G36" s="140"/>
      <c r="H36" s="150"/>
      <c r="I36" s="140"/>
      <c r="J36" s="150"/>
      <c r="K36" s="140"/>
      <c r="L36" s="150"/>
      <c r="M36" s="140"/>
      <c r="N36" s="150"/>
      <c r="O36" s="140"/>
      <c r="P36" s="150"/>
      <c r="Q36" s="140"/>
      <c r="R36" s="150"/>
      <c r="S36" s="140"/>
      <c r="T36" s="150"/>
      <c r="U36" s="140"/>
      <c r="V36" s="151"/>
      <c r="W36" s="140"/>
      <c r="X36" s="151"/>
      <c r="Y36" s="152"/>
      <c r="Z36" s="151"/>
      <c r="AA36" s="140"/>
      <c r="AB36" s="151"/>
      <c r="AC36" s="140"/>
      <c r="AD36" s="151"/>
      <c r="AE36" s="150"/>
      <c r="AF36" s="151"/>
      <c r="AG36" s="150"/>
      <c r="AH36" s="151"/>
      <c r="AI36" s="150"/>
      <c r="AJ36" s="151"/>
      <c r="AK36" s="140"/>
      <c r="AL36" s="151"/>
      <c r="AM36" s="150"/>
      <c r="AN36" s="151"/>
      <c r="AO36" s="150"/>
      <c r="AP36" s="151"/>
      <c r="AQ36" s="150"/>
      <c r="AR36" s="151"/>
    </row>
    <row r="37">
      <c r="A37" s="144" t="s">
        <v>4998</v>
      </c>
      <c r="B37" s="123"/>
      <c r="C37" s="124"/>
      <c r="D37" s="125"/>
      <c r="E37" s="126">
        <v>44757.0</v>
      </c>
      <c r="G37" s="127">
        <v>44764.0</v>
      </c>
      <c r="H37" s="124"/>
      <c r="I37" s="127">
        <v>44771.0</v>
      </c>
      <c r="J37" s="124"/>
      <c r="K37" s="127">
        <v>44778.0</v>
      </c>
      <c r="L37" s="124"/>
      <c r="M37" s="127">
        <v>44785.0</v>
      </c>
      <c r="N37" s="124"/>
      <c r="O37" s="127">
        <v>44792.0</v>
      </c>
      <c r="P37" s="124"/>
      <c r="Q37" s="127">
        <v>44799.0</v>
      </c>
      <c r="R37" s="124"/>
      <c r="S37" s="127">
        <v>44806.0</v>
      </c>
      <c r="T37" s="124"/>
      <c r="U37" s="127">
        <v>44813.0</v>
      </c>
      <c r="V37" s="124"/>
      <c r="W37" s="127">
        <v>44820.0</v>
      </c>
      <c r="X37" s="124"/>
      <c r="Y37" s="127">
        <v>44827.0</v>
      </c>
      <c r="Z37" s="124"/>
      <c r="AA37" s="127">
        <v>44834.0</v>
      </c>
      <c r="AB37" s="124"/>
      <c r="AC37" s="127">
        <v>44841.0</v>
      </c>
      <c r="AD37" s="124"/>
      <c r="AE37" s="128">
        <v>44848.0</v>
      </c>
      <c r="AF37" s="124"/>
      <c r="AG37" s="128">
        <v>44855.0</v>
      </c>
      <c r="AH37" s="124"/>
      <c r="AI37" s="128">
        <v>44862.0</v>
      </c>
      <c r="AJ37" s="124"/>
      <c r="AK37" s="128">
        <v>44869.0</v>
      </c>
      <c r="AL37" s="124"/>
      <c r="AM37" s="128">
        <v>44876.0</v>
      </c>
      <c r="AN37" s="124"/>
      <c r="AO37" s="155"/>
      <c r="AQ37" s="155"/>
    </row>
    <row r="38">
      <c r="A38" s="129" t="s">
        <v>6113</v>
      </c>
      <c r="B38" s="130">
        <f>COUNTIFS(Seeds!D:D,"=Pendiente de revisión",Seeds!Y:Y,"=Estadística y probabilidad")+B39</f>
        <v>93</v>
      </c>
      <c r="C38" s="145">
        <f>B38/B44</f>
        <v>1</v>
      </c>
      <c r="D38" s="125"/>
      <c r="E38" s="132">
        <v>0.0</v>
      </c>
      <c r="F38" s="133">
        <f>E38/E44</f>
        <v>0</v>
      </c>
      <c r="G38" s="132"/>
      <c r="H38" s="133">
        <f>G38/G44</f>
        <v>0</v>
      </c>
      <c r="I38" s="132">
        <v>0.0</v>
      </c>
      <c r="J38" s="133">
        <f>I38/I44</f>
        <v>0</v>
      </c>
      <c r="K38" s="132">
        <v>0.0</v>
      </c>
      <c r="L38" s="133">
        <f>K38/K44</f>
        <v>0</v>
      </c>
      <c r="M38" s="132">
        <v>0.0</v>
      </c>
      <c r="N38" s="133">
        <f>M38/M44</f>
        <v>0</v>
      </c>
      <c r="O38" s="132">
        <v>0.0</v>
      </c>
      <c r="P38" s="133">
        <f>O38/O44</f>
        <v>0</v>
      </c>
      <c r="Q38" s="132">
        <v>0.0</v>
      </c>
      <c r="R38" s="133">
        <f>Q38/Q44</f>
        <v>0</v>
      </c>
      <c r="S38" s="132">
        <v>0.0</v>
      </c>
      <c r="T38" s="133">
        <f>S38/S44</f>
        <v>0</v>
      </c>
      <c r="U38" s="132">
        <v>0.0</v>
      </c>
      <c r="V38" s="133">
        <f>U38/U44</f>
        <v>0</v>
      </c>
      <c r="W38" s="132">
        <v>11.0</v>
      </c>
      <c r="X38" s="133">
        <f>W38/W44</f>
        <v>0.1182795699</v>
      </c>
      <c r="Y38" s="132">
        <v>33.0</v>
      </c>
      <c r="Z38" s="133">
        <f>Y38/Y44</f>
        <v>0.3548387097</v>
      </c>
      <c r="AA38" s="132">
        <v>47.0</v>
      </c>
      <c r="AB38" s="133">
        <f>AA38/AA44</f>
        <v>0.5053763441</v>
      </c>
      <c r="AC38" s="132">
        <v>47.0</v>
      </c>
      <c r="AD38" s="133">
        <f>AC38/AC44</f>
        <v>0.5053763441</v>
      </c>
      <c r="AE38" s="132">
        <v>47.0</v>
      </c>
      <c r="AF38" s="133">
        <f>AE38/AE44</f>
        <v>0.5053763441</v>
      </c>
      <c r="AG38" s="132">
        <v>47.0</v>
      </c>
      <c r="AH38" s="133">
        <f>AG38/AG44</f>
        <v>0.5053763441</v>
      </c>
      <c r="AI38" s="132">
        <v>47.0</v>
      </c>
      <c r="AJ38" s="133">
        <f>AI38/AI44</f>
        <v>0.5053763441</v>
      </c>
      <c r="AK38" s="132">
        <v>47.0</v>
      </c>
      <c r="AL38" s="133">
        <f>AK38/AK44</f>
        <v>0.5053763441</v>
      </c>
      <c r="AM38" s="132">
        <v>47.0</v>
      </c>
      <c r="AN38" s="133">
        <f>AM38/AM44</f>
        <v>0.5053763441</v>
      </c>
      <c r="AO38" s="156"/>
      <c r="AP38" s="157"/>
      <c r="AQ38" s="156"/>
      <c r="AR38" s="157"/>
    </row>
    <row r="39">
      <c r="A39" s="134" t="s">
        <v>6114</v>
      </c>
      <c r="B39" s="130">
        <f>COUNTIFS(Seeds!D:D,"=Ortografía+cast",Seeds!Y:Y,"=Estadística y probabilidad")+B40</f>
        <v>93</v>
      </c>
      <c r="C39" s="145">
        <f>B39/B44</f>
        <v>1</v>
      </c>
      <c r="D39" s="125"/>
      <c r="E39" s="132">
        <v>0.0</v>
      </c>
      <c r="F39" s="133">
        <f>E39/E44</f>
        <v>0</v>
      </c>
      <c r="G39" s="132"/>
      <c r="H39" s="133">
        <f>G39/G44</f>
        <v>0</v>
      </c>
      <c r="I39" s="132">
        <v>0.0</v>
      </c>
      <c r="J39" s="133">
        <f>I39/I44</f>
        <v>0</v>
      </c>
      <c r="K39" s="132">
        <v>0.0</v>
      </c>
      <c r="L39" s="133">
        <f>K39/K44</f>
        <v>0</v>
      </c>
      <c r="M39" s="132">
        <v>0.0</v>
      </c>
      <c r="N39" s="133">
        <f>M39/M44</f>
        <v>0</v>
      </c>
      <c r="O39" s="132">
        <v>0.0</v>
      </c>
      <c r="P39" s="133">
        <f>O39/O44</f>
        <v>0</v>
      </c>
      <c r="Q39" s="132">
        <v>0.0</v>
      </c>
      <c r="R39" s="133">
        <f>Q39/Q44</f>
        <v>0</v>
      </c>
      <c r="S39" s="132">
        <v>0.0</v>
      </c>
      <c r="T39" s="133">
        <f>S39/S44</f>
        <v>0</v>
      </c>
      <c r="U39" s="132">
        <v>0.0</v>
      </c>
      <c r="V39" s="133">
        <f>U39/U44</f>
        <v>0</v>
      </c>
      <c r="W39" s="132">
        <v>11.0</v>
      </c>
      <c r="X39" s="133">
        <f>W39/W44</f>
        <v>0.1182795699</v>
      </c>
      <c r="Y39" s="132">
        <v>11.0</v>
      </c>
      <c r="Z39" s="133">
        <f>Y39/Y44</f>
        <v>0.1182795699</v>
      </c>
      <c r="AA39" s="132">
        <v>35.0</v>
      </c>
      <c r="AB39" s="133">
        <f>AA39/AA44</f>
        <v>0.376344086</v>
      </c>
      <c r="AC39" s="132">
        <v>71.0</v>
      </c>
      <c r="AD39" s="133">
        <f>AC39/AC44</f>
        <v>0.7634408602</v>
      </c>
      <c r="AE39" s="132">
        <v>41.0</v>
      </c>
      <c r="AF39" s="133">
        <f>AE39/AE44</f>
        <v>0.4408602151</v>
      </c>
      <c r="AG39" s="132">
        <v>41.0</v>
      </c>
      <c r="AH39" s="133">
        <f>AG39/AG44</f>
        <v>0.4408602151</v>
      </c>
      <c r="AI39" s="132">
        <v>41.0</v>
      </c>
      <c r="AJ39" s="133">
        <f>AI39/AI44</f>
        <v>0.4408602151</v>
      </c>
      <c r="AK39" s="132">
        <v>41.0</v>
      </c>
      <c r="AL39" s="133">
        <f>AK39/AK44</f>
        <v>0.4408602151</v>
      </c>
      <c r="AM39" s="132">
        <v>47.0</v>
      </c>
      <c r="AN39" s="133">
        <f>AM39/AM44</f>
        <v>0.5053763441</v>
      </c>
      <c r="AO39" s="156"/>
      <c r="AP39" s="157"/>
      <c r="AQ39" s="156"/>
      <c r="AR39" s="157"/>
    </row>
    <row r="40">
      <c r="A40" s="129" t="s">
        <v>6115</v>
      </c>
      <c r="B40" s="130">
        <f>COUNTIFS(Seeds!D:D,"=JSON sin imagen",Seeds!Y:Y,"=Estadística y probabilidad")+B41</f>
        <v>93</v>
      </c>
      <c r="C40" s="145">
        <f>B40/B44</f>
        <v>1</v>
      </c>
      <c r="D40" s="125"/>
      <c r="E40" s="132">
        <v>0.0</v>
      </c>
      <c r="F40" s="133">
        <f>E40/E44</f>
        <v>0</v>
      </c>
      <c r="G40" s="132"/>
      <c r="H40" s="133">
        <f>G40/G44</f>
        <v>0</v>
      </c>
      <c r="I40" s="132">
        <v>0.0</v>
      </c>
      <c r="J40" s="133">
        <f>I40/I44</f>
        <v>0</v>
      </c>
      <c r="K40" s="132">
        <v>0.0</v>
      </c>
      <c r="L40" s="133">
        <f>K40/K44</f>
        <v>0</v>
      </c>
      <c r="M40" s="132">
        <v>0.0</v>
      </c>
      <c r="N40" s="133">
        <f>M40/M44</f>
        <v>0</v>
      </c>
      <c r="O40" s="132">
        <v>0.0</v>
      </c>
      <c r="P40" s="133">
        <f>O40/O44</f>
        <v>0</v>
      </c>
      <c r="Q40" s="132">
        <v>0.0</v>
      </c>
      <c r="R40" s="133">
        <f>Q40/Q44</f>
        <v>0</v>
      </c>
      <c r="S40" s="132">
        <v>0.0</v>
      </c>
      <c r="T40" s="133">
        <f>S40/S44</f>
        <v>0</v>
      </c>
      <c r="U40" s="132">
        <v>0.0</v>
      </c>
      <c r="V40" s="133">
        <f>U40/U44</f>
        <v>0</v>
      </c>
      <c r="W40" s="132">
        <v>0.0</v>
      </c>
      <c r="X40" s="133">
        <f>W40/W44</f>
        <v>0</v>
      </c>
      <c r="Y40" s="132">
        <v>11.0</v>
      </c>
      <c r="Z40" s="133">
        <f>Y40/Y44</f>
        <v>0.1182795699</v>
      </c>
      <c r="AA40" s="132">
        <v>20.0</v>
      </c>
      <c r="AB40" s="133">
        <f>AA40/AA44</f>
        <v>0.2150537634</v>
      </c>
      <c r="AC40" s="132">
        <v>35.0</v>
      </c>
      <c r="AD40" s="133">
        <f>AC40/AC44</f>
        <v>0.376344086</v>
      </c>
      <c r="AE40" s="132">
        <v>35.0</v>
      </c>
      <c r="AF40" s="133">
        <f>AE40/AE44</f>
        <v>0.376344086</v>
      </c>
      <c r="AG40" s="132">
        <v>35.0</v>
      </c>
      <c r="AH40" s="133">
        <f>AG40/AG44</f>
        <v>0.376344086</v>
      </c>
      <c r="AI40" s="132">
        <v>41.0</v>
      </c>
      <c r="AJ40" s="133">
        <f>AI40/AI44</f>
        <v>0.4408602151</v>
      </c>
      <c r="AK40" s="132">
        <v>41.0</v>
      </c>
      <c r="AL40" s="133">
        <f>AK40/AK44</f>
        <v>0.4408602151</v>
      </c>
      <c r="AM40" s="132">
        <v>47.0</v>
      </c>
      <c r="AN40" s="133">
        <f>AM40/AM44</f>
        <v>0.5053763441</v>
      </c>
      <c r="AO40" s="156"/>
      <c r="AP40" s="157"/>
      <c r="AQ40" s="156"/>
      <c r="AR40" s="157"/>
    </row>
    <row r="41">
      <c r="A41" s="129" t="s">
        <v>5231</v>
      </c>
      <c r="B41" s="130">
        <f>COUNTIFS(Seeds!D:D,"=JSON con imagen",Seeds!Y:Y,"=Estadística y probabilidad")+B42</f>
        <v>93</v>
      </c>
      <c r="C41" s="145">
        <f>B41/B44</f>
        <v>1</v>
      </c>
      <c r="D41" s="125"/>
      <c r="E41" s="132">
        <v>0.0</v>
      </c>
      <c r="F41" s="133">
        <f>E41/E44</f>
        <v>0</v>
      </c>
      <c r="G41" s="132"/>
      <c r="H41" s="133">
        <f>G41/G44</f>
        <v>0</v>
      </c>
      <c r="I41" s="132">
        <v>0.0</v>
      </c>
      <c r="J41" s="133">
        <f>I41/I44</f>
        <v>0</v>
      </c>
      <c r="K41" s="132">
        <v>0.0</v>
      </c>
      <c r="L41" s="133">
        <f>K41/K44</f>
        <v>0</v>
      </c>
      <c r="M41" s="132">
        <v>0.0</v>
      </c>
      <c r="N41" s="133">
        <f>M41/M44</f>
        <v>0</v>
      </c>
      <c r="O41" s="132">
        <v>0.0</v>
      </c>
      <c r="P41" s="133">
        <f>O41/O44</f>
        <v>0</v>
      </c>
      <c r="Q41" s="132">
        <v>0.0</v>
      </c>
      <c r="R41" s="133">
        <f>Q41/Q44</f>
        <v>0</v>
      </c>
      <c r="S41" s="132">
        <v>0.0</v>
      </c>
      <c r="T41" s="133">
        <f>S41/S44</f>
        <v>0</v>
      </c>
      <c r="U41" s="132">
        <v>0.0</v>
      </c>
      <c r="V41" s="133">
        <f>U41/U44</f>
        <v>0</v>
      </c>
      <c r="W41" s="132">
        <v>0.0</v>
      </c>
      <c r="X41" s="133">
        <f>W41/W44</f>
        <v>0</v>
      </c>
      <c r="Y41" s="132">
        <v>8.0</v>
      </c>
      <c r="Z41" s="133">
        <f>Y41/Y44</f>
        <v>0.08602150538</v>
      </c>
      <c r="AA41" s="132">
        <v>17.0</v>
      </c>
      <c r="AB41" s="133">
        <f>AA41/AA44</f>
        <v>0.1827956989</v>
      </c>
      <c r="AC41" s="132">
        <v>32.0</v>
      </c>
      <c r="AD41" s="133">
        <f>AC41/AC44</f>
        <v>0.3440860215</v>
      </c>
      <c r="AE41" s="132">
        <v>32.0</v>
      </c>
      <c r="AF41" s="133">
        <f>AE41/AE44</f>
        <v>0.3440860215</v>
      </c>
      <c r="AG41" s="132">
        <v>35.0</v>
      </c>
      <c r="AH41" s="133">
        <f>AG41/AG44</f>
        <v>0.376344086</v>
      </c>
      <c r="AI41" s="132">
        <v>41.0</v>
      </c>
      <c r="AJ41" s="133">
        <f>AI41/AI44</f>
        <v>0.4408602151</v>
      </c>
      <c r="AK41" s="132">
        <v>41.0</v>
      </c>
      <c r="AL41" s="133">
        <f>AK41/AK44</f>
        <v>0.4408602151</v>
      </c>
      <c r="AM41" s="132">
        <v>47.0</v>
      </c>
      <c r="AN41" s="133">
        <f>AM41/AM44</f>
        <v>0.5053763441</v>
      </c>
      <c r="AO41" s="156"/>
      <c r="AP41" s="157"/>
      <c r="AQ41" s="156"/>
      <c r="AR41" s="157"/>
    </row>
    <row r="42">
      <c r="A42" s="129" t="s">
        <v>33</v>
      </c>
      <c r="B42" s="130">
        <f>COUNTIFS(Seeds!D:D,"=JSON revisado",Seeds!Y:Y,"=Estadística y probabilidad")</f>
        <v>87</v>
      </c>
      <c r="C42" s="145">
        <f>B42/B44</f>
        <v>0.935483871</v>
      </c>
      <c r="D42" s="125"/>
      <c r="E42" s="132">
        <v>0.0</v>
      </c>
      <c r="F42" s="133">
        <f>E42/E44</f>
        <v>0</v>
      </c>
      <c r="G42" s="132"/>
      <c r="H42" s="133">
        <f>G42/G44</f>
        <v>0</v>
      </c>
      <c r="I42" s="132">
        <v>0.0</v>
      </c>
      <c r="J42" s="133">
        <f>I42/I44</f>
        <v>0</v>
      </c>
      <c r="K42" s="132">
        <v>0.0</v>
      </c>
      <c r="L42" s="133">
        <f>K42/K44</f>
        <v>0</v>
      </c>
      <c r="M42" s="132">
        <v>0.0</v>
      </c>
      <c r="N42" s="133">
        <f>M42/M44</f>
        <v>0</v>
      </c>
      <c r="O42" s="132">
        <v>0.0</v>
      </c>
      <c r="P42" s="133">
        <f>O42/O44</f>
        <v>0</v>
      </c>
      <c r="Q42" s="132">
        <v>0.0</v>
      </c>
      <c r="R42" s="133">
        <f>Q42/Q44</f>
        <v>0</v>
      </c>
      <c r="S42" s="132">
        <v>0.0</v>
      </c>
      <c r="T42" s="133">
        <f>S42/S44</f>
        <v>0</v>
      </c>
      <c r="U42" s="132">
        <v>0.0</v>
      </c>
      <c r="V42" s="133">
        <f>U42/U44</f>
        <v>0</v>
      </c>
      <c r="W42" s="132">
        <v>0.0</v>
      </c>
      <c r="X42" s="133">
        <f>W42/W44</f>
        <v>0</v>
      </c>
      <c r="Y42" s="132">
        <v>8.0</v>
      </c>
      <c r="Z42" s="133">
        <f>Y42/Y44</f>
        <v>0.08602150538</v>
      </c>
      <c r="AA42" s="132">
        <v>8.0</v>
      </c>
      <c r="AB42" s="133">
        <f>AA42/AA44</f>
        <v>0.08602150538</v>
      </c>
      <c r="AC42" s="132">
        <v>17.0</v>
      </c>
      <c r="AD42" s="133">
        <f>AC42/AC44</f>
        <v>0.1827956989</v>
      </c>
      <c r="AE42" s="132">
        <v>17.0</v>
      </c>
      <c r="AF42" s="133">
        <f>AE42/AE44</f>
        <v>0.1827956989</v>
      </c>
      <c r="AG42" s="132">
        <v>35.0</v>
      </c>
      <c r="AH42" s="133">
        <f>AG42/AG44</f>
        <v>0.376344086</v>
      </c>
      <c r="AI42" s="132">
        <v>41.0</v>
      </c>
      <c r="AJ42" s="133">
        <f>AI42/AI44</f>
        <v>0.4408602151</v>
      </c>
      <c r="AK42" s="132">
        <v>41.0</v>
      </c>
      <c r="AL42" s="133">
        <f>AK42/AK44</f>
        <v>0.4408602151</v>
      </c>
      <c r="AM42" s="132">
        <v>47.0</v>
      </c>
      <c r="AN42" s="133">
        <f>AM42/AM44</f>
        <v>0.5053763441</v>
      </c>
      <c r="AO42" s="156"/>
      <c r="AP42" s="157"/>
      <c r="AQ42" s="156"/>
      <c r="AR42" s="157"/>
    </row>
    <row r="43">
      <c r="A43" s="136" t="s">
        <v>6116</v>
      </c>
      <c r="B43" s="130">
        <f>COUNTIFS(Seeds!E:E,"=Sí",Seeds!Y:Y,"=Estadística y probabilidad")</f>
        <v>0</v>
      </c>
      <c r="C43" s="145">
        <f>B43/B44</f>
        <v>0</v>
      </c>
      <c r="D43" s="125"/>
      <c r="E43" s="132">
        <v>0.0</v>
      </c>
      <c r="F43" s="133">
        <f>E43/E44</f>
        <v>0</v>
      </c>
      <c r="G43" s="132"/>
      <c r="H43" s="133">
        <f>G43/G44</f>
        <v>0</v>
      </c>
      <c r="I43" s="132">
        <v>0.0</v>
      </c>
      <c r="J43" s="133">
        <f>I43/I44</f>
        <v>0</v>
      </c>
      <c r="K43" s="132">
        <v>0.0</v>
      </c>
      <c r="L43" s="133">
        <f>K43/K44</f>
        <v>0</v>
      </c>
      <c r="M43" s="132">
        <v>0.0</v>
      </c>
      <c r="N43" s="133">
        <f>M43/M44</f>
        <v>0</v>
      </c>
      <c r="O43" s="132">
        <v>0.0</v>
      </c>
      <c r="P43" s="133">
        <f>O43/O44</f>
        <v>0</v>
      </c>
      <c r="Q43" s="132">
        <v>0.0</v>
      </c>
      <c r="R43" s="133">
        <f>Q43/Q44</f>
        <v>0</v>
      </c>
      <c r="S43" s="132">
        <v>0.0</v>
      </c>
      <c r="T43" s="133">
        <f>S43/S44</f>
        <v>0</v>
      </c>
      <c r="U43" s="132">
        <v>0.0</v>
      </c>
      <c r="V43" s="133">
        <f>U43/U44</f>
        <v>0</v>
      </c>
      <c r="W43" s="132">
        <v>0.0</v>
      </c>
      <c r="X43" s="133">
        <f>W43/W44</f>
        <v>0</v>
      </c>
      <c r="Y43" s="132">
        <v>0.0</v>
      </c>
      <c r="Z43" s="133">
        <f>Y43/Y44</f>
        <v>0</v>
      </c>
      <c r="AA43" s="132">
        <v>0.0</v>
      </c>
      <c r="AB43" s="133">
        <f>AA43/AA44</f>
        <v>0</v>
      </c>
      <c r="AC43" s="132">
        <v>0.0</v>
      </c>
      <c r="AD43" s="133">
        <f>AC43/AC44</f>
        <v>0</v>
      </c>
      <c r="AE43" s="132">
        <v>0.0</v>
      </c>
      <c r="AF43" s="133">
        <f>AE43/AE44</f>
        <v>0</v>
      </c>
      <c r="AG43" s="132">
        <v>0.0</v>
      </c>
      <c r="AH43" s="133">
        <f>AG43/AG44</f>
        <v>0</v>
      </c>
      <c r="AI43" s="132">
        <v>0.0</v>
      </c>
      <c r="AJ43" s="133">
        <f>AI43/AI44</f>
        <v>0</v>
      </c>
      <c r="AK43" s="132">
        <v>0.0</v>
      </c>
      <c r="AL43" s="133">
        <f>AK43/AK44</f>
        <v>0</v>
      </c>
      <c r="AM43" s="132">
        <v>0.0</v>
      </c>
      <c r="AN43" s="133">
        <f>AM43/AM44</f>
        <v>0</v>
      </c>
      <c r="AO43" s="156"/>
      <c r="AP43" s="157"/>
      <c r="AQ43" s="156"/>
      <c r="AR43" s="157"/>
    </row>
    <row r="44">
      <c r="A44" s="136" t="s">
        <v>421</v>
      </c>
      <c r="B44" s="130">
        <f>COUNTIFS(Seeds!Y:Y,"=Estadística y probabilidad")-COUNTIFS(Seeds!Y:Y,"=Estadística y probabilidad",Seeds!D:D,"=No hacer")</f>
        <v>93</v>
      </c>
      <c r="C44" s="137">
        <f>SUM(C38:C42)/5</f>
        <v>0.9870967742</v>
      </c>
      <c r="D44" s="125"/>
      <c r="E44" s="138">
        <f>B44</f>
        <v>93</v>
      </c>
      <c r="F44" s="147"/>
      <c r="G44" s="138">
        <f>B44</f>
        <v>93</v>
      </c>
      <c r="H44" s="147"/>
      <c r="I44" s="138">
        <f>B44</f>
        <v>93</v>
      </c>
      <c r="J44" s="147"/>
      <c r="K44" s="138">
        <f>B44</f>
        <v>93</v>
      </c>
      <c r="L44" s="139">
        <f>SUM(L38:L42)/5</f>
        <v>0</v>
      </c>
      <c r="M44" s="138">
        <f>B44</f>
        <v>93</v>
      </c>
      <c r="N44" s="147"/>
      <c r="O44" s="138">
        <f>B44</f>
        <v>93</v>
      </c>
      <c r="P44" s="147"/>
      <c r="Q44" s="138">
        <f>B44</f>
        <v>93</v>
      </c>
      <c r="R44" s="147"/>
      <c r="S44" s="138">
        <f>B44</f>
        <v>93</v>
      </c>
      <c r="T44" s="147"/>
      <c r="U44" s="138">
        <f>B44</f>
        <v>93</v>
      </c>
      <c r="V44" s="148"/>
      <c r="W44" s="138">
        <f>B44</f>
        <v>93</v>
      </c>
      <c r="X44" s="148"/>
      <c r="Y44" s="138">
        <f>B44</f>
        <v>93</v>
      </c>
      <c r="Z44" s="148"/>
      <c r="AA44" s="138">
        <f>B44</f>
        <v>93</v>
      </c>
      <c r="AB44" s="139">
        <f>SUM(AB38:AB42)/5</f>
        <v>0.2731182796</v>
      </c>
      <c r="AC44" s="138">
        <f>B44</f>
        <v>93</v>
      </c>
      <c r="AD44" s="139">
        <f>SUM(AD38:AD42)/5</f>
        <v>0.4344086022</v>
      </c>
      <c r="AE44" s="138">
        <f>B44</f>
        <v>93</v>
      </c>
      <c r="AF44" s="139">
        <f>SUM(AF38:AF42)/5</f>
        <v>0.3698924731</v>
      </c>
      <c r="AG44" s="138">
        <f>B44</f>
        <v>93</v>
      </c>
      <c r="AH44" s="139">
        <f>SUM(AH38:AH42)/5</f>
        <v>0.4150537634</v>
      </c>
      <c r="AI44" s="138">
        <f>B44</f>
        <v>93</v>
      </c>
      <c r="AJ44" s="139">
        <f>SUM(AJ38:AJ42)/5</f>
        <v>0.4537634409</v>
      </c>
      <c r="AK44" s="138">
        <f>B44</f>
        <v>93</v>
      </c>
      <c r="AL44" s="139">
        <f>SUM(AL38:AL42)/5</f>
        <v>0.4537634409</v>
      </c>
      <c r="AM44" s="138">
        <f>B44</f>
        <v>93</v>
      </c>
      <c r="AN44" s="158">
        <f>SUM(AN38:AN42)/5</f>
        <v>0.5053763441</v>
      </c>
      <c r="AO44" s="159"/>
      <c r="AP44" s="157"/>
      <c r="AQ44" s="159"/>
      <c r="AR44" s="157"/>
    </row>
  </sheetData>
  <mergeCells count="105">
    <mergeCell ref="AE19:AF19"/>
    <mergeCell ref="AG19:AH19"/>
    <mergeCell ref="Q19:R19"/>
    <mergeCell ref="S19:T19"/>
    <mergeCell ref="U19:V19"/>
    <mergeCell ref="W19:X19"/>
    <mergeCell ref="Y19:Z19"/>
    <mergeCell ref="AA19:AB19"/>
    <mergeCell ref="AC19:AD19"/>
    <mergeCell ref="AE28:AF28"/>
    <mergeCell ref="AG28:AH28"/>
    <mergeCell ref="AI28:AJ28"/>
    <mergeCell ref="AK28:AL28"/>
    <mergeCell ref="AM28:AN28"/>
    <mergeCell ref="AO28:AP28"/>
    <mergeCell ref="AQ28:AR28"/>
    <mergeCell ref="Q28:R28"/>
    <mergeCell ref="S28:T28"/>
    <mergeCell ref="U28:V28"/>
    <mergeCell ref="W28:X28"/>
    <mergeCell ref="Y28:Z28"/>
    <mergeCell ref="AA28:AB28"/>
    <mergeCell ref="AC28:AD28"/>
    <mergeCell ref="A28:C28"/>
    <mergeCell ref="E28:F28"/>
    <mergeCell ref="G28:H28"/>
    <mergeCell ref="I28:J28"/>
    <mergeCell ref="K28:L28"/>
    <mergeCell ref="M28:N28"/>
    <mergeCell ref="O28:P28"/>
    <mergeCell ref="A37:C37"/>
    <mergeCell ref="E37:F37"/>
    <mergeCell ref="G37:H37"/>
    <mergeCell ref="I37:J37"/>
    <mergeCell ref="K37:L37"/>
    <mergeCell ref="M37:N37"/>
    <mergeCell ref="O37:P37"/>
    <mergeCell ref="AE37:AF37"/>
    <mergeCell ref="AG37:AH37"/>
    <mergeCell ref="AI37:AJ37"/>
    <mergeCell ref="AK37:AL37"/>
    <mergeCell ref="AM37:AN37"/>
    <mergeCell ref="AO37:AP37"/>
    <mergeCell ref="AQ37:AR37"/>
    <mergeCell ref="Q37:R37"/>
    <mergeCell ref="S37:T37"/>
    <mergeCell ref="U37:V37"/>
    <mergeCell ref="W37:X37"/>
    <mergeCell ref="Y37:Z37"/>
    <mergeCell ref="AA37:AB37"/>
    <mergeCell ref="AC37:AD37"/>
    <mergeCell ref="AE1:AF1"/>
    <mergeCell ref="AG1:AH1"/>
    <mergeCell ref="AI1:AJ1"/>
    <mergeCell ref="AK1:AL1"/>
    <mergeCell ref="AM1:AN1"/>
    <mergeCell ref="AO1:AP1"/>
    <mergeCell ref="AQ1:AR1"/>
    <mergeCell ref="Q1:R1"/>
    <mergeCell ref="S1:T1"/>
    <mergeCell ref="U1:V1"/>
    <mergeCell ref="W1:X1"/>
    <mergeCell ref="Y1:Z1"/>
    <mergeCell ref="AA1:AB1"/>
    <mergeCell ref="AC1:AD1"/>
    <mergeCell ref="A1:C1"/>
    <mergeCell ref="E1:F1"/>
    <mergeCell ref="G1:H1"/>
    <mergeCell ref="I1:J1"/>
    <mergeCell ref="K1:L1"/>
    <mergeCell ref="M1:N1"/>
    <mergeCell ref="O1:P1"/>
    <mergeCell ref="AE10:AF10"/>
    <mergeCell ref="AG10:AH10"/>
    <mergeCell ref="AI10:AJ10"/>
    <mergeCell ref="AK10:AL10"/>
    <mergeCell ref="AM10:AN10"/>
    <mergeCell ref="AO10:AP10"/>
    <mergeCell ref="AQ10:AR10"/>
    <mergeCell ref="Q10:R10"/>
    <mergeCell ref="S10:T10"/>
    <mergeCell ref="U10:V10"/>
    <mergeCell ref="W10:X10"/>
    <mergeCell ref="Y10:Z10"/>
    <mergeCell ref="AA10:AB10"/>
    <mergeCell ref="AC10:AD10"/>
    <mergeCell ref="A10:C10"/>
    <mergeCell ref="E10:F10"/>
    <mergeCell ref="G10:H10"/>
    <mergeCell ref="I10:J10"/>
    <mergeCell ref="K10:L10"/>
    <mergeCell ref="M10:N10"/>
    <mergeCell ref="O10:P10"/>
    <mergeCell ref="AI19:AJ19"/>
    <mergeCell ref="AK19:AL19"/>
    <mergeCell ref="AM19:AN19"/>
    <mergeCell ref="AO19:AP19"/>
    <mergeCell ref="AQ19:AR19"/>
    <mergeCell ref="A19:C19"/>
    <mergeCell ref="E19:F19"/>
    <mergeCell ref="G19:H19"/>
    <mergeCell ref="I19:J19"/>
    <mergeCell ref="K19:L19"/>
    <mergeCell ref="M19:N19"/>
    <mergeCell ref="O19:P1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24.38"/>
    <col customWidth="1" min="3" max="3" width="60.88"/>
  </cols>
  <sheetData>
    <row r="1">
      <c r="A1" s="160" t="s">
        <v>6117</v>
      </c>
      <c r="D1" s="161"/>
      <c r="E1" s="161"/>
      <c r="F1" s="161"/>
      <c r="G1" s="161"/>
      <c r="H1" s="161"/>
      <c r="I1" s="161"/>
      <c r="J1" s="161"/>
      <c r="K1" s="161"/>
      <c r="L1" s="161"/>
      <c r="M1" s="161"/>
      <c r="N1" s="161"/>
      <c r="O1" s="161"/>
      <c r="P1" s="161"/>
      <c r="Q1" s="161"/>
      <c r="R1" s="161"/>
      <c r="S1" s="161"/>
      <c r="T1" s="161"/>
      <c r="U1" s="161"/>
      <c r="V1" s="161"/>
      <c r="W1" s="161"/>
      <c r="X1" s="161"/>
      <c r="Y1" s="161"/>
      <c r="Z1" s="161"/>
    </row>
    <row r="2">
      <c r="A2" s="162" t="s">
        <v>3</v>
      </c>
      <c r="B2" s="163" t="s">
        <v>6118</v>
      </c>
      <c r="C2" s="162" t="s">
        <v>6119</v>
      </c>
      <c r="D2" s="161"/>
      <c r="E2" s="161"/>
      <c r="F2" s="161"/>
      <c r="G2" s="161"/>
      <c r="H2" s="161"/>
      <c r="I2" s="161"/>
      <c r="J2" s="161"/>
      <c r="K2" s="161"/>
      <c r="L2" s="161"/>
      <c r="M2" s="161"/>
      <c r="N2" s="161"/>
      <c r="O2" s="161"/>
      <c r="P2" s="161"/>
      <c r="Q2" s="161"/>
      <c r="R2" s="161"/>
      <c r="S2" s="161"/>
      <c r="T2" s="161"/>
      <c r="U2" s="161"/>
      <c r="V2" s="161"/>
      <c r="W2" s="161"/>
      <c r="X2" s="161"/>
      <c r="Y2" s="161"/>
      <c r="Z2" s="161"/>
    </row>
    <row r="3">
      <c r="A3" s="164" t="s">
        <v>6113</v>
      </c>
      <c r="B3" s="165" t="s">
        <v>6120</v>
      </c>
      <c r="C3" s="166" t="s">
        <v>6121</v>
      </c>
      <c r="D3" s="161"/>
      <c r="E3" s="161"/>
      <c r="F3" s="161"/>
      <c r="G3" s="161"/>
      <c r="H3" s="161"/>
      <c r="I3" s="161"/>
      <c r="J3" s="161"/>
      <c r="K3" s="161"/>
      <c r="L3" s="161"/>
      <c r="M3" s="161"/>
      <c r="N3" s="161"/>
      <c r="O3" s="161"/>
      <c r="P3" s="161"/>
      <c r="Q3" s="161"/>
      <c r="R3" s="161"/>
      <c r="S3" s="161"/>
      <c r="T3" s="161"/>
      <c r="U3" s="161"/>
      <c r="V3" s="161"/>
      <c r="W3" s="161"/>
      <c r="X3" s="161"/>
      <c r="Y3" s="161"/>
      <c r="Z3" s="161"/>
    </row>
    <row r="4">
      <c r="A4" s="167" t="s">
        <v>6114</v>
      </c>
      <c r="B4" s="168" t="s">
        <v>6120</v>
      </c>
      <c r="C4" s="169" t="s">
        <v>6122</v>
      </c>
      <c r="D4" s="161"/>
      <c r="E4" s="161"/>
      <c r="F4" s="161"/>
      <c r="G4" s="161"/>
      <c r="H4" s="161"/>
      <c r="I4" s="161"/>
      <c r="J4" s="161"/>
      <c r="K4" s="161"/>
      <c r="L4" s="161"/>
      <c r="M4" s="161"/>
      <c r="N4" s="161"/>
      <c r="O4" s="161"/>
      <c r="P4" s="161"/>
      <c r="Q4" s="161"/>
      <c r="R4" s="161"/>
      <c r="S4" s="161"/>
      <c r="T4" s="161"/>
      <c r="U4" s="161"/>
      <c r="V4" s="161"/>
      <c r="W4" s="161"/>
      <c r="X4" s="161"/>
      <c r="Y4" s="161"/>
      <c r="Z4" s="161"/>
    </row>
    <row r="5">
      <c r="A5" s="170" t="s">
        <v>6115</v>
      </c>
      <c r="B5" s="171" t="s">
        <v>6120</v>
      </c>
      <c r="C5" s="172" t="s">
        <v>6123</v>
      </c>
      <c r="D5" s="161"/>
      <c r="E5" s="161"/>
      <c r="F5" s="161"/>
      <c r="G5" s="161"/>
      <c r="H5" s="161"/>
      <c r="I5" s="161"/>
      <c r="J5" s="161"/>
      <c r="K5" s="161"/>
      <c r="L5" s="161"/>
      <c r="M5" s="161"/>
      <c r="N5" s="161"/>
      <c r="O5" s="161"/>
      <c r="P5" s="161"/>
      <c r="Q5" s="161"/>
      <c r="R5" s="161"/>
      <c r="S5" s="161"/>
      <c r="T5" s="161"/>
      <c r="U5" s="161"/>
      <c r="V5" s="161"/>
      <c r="W5" s="161"/>
      <c r="X5" s="161"/>
      <c r="Y5" s="161"/>
      <c r="Z5" s="161"/>
    </row>
    <row r="6">
      <c r="A6" s="173" t="s">
        <v>5231</v>
      </c>
      <c r="B6" s="173" t="s">
        <v>6120</v>
      </c>
      <c r="C6" s="174" t="s">
        <v>6124</v>
      </c>
      <c r="D6" s="161"/>
      <c r="E6" s="161"/>
      <c r="F6" s="161"/>
      <c r="G6" s="161"/>
      <c r="H6" s="161"/>
      <c r="I6" s="161"/>
      <c r="J6" s="161"/>
      <c r="K6" s="161"/>
      <c r="L6" s="161"/>
      <c r="M6" s="161"/>
      <c r="N6" s="161"/>
      <c r="O6" s="161"/>
      <c r="P6" s="161"/>
      <c r="Q6" s="161"/>
      <c r="R6" s="161"/>
      <c r="S6" s="161"/>
      <c r="T6" s="161"/>
      <c r="U6" s="161"/>
      <c r="V6" s="161"/>
      <c r="W6" s="161"/>
      <c r="X6" s="161"/>
      <c r="Y6" s="161"/>
      <c r="Z6" s="161"/>
    </row>
    <row r="7">
      <c r="A7" s="175" t="s">
        <v>33</v>
      </c>
      <c r="B7" s="176" t="s">
        <v>6120</v>
      </c>
      <c r="C7" s="177" t="s">
        <v>6125</v>
      </c>
      <c r="D7" s="161"/>
      <c r="E7" s="161"/>
      <c r="F7" s="161"/>
      <c r="G7" s="161"/>
      <c r="H7" s="161"/>
      <c r="I7" s="161"/>
      <c r="J7" s="161"/>
      <c r="K7" s="161"/>
      <c r="L7" s="161"/>
      <c r="M7" s="161"/>
      <c r="N7" s="161"/>
      <c r="O7" s="161"/>
      <c r="P7" s="161"/>
      <c r="Q7" s="161"/>
      <c r="R7" s="161"/>
      <c r="S7" s="161"/>
      <c r="T7" s="161"/>
      <c r="U7" s="161"/>
      <c r="V7" s="161"/>
      <c r="W7" s="161"/>
      <c r="X7" s="161"/>
      <c r="Y7" s="161"/>
      <c r="Z7" s="161"/>
    </row>
    <row r="8">
      <c r="A8" s="178"/>
      <c r="B8" s="178"/>
      <c r="C8" s="178"/>
      <c r="D8" s="161"/>
      <c r="E8" s="161"/>
      <c r="F8" s="161"/>
      <c r="G8" s="161"/>
      <c r="H8" s="161"/>
      <c r="I8" s="161"/>
      <c r="J8" s="161"/>
      <c r="K8" s="161"/>
      <c r="L8" s="161"/>
      <c r="M8" s="161"/>
      <c r="N8" s="161"/>
      <c r="O8" s="161"/>
      <c r="P8" s="161"/>
      <c r="Q8" s="161"/>
      <c r="R8" s="161"/>
      <c r="S8" s="161"/>
      <c r="T8" s="161"/>
      <c r="U8" s="161"/>
      <c r="V8" s="161"/>
      <c r="W8" s="161"/>
      <c r="X8" s="161"/>
      <c r="Y8" s="161"/>
      <c r="Z8" s="161"/>
    </row>
    <row r="9">
      <c r="A9" s="179" t="s">
        <v>6126</v>
      </c>
      <c r="B9" s="123"/>
      <c r="C9" s="124"/>
      <c r="D9" s="161"/>
      <c r="E9" s="161"/>
      <c r="F9" s="161"/>
      <c r="G9" s="161"/>
      <c r="H9" s="161"/>
      <c r="I9" s="161"/>
      <c r="J9" s="161"/>
      <c r="K9" s="161"/>
      <c r="L9" s="161"/>
      <c r="M9" s="161"/>
      <c r="N9" s="161"/>
      <c r="O9" s="161"/>
      <c r="P9" s="161"/>
      <c r="Q9" s="161"/>
      <c r="R9" s="161"/>
      <c r="S9" s="161"/>
      <c r="T9" s="161"/>
      <c r="U9" s="161"/>
      <c r="V9" s="161"/>
      <c r="W9" s="161"/>
      <c r="X9" s="161"/>
      <c r="Y9" s="161"/>
      <c r="Z9" s="161"/>
    </row>
    <row r="10">
      <c r="A10" s="180" t="s">
        <v>3</v>
      </c>
      <c r="B10" s="163" t="s">
        <v>6118</v>
      </c>
      <c r="C10" s="180" t="s">
        <v>6119</v>
      </c>
      <c r="D10" s="161"/>
      <c r="E10" s="161"/>
      <c r="F10" s="161"/>
      <c r="G10" s="161"/>
      <c r="H10" s="161"/>
      <c r="I10" s="161"/>
      <c r="J10" s="161"/>
      <c r="K10" s="161"/>
      <c r="L10" s="161"/>
      <c r="M10" s="161"/>
      <c r="N10" s="161"/>
      <c r="O10" s="161"/>
      <c r="P10" s="161"/>
      <c r="Q10" s="161"/>
      <c r="R10" s="161"/>
      <c r="S10" s="161"/>
      <c r="T10" s="161"/>
      <c r="U10" s="161"/>
      <c r="V10" s="161"/>
      <c r="W10" s="161"/>
      <c r="X10" s="161"/>
      <c r="Y10" s="161"/>
      <c r="Z10" s="161"/>
    </row>
    <row r="11">
      <c r="A11" s="181"/>
      <c r="B11" s="181"/>
      <c r="C11" s="182" t="s">
        <v>6127</v>
      </c>
      <c r="D11" s="161"/>
      <c r="E11" s="161"/>
      <c r="F11" s="161"/>
      <c r="G11" s="161"/>
      <c r="H11" s="161"/>
      <c r="I11" s="161"/>
      <c r="J11" s="161"/>
      <c r="K11" s="161"/>
      <c r="L11" s="161"/>
      <c r="M11" s="161"/>
      <c r="N11" s="161"/>
      <c r="O11" s="161"/>
      <c r="P11" s="161"/>
      <c r="Q11" s="161"/>
      <c r="R11" s="161"/>
      <c r="S11" s="161"/>
      <c r="T11" s="161"/>
      <c r="U11" s="161"/>
      <c r="V11" s="161"/>
      <c r="W11" s="161"/>
      <c r="X11" s="161"/>
      <c r="Y11" s="161"/>
      <c r="Z11" s="161"/>
    </row>
    <row r="12">
      <c r="A12" s="183" t="s">
        <v>6128</v>
      </c>
      <c r="B12" s="183" t="s">
        <v>6120</v>
      </c>
      <c r="C12" s="184" t="s">
        <v>6129</v>
      </c>
      <c r="D12" s="161"/>
      <c r="E12" s="161"/>
      <c r="F12" s="161"/>
      <c r="G12" s="161"/>
      <c r="H12" s="161"/>
      <c r="I12" s="161"/>
      <c r="J12" s="161"/>
      <c r="K12" s="161"/>
      <c r="L12" s="161"/>
      <c r="M12" s="161"/>
      <c r="N12" s="161"/>
      <c r="O12" s="161"/>
      <c r="P12" s="161"/>
      <c r="Q12" s="161"/>
      <c r="R12" s="161"/>
      <c r="S12" s="161"/>
      <c r="T12" s="161"/>
      <c r="U12" s="161"/>
      <c r="V12" s="161"/>
      <c r="W12" s="161"/>
      <c r="X12" s="161"/>
      <c r="Y12" s="161"/>
      <c r="Z12" s="161"/>
    </row>
    <row r="13">
      <c r="A13" s="185" t="s">
        <v>6130</v>
      </c>
      <c r="B13" s="185" t="s">
        <v>6131</v>
      </c>
      <c r="C13" s="186" t="s">
        <v>6132</v>
      </c>
      <c r="D13" s="161"/>
      <c r="E13" s="161"/>
      <c r="F13" s="161"/>
      <c r="G13" s="161"/>
      <c r="H13" s="161"/>
      <c r="I13" s="161"/>
      <c r="J13" s="161"/>
      <c r="K13" s="161"/>
      <c r="L13" s="161"/>
      <c r="M13" s="161"/>
      <c r="N13" s="161"/>
      <c r="O13" s="161"/>
      <c r="P13" s="161"/>
      <c r="Q13" s="161"/>
      <c r="R13" s="161"/>
      <c r="S13" s="161"/>
      <c r="T13" s="161"/>
      <c r="U13" s="161"/>
      <c r="V13" s="161"/>
      <c r="W13" s="161"/>
      <c r="X13" s="161"/>
      <c r="Y13" s="161"/>
      <c r="Z13" s="161"/>
    </row>
    <row r="14">
      <c r="A14" s="187" t="s">
        <v>6133</v>
      </c>
      <c r="B14" s="187" t="s">
        <v>6120</v>
      </c>
      <c r="C14" s="188" t="s">
        <v>6134</v>
      </c>
      <c r="D14" s="161"/>
      <c r="E14" s="161"/>
      <c r="F14" s="161"/>
      <c r="G14" s="161"/>
      <c r="H14" s="161"/>
      <c r="I14" s="161"/>
      <c r="J14" s="161"/>
      <c r="K14" s="161"/>
      <c r="L14" s="161"/>
      <c r="M14" s="161"/>
      <c r="N14" s="161"/>
      <c r="O14" s="161"/>
      <c r="P14" s="161"/>
      <c r="Q14" s="161"/>
      <c r="R14" s="161"/>
      <c r="S14" s="161"/>
      <c r="T14" s="161"/>
      <c r="U14" s="161"/>
      <c r="V14" s="161"/>
      <c r="W14" s="161"/>
      <c r="X14" s="161"/>
      <c r="Y14" s="161"/>
      <c r="Z14" s="161"/>
    </row>
    <row r="15">
      <c r="A15" s="189" t="s">
        <v>5467</v>
      </c>
      <c r="B15" s="189" t="s">
        <v>6120</v>
      </c>
      <c r="C15" s="190" t="s">
        <v>6135</v>
      </c>
      <c r="D15" s="161"/>
      <c r="E15" s="161"/>
      <c r="F15" s="161"/>
      <c r="G15" s="161"/>
      <c r="H15" s="161"/>
      <c r="I15" s="161"/>
      <c r="J15" s="161"/>
      <c r="K15" s="161"/>
      <c r="L15" s="161"/>
      <c r="M15" s="161"/>
      <c r="N15" s="161"/>
      <c r="O15" s="161"/>
      <c r="P15" s="161"/>
      <c r="Q15" s="161"/>
      <c r="R15" s="161"/>
      <c r="S15" s="161"/>
      <c r="T15" s="161"/>
      <c r="U15" s="161"/>
      <c r="V15" s="161"/>
      <c r="W15" s="161"/>
      <c r="X15" s="161"/>
      <c r="Y15" s="161"/>
      <c r="Z15" s="161"/>
    </row>
    <row r="16">
      <c r="A16" s="161"/>
      <c r="B16" s="161"/>
      <c r="C16" s="161"/>
      <c r="D16" s="161"/>
      <c r="E16" s="161"/>
      <c r="F16" s="161"/>
      <c r="G16" s="161"/>
      <c r="H16" s="161"/>
      <c r="I16" s="161"/>
      <c r="J16" s="161"/>
      <c r="K16" s="161"/>
      <c r="L16" s="161"/>
      <c r="M16" s="161"/>
      <c r="N16" s="161"/>
      <c r="O16" s="161"/>
      <c r="P16" s="161"/>
      <c r="Q16" s="161"/>
      <c r="R16" s="161"/>
      <c r="S16" s="161"/>
      <c r="T16" s="161"/>
      <c r="U16" s="161"/>
      <c r="V16" s="161"/>
      <c r="W16" s="161"/>
      <c r="X16" s="161"/>
      <c r="Y16" s="161"/>
      <c r="Z16" s="161"/>
    </row>
    <row r="17">
      <c r="A17" s="161"/>
      <c r="B17" s="161"/>
      <c r="C17" s="161"/>
      <c r="D17" s="161"/>
      <c r="E17" s="161"/>
      <c r="F17" s="161"/>
      <c r="G17" s="161"/>
      <c r="H17" s="161"/>
      <c r="I17" s="161"/>
      <c r="J17" s="161"/>
      <c r="K17" s="161"/>
      <c r="L17" s="161"/>
      <c r="M17" s="161"/>
      <c r="N17" s="161"/>
      <c r="O17" s="161"/>
      <c r="P17" s="161"/>
      <c r="Q17" s="161"/>
      <c r="R17" s="161"/>
      <c r="S17" s="161"/>
      <c r="T17" s="161"/>
      <c r="U17" s="161"/>
      <c r="V17" s="161"/>
      <c r="W17" s="161"/>
      <c r="X17" s="161"/>
      <c r="Y17" s="161"/>
      <c r="Z17" s="161"/>
    </row>
    <row r="18">
      <c r="A18" s="161"/>
      <c r="B18" s="161"/>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row>
    <row r="19">
      <c r="A19" s="161"/>
      <c r="B19" s="161"/>
      <c r="C19" s="161"/>
      <c r="D19" s="161"/>
      <c r="E19" s="161"/>
      <c r="F19" s="161"/>
      <c r="G19" s="161"/>
      <c r="H19" s="161"/>
      <c r="I19" s="161"/>
      <c r="J19" s="161"/>
      <c r="K19" s="161"/>
      <c r="L19" s="161"/>
      <c r="M19" s="161"/>
      <c r="N19" s="161"/>
      <c r="O19" s="161"/>
      <c r="P19" s="161"/>
      <c r="Q19" s="161"/>
      <c r="R19" s="161"/>
      <c r="S19" s="161"/>
      <c r="T19" s="161"/>
      <c r="U19" s="161"/>
      <c r="V19" s="161"/>
      <c r="W19" s="161"/>
      <c r="X19" s="161"/>
      <c r="Y19" s="161"/>
      <c r="Z19" s="161"/>
    </row>
    <row r="20">
      <c r="A20" s="161"/>
      <c r="B20" s="161"/>
      <c r="C20" s="161"/>
      <c r="D20" s="161"/>
      <c r="E20" s="161"/>
      <c r="F20" s="161"/>
      <c r="G20" s="161"/>
      <c r="H20" s="161"/>
      <c r="I20" s="161"/>
      <c r="J20" s="161"/>
      <c r="K20" s="161"/>
      <c r="L20" s="161"/>
      <c r="M20" s="161"/>
      <c r="N20" s="161"/>
      <c r="O20" s="161"/>
      <c r="P20" s="161"/>
      <c r="Q20" s="161"/>
      <c r="R20" s="161"/>
      <c r="S20" s="161"/>
      <c r="T20" s="161"/>
      <c r="U20" s="161"/>
      <c r="V20" s="161"/>
      <c r="W20" s="161"/>
      <c r="X20" s="161"/>
      <c r="Y20" s="161"/>
      <c r="Z20" s="161"/>
    </row>
    <row r="21">
      <c r="A21" s="161"/>
      <c r="B21" s="161"/>
      <c r="C21" s="161"/>
      <c r="D21" s="161"/>
      <c r="E21" s="161"/>
      <c r="F21" s="161"/>
      <c r="G21" s="161"/>
      <c r="H21" s="161"/>
      <c r="I21" s="161"/>
      <c r="J21" s="161"/>
      <c r="K21" s="161"/>
      <c r="L21" s="161"/>
      <c r="M21" s="161"/>
      <c r="N21" s="161"/>
      <c r="O21" s="161"/>
      <c r="P21" s="161"/>
      <c r="Q21" s="161"/>
      <c r="R21" s="161"/>
      <c r="S21" s="161"/>
      <c r="T21" s="161"/>
      <c r="U21" s="161"/>
      <c r="V21" s="161"/>
      <c r="W21" s="161"/>
      <c r="X21" s="161"/>
      <c r="Y21" s="161"/>
      <c r="Z21" s="161"/>
    </row>
    <row r="22">
      <c r="A22" s="161"/>
      <c r="B22" s="161"/>
      <c r="C22" s="161"/>
      <c r="D22" s="161"/>
      <c r="E22" s="161"/>
      <c r="F22" s="161"/>
      <c r="G22" s="161"/>
      <c r="H22" s="161"/>
      <c r="I22" s="161"/>
      <c r="J22" s="161"/>
      <c r="K22" s="161"/>
      <c r="L22" s="161"/>
      <c r="M22" s="161"/>
      <c r="N22" s="161"/>
      <c r="O22" s="161"/>
      <c r="P22" s="161"/>
      <c r="Q22" s="161"/>
      <c r="R22" s="161"/>
      <c r="S22" s="161"/>
      <c r="T22" s="161"/>
      <c r="U22" s="161"/>
      <c r="V22" s="161"/>
      <c r="W22" s="161"/>
      <c r="X22" s="161"/>
      <c r="Y22" s="161"/>
      <c r="Z22" s="161"/>
    </row>
    <row r="23">
      <c r="A23" s="161"/>
      <c r="B23" s="161"/>
      <c r="C23" s="161"/>
      <c r="D23" s="161"/>
      <c r="E23" s="161"/>
      <c r="F23" s="161"/>
      <c r="G23" s="161"/>
      <c r="H23" s="161"/>
      <c r="I23" s="161"/>
      <c r="J23" s="161"/>
      <c r="K23" s="161"/>
      <c r="L23" s="161"/>
      <c r="M23" s="161"/>
      <c r="N23" s="161"/>
      <c r="O23" s="161"/>
      <c r="P23" s="161"/>
      <c r="Q23" s="161"/>
      <c r="R23" s="161"/>
      <c r="S23" s="161"/>
      <c r="T23" s="161"/>
      <c r="U23" s="161"/>
      <c r="V23" s="161"/>
      <c r="W23" s="161"/>
      <c r="X23" s="161"/>
      <c r="Y23" s="161"/>
      <c r="Z23" s="161"/>
    </row>
    <row r="24">
      <c r="A24" s="161"/>
      <c r="B24" s="161"/>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row>
    <row r="25">
      <c r="A25" s="161"/>
      <c r="B25" s="161"/>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row>
    <row r="26">
      <c r="A26" s="161"/>
      <c r="B26" s="161"/>
      <c r="C26" s="161"/>
      <c r="D26" s="161"/>
      <c r="E26" s="161"/>
      <c r="F26" s="161"/>
      <c r="G26" s="161"/>
      <c r="H26" s="161"/>
      <c r="I26" s="161"/>
      <c r="J26" s="161"/>
      <c r="K26" s="161"/>
      <c r="L26" s="161"/>
      <c r="M26" s="161"/>
      <c r="N26" s="161"/>
      <c r="O26" s="161"/>
      <c r="P26" s="161"/>
      <c r="Q26" s="161"/>
      <c r="R26" s="161"/>
      <c r="S26" s="161"/>
      <c r="T26" s="161"/>
      <c r="U26" s="161"/>
      <c r="V26" s="161"/>
      <c r="W26" s="161"/>
      <c r="X26" s="161"/>
      <c r="Y26" s="161"/>
      <c r="Z26" s="161"/>
    </row>
    <row r="27">
      <c r="A27" s="161"/>
      <c r="B27" s="161"/>
      <c r="C27" s="161"/>
      <c r="D27" s="161"/>
      <c r="E27" s="161"/>
      <c r="F27" s="161"/>
      <c r="G27" s="161"/>
      <c r="H27" s="161"/>
      <c r="I27" s="161"/>
      <c r="J27" s="161"/>
      <c r="K27" s="161"/>
      <c r="L27" s="161"/>
      <c r="M27" s="161"/>
      <c r="N27" s="161"/>
      <c r="O27" s="161"/>
      <c r="P27" s="161"/>
      <c r="Q27" s="161"/>
      <c r="R27" s="161"/>
      <c r="S27" s="161"/>
      <c r="T27" s="161"/>
      <c r="U27" s="161"/>
      <c r="V27" s="161"/>
      <c r="W27" s="161"/>
      <c r="X27" s="161"/>
      <c r="Y27" s="161"/>
      <c r="Z27" s="161"/>
    </row>
    <row r="28">
      <c r="A28" s="161"/>
      <c r="B28" s="161"/>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row>
    <row r="29">
      <c r="A29" s="161"/>
      <c r="B29" s="161"/>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row>
    <row r="30">
      <c r="A30" s="161"/>
      <c r="B30" s="161"/>
      <c r="C30" s="161"/>
      <c r="D30" s="161"/>
      <c r="E30" s="161"/>
      <c r="F30" s="161"/>
      <c r="G30" s="161"/>
      <c r="H30" s="161"/>
      <c r="I30" s="161"/>
      <c r="J30" s="161"/>
      <c r="K30" s="161"/>
      <c r="L30" s="161"/>
      <c r="M30" s="161"/>
      <c r="N30" s="161"/>
      <c r="O30" s="161"/>
      <c r="P30" s="161"/>
      <c r="Q30" s="161"/>
      <c r="R30" s="161"/>
      <c r="S30" s="161"/>
      <c r="T30" s="161"/>
      <c r="U30" s="161"/>
      <c r="V30" s="161"/>
      <c r="W30" s="161"/>
      <c r="X30" s="161"/>
      <c r="Y30" s="161"/>
      <c r="Z30" s="161"/>
    </row>
    <row r="31">
      <c r="A31" s="161"/>
      <c r="B31" s="161"/>
      <c r="C31" s="161"/>
      <c r="D31" s="161"/>
      <c r="E31" s="161"/>
      <c r="F31" s="161"/>
      <c r="G31" s="161"/>
      <c r="H31" s="161"/>
      <c r="I31" s="161"/>
      <c r="J31" s="161"/>
      <c r="K31" s="161"/>
      <c r="L31" s="161"/>
      <c r="M31" s="161"/>
      <c r="N31" s="161"/>
      <c r="O31" s="161"/>
      <c r="P31" s="161"/>
      <c r="Q31" s="161"/>
      <c r="R31" s="161"/>
      <c r="S31" s="161"/>
      <c r="T31" s="161"/>
      <c r="U31" s="161"/>
      <c r="V31" s="161"/>
      <c r="W31" s="161"/>
      <c r="X31" s="161"/>
      <c r="Y31" s="161"/>
      <c r="Z31" s="161"/>
    </row>
    <row r="32">
      <c r="A32" s="161"/>
      <c r="B32" s="161"/>
      <c r="C32" s="161"/>
      <c r="D32" s="161"/>
      <c r="E32" s="161"/>
      <c r="F32" s="161"/>
      <c r="G32" s="161"/>
      <c r="H32" s="161"/>
      <c r="I32" s="161"/>
      <c r="J32" s="161"/>
      <c r="K32" s="161"/>
      <c r="L32" s="161"/>
      <c r="M32" s="161"/>
      <c r="N32" s="161"/>
      <c r="O32" s="161"/>
      <c r="P32" s="161"/>
      <c r="Q32" s="161"/>
      <c r="R32" s="161"/>
      <c r="S32" s="161"/>
      <c r="T32" s="161"/>
      <c r="U32" s="161"/>
      <c r="V32" s="161"/>
      <c r="W32" s="161"/>
      <c r="X32" s="161"/>
      <c r="Y32" s="161"/>
      <c r="Z32" s="161"/>
    </row>
    <row r="33">
      <c r="A33" s="161"/>
      <c r="B33" s="161"/>
      <c r="C33" s="161"/>
      <c r="D33" s="161"/>
      <c r="E33" s="161"/>
      <c r="F33" s="161"/>
      <c r="G33" s="161"/>
      <c r="H33" s="161"/>
      <c r="I33" s="161"/>
      <c r="J33" s="161"/>
      <c r="K33" s="161"/>
      <c r="L33" s="161"/>
      <c r="M33" s="161"/>
      <c r="N33" s="161"/>
      <c r="O33" s="161"/>
      <c r="P33" s="161"/>
      <c r="Q33" s="161"/>
      <c r="R33" s="161"/>
      <c r="S33" s="161"/>
      <c r="T33" s="161"/>
      <c r="U33" s="161"/>
      <c r="V33" s="161"/>
      <c r="W33" s="161"/>
      <c r="X33" s="161"/>
      <c r="Y33" s="161"/>
      <c r="Z33" s="161"/>
    </row>
    <row r="34">
      <c r="A34" s="161"/>
      <c r="B34" s="161"/>
      <c r="C34" s="161"/>
      <c r="D34" s="161"/>
      <c r="E34" s="161"/>
      <c r="F34" s="161"/>
      <c r="G34" s="161"/>
      <c r="H34" s="161"/>
      <c r="I34" s="161"/>
      <c r="J34" s="161"/>
      <c r="K34" s="161"/>
      <c r="L34" s="161"/>
      <c r="M34" s="161"/>
      <c r="N34" s="161"/>
      <c r="O34" s="161"/>
      <c r="P34" s="161"/>
      <c r="Q34" s="161"/>
      <c r="R34" s="161"/>
      <c r="S34" s="161"/>
      <c r="T34" s="161"/>
      <c r="U34" s="161"/>
      <c r="V34" s="161"/>
      <c r="W34" s="161"/>
      <c r="X34" s="161"/>
      <c r="Y34" s="161"/>
      <c r="Z34" s="161"/>
    </row>
    <row r="35">
      <c r="A35" s="161"/>
      <c r="B35" s="161"/>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row>
    <row r="36">
      <c r="A36" s="161"/>
      <c r="B36" s="161"/>
      <c r="C36" s="161"/>
      <c r="D36" s="161"/>
      <c r="E36" s="161"/>
      <c r="F36" s="161"/>
      <c r="G36" s="161"/>
      <c r="H36" s="161"/>
      <c r="I36" s="161"/>
      <c r="J36" s="161"/>
      <c r="K36" s="161"/>
      <c r="L36" s="161"/>
      <c r="M36" s="161"/>
      <c r="N36" s="161"/>
      <c r="O36" s="161"/>
      <c r="P36" s="161"/>
      <c r="Q36" s="161"/>
      <c r="R36" s="161"/>
      <c r="S36" s="161"/>
      <c r="T36" s="161"/>
      <c r="U36" s="161"/>
      <c r="V36" s="161"/>
      <c r="W36" s="161"/>
      <c r="X36" s="161"/>
      <c r="Y36" s="161"/>
      <c r="Z36" s="161"/>
    </row>
    <row r="37">
      <c r="A37" s="161"/>
      <c r="B37" s="161"/>
      <c r="C37" s="161"/>
      <c r="D37" s="161"/>
      <c r="E37" s="161"/>
      <c r="F37" s="161"/>
      <c r="G37" s="161"/>
      <c r="H37" s="161"/>
      <c r="I37" s="161"/>
      <c r="J37" s="161"/>
      <c r="K37" s="161"/>
      <c r="L37" s="161"/>
      <c r="M37" s="161"/>
      <c r="N37" s="161"/>
      <c r="O37" s="161"/>
      <c r="P37" s="161"/>
      <c r="Q37" s="161"/>
      <c r="R37" s="161"/>
      <c r="S37" s="161"/>
      <c r="T37" s="161"/>
      <c r="U37" s="161"/>
      <c r="V37" s="161"/>
      <c r="W37" s="161"/>
      <c r="X37" s="161"/>
      <c r="Y37" s="161"/>
      <c r="Z37" s="161"/>
    </row>
    <row r="38">
      <c r="A38" s="161"/>
      <c r="B38" s="161"/>
      <c r="C38" s="161"/>
      <c r="D38" s="161"/>
      <c r="E38" s="161"/>
      <c r="F38" s="161"/>
      <c r="G38" s="161"/>
      <c r="H38" s="161"/>
      <c r="I38" s="161"/>
      <c r="J38" s="161"/>
      <c r="K38" s="161"/>
      <c r="L38" s="161"/>
      <c r="M38" s="161"/>
      <c r="N38" s="161"/>
      <c r="O38" s="161"/>
      <c r="P38" s="161"/>
      <c r="Q38" s="161"/>
      <c r="R38" s="161"/>
      <c r="S38" s="161"/>
      <c r="T38" s="161"/>
      <c r="U38" s="161"/>
      <c r="V38" s="161"/>
      <c r="W38" s="161"/>
      <c r="X38" s="161"/>
      <c r="Y38" s="161"/>
      <c r="Z38" s="161"/>
    </row>
    <row r="39">
      <c r="A39" s="161"/>
      <c r="B39" s="161"/>
      <c r="C39" s="161"/>
      <c r="D39" s="161"/>
      <c r="E39" s="161"/>
      <c r="F39" s="161"/>
      <c r="G39" s="161"/>
      <c r="H39" s="161"/>
      <c r="I39" s="161"/>
      <c r="J39" s="161"/>
      <c r="K39" s="161"/>
      <c r="L39" s="161"/>
      <c r="M39" s="161"/>
      <c r="N39" s="161"/>
      <c r="O39" s="161"/>
      <c r="P39" s="161"/>
      <c r="Q39" s="161"/>
      <c r="R39" s="161"/>
      <c r="S39" s="161"/>
      <c r="T39" s="161"/>
      <c r="U39" s="161"/>
      <c r="V39" s="161"/>
      <c r="W39" s="161"/>
      <c r="X39" s="161"/>
      <c r="Y39" s="161"/>
      <c r="Z39" s="161"/>
    </row>
    <row r="40">
      <c r="A40" s="161"/>
      <c r="B40" s="161"/>
      <c r="C40" s="161"/>
      <c r="D40" s="161"/>
      <c r="E40" s="161"/>
      <c r="F40" s="161"/>
      <c r="G40" s="161"/>
      <c r="H40" s="161"/>
      <c r="I40" s="161"/>
      <c r="J40" s="161"/>
      <c r="K40" s="161"/>
      <c r="L40" s="161"/>
      <c r="M40" s="161"/>
      <c r="N40" s="161"/>
      <c r="O40" s="161"/>
      <c r="P40" s="161"/>
      <c r="Q40" s="161"/>
      <c r="R40" s="161"/>
      <c r="S40" s="161"/>
      <c r="T40" s="161"/>
      <c r="U40" s="161"/>
      <c r="V40" s="161"/>
      <c r="W40" s="161"/>
      <c r="X40" s="161"/>
      <c r="Y40" s="161"/>
      <c r="Z40" s="161"/>
    </row>
    <row r="41">
      <c r="A41" s="161"/>
      <c r="B41" s="161"/>
      <c r="C41" s="161"/>
      <c r="D41" s="161"/>
      <c r="E41" s="161"/>
      <c r="F41" s="161"/>
      <c r="G41" s="161"/>
      <c r="H41" s="161"/>
      <c r="I41" s="161"/>
      <c r="J41" s="161"/>
      <c r="K41" s="161"/>
      <c r="L41" s="161"/>
      <c r="M41" s="161"/>
      <c r="N41" s="161"/>
      <c r="O41" s="161"/>
      <c r="P41" s="161"/>
      <c r="Q41" s="161"/>
      <c r="R41" s="161"/>
      <c r="S41" s="161"/>
      <c r="T41" s="161"/>
      <c r="U41" s="161"/>
      <c r="V41" s="161"/>
      <c r="W41" s="161"/>
      <c r="X41" s="161"/>
      <c r="Y41" s="161"/>
      <c r="Z41" s="161"/>
    </row>
    <row r="42">
      <c r="A42" s="161"/>
      <c r="B42" s="161"/>
      <c r="C42" s="161"/>
      <c r="D42" s="161"/>
      <c r="E42" s="161"/>
      <c r="F42" s="161"/>
      <c r="G42" s="161"/>
      <c r="H42" s="161"/>
      <c r="I42" s="161"/>
      <c r="J42" s="161"/>
      <c r="K42" s="161"/>
      <c r="L42" s="161"/>
      <c r="M42" s="161"/>
      <c r="N42" s="161"/>
      <c r="O42" s="161"/>
      <c r="P42" s="161"/>
      <c r="Q42" s="161"/>
      <c r="R42" s="161"/>
      <c r="S42" s="161"/>
      <c r="T42" s="161"/>
      <c r="U42" s="161"/>
      <c r="V42" s="161"/>
      <c r="W42" s="161"/>
      <c r="X42" s="161"/>
      <c r="Y42" s="161"/>
      <c r="Z42" s="161"/>
    </row>
    <row r="43">
      <c r="A43" s="161"/>
      <c r="B43" s="161"/>
      <c r="C43" s="161"/>
      <c r="D43" s="161"/>
      <c r="E43" s="161"/>
      <c r="F43" s="161"/>
      <c r="G43" s="161"/>
      <c r="H43" s="161"/>
      <c r="I43" s="161"/>
      <c r="J43" s="161"/>
      <c r="K43" s="161"/>
      <c r="L43" s="161"/>
      <c r="M43" s="161"/>
      <c r="N43" s="161"/>
      <c r="O43" s="161"/>
      <c r="P43" s="161"/>
      <c r="Q43" s="161"/>
      <c r="R43" s="161"/>
      <c r="S43" s="161"/>
      <c r="T43" s="161"/>
      <c r="U43" s="161"/>
      <c r="V43" s="161"/>
      <c r="W43" s="161"/>
      <c r="X43" s="161"/>
      <c r="Y43" s="161"/>
      <c r="Z43" s="161"/>
    </row>
    <row r="44">
      <c r="A44" s="161"/>
      <c r="B44" s="161"/>
      <c r="C44" s="161"/>
      <c r="D44" s="161"/>
      <c r="E44" s="161"/>
      <c r="F44" s="161"/>
      <c r="G44" s="161"/>
      <c r="H44" s="161"/>
      <c r="I44" s="161"/>
      <c r="J44" s="161"/>
      <c r="K44" s="161"/>
      <c r="L44" s="161"/>
      <c r="M44" s="161"/>
      <c r="N44" s="161"/>
      <c r="O44" s="161"/>
      <c r="P44" s="161"/>
      <c r="Q44" s="161"/>
      <c r="R44" s="161"/>
      <c r="S44" s="161"/>
      <c r="T44" s="161"/>
      <c r="U44" s="161"/>
      <c r="V44" s="161"/>
      <c r="W44" s="161"/>
      <c r="X44" s="161"/>
      <c r="Y44" s="161"/>
      <c r="Z44" s="161"/>
    </row>
    <row r="45">
      <c r="A45" s="161"/>
      <c r="B45" s="161"/>
      <c r="C45" s="161"/>
      <c r="D45" s="161"/>
      <c r="E45" s="161"/>
      <c r="F45" s="161"/>
      <c r="G45" s="161"/>
      <c r="H45" s="161"/>
      <c r="I45" s="161"/>
      <c r="J45" s="161"/>
      <c r="K45" s="161"/>
      <c r="L45" s="161"/>
      <c r="M45" s="161"/>
      <c r="N45" s="161"/>
      <c r="O45" s="161"/>
      <c r="P45" s="161"/>
      <c r="Q45" s="161"/>
      <c r="R45" s="161"/>
      <c r="S45" s="161"/>
      <c r="T45" s="161"/>
      <c r="U45" s="161"/>
      <c r="V45" s="161"/>
      <c r="W45" s="161"/>
      <c r="X45" s="161"/>
      <c r="Y45" s="161"/>
      <c r="Z45" s="161"/>
    </row>
    <row r="46">
      <c r="A46" s="161"/>
      <c r="B46" s="161"/>
      <c r="C46" s="161"/>
      <c r="D46" s="161"/>
      <c r="E46" s="161"/>
      <c r="F46" s="161"/>
      <c r="G46" s="161"/>
      <c r="H46" s="161"/>
      <c r="I46" s="161"/>
      <c r="J46" s="161"/>
      <c r="K46" s="161"/>
      <c r="L46" s="161"/>
      <c r="M46" s="161"/>
      <c r="N46" s="161"/>
      <c r="O46" s="161"/>
      <c r="P46" s="161"/>
      <c r="Q46" s="161"/>
      <c r="R46" s="161"/>
      <c r="S46" s="161"/>
      <c r="T46" s="161"/>
      <c r="U46" s="161"/>
      <c r="V46" s="161"/>
      <c r="W46" s="161"/>
      <c r="X46" s="161"/>
      <c r="Y46" s="161"/>
      <c r="Z46" s="161"/>
    </row>
    <row r="47">
      <c r="A47" s="161"/>
      <c r="B47" s="161"/>
      <c r="C47" s="161"/>
      <c r="D47" s="161"/>
      <c r="E47" s="161"/>
      <c r="F47" s="161"/>
      <c r="G47" s="161"/>
      <c r="H47" s="161"/>
      <c r="I47" s="161"/>
      <c r="J47" s="161"/>
      <c r="K47" s="161"/>
      <c r="L47" s="161"/>
      <c r="M47" s="161"/>
      <c r="N47" s="161"/>
      <c r="O47" s="161"/>
      <c r="P47" s="161"/>
      <c r="Q47" s="161"/>
      <c r="R47" s="161"/>
      <c r="S47" s="161"/>
      <c r="T47" s="161"/>
      <c r="U47" s="161"/>
      <c r="V47" s="161"/>
      <c r="W47" s="161"/>
      <c r="X47" s="161"/>
      <c r="Y47" s="161"/>
      <c r="Z47" s="161"/>
    </row>
    <row r="48">
      <c r="A48" s="161"/>
      <c r="B48" s="161"/>
      <c r="C48" s="161"/>
      <c r="D48" s="161"/>
      <c r="E48" s="161"/>
      <c r="F48" s="161"/>
      <c r="G48" s="161"/>
      <c r="H48" s="161"/>
      <c r="I48" s="161"/>
      <c r="J48" s="161"/>
      <c r="K48" s="161"/>
      <c r="L48" s="161"/>
      <c r="M48" s="161"/>
      <c r="N48" s="161"/>
      <c r="O48" s="161"/>
      <c r="P48" s="161"/>
      <c r="Q48" s="161"/>
      <c r="R48" s="161"/>
      <c r="S48" s="161"/>
      <c r="T48" s="161"/>
      <c r="U48" s="161"/>
      <c r="V48" s="161"/>
      <c r="W48" s="161"/>
      <c r="X48" s="161"/>
      <c r="Y48" s="161"/>
      <c r="Z48" s="161"/>
    </row>
    <row r="49">
      <c r="A49" s="161"/>
      <c r="B49" s="161"/>
      <c r="C49" s="161"/>
      <c r="D49" s="161"/>
      <c r="E49" s="161"/>
      <c r="F49" s="161"/>
      <c r="G49" s="161"/>
      <c r="H49" s="161"/>
      <c r="I49" s="161"/>
      <c r="J49" s="161"/>
      <c r="K49" s="161"/>
      <c r="L49" s="161"/>
      <c r="M49" s="161"/>
      <c r="N49" s="161"/>
      <c r="O49" s="161"/>
      <c r="P49" s="161"/>
      <c r="Q49" s="161"/>
      <c r="R49" s="161"/>
      <c r="S49" s="161"/>
      <c r="T49" s="161"/>
      <c r="U49" s="161"/>
      <c r="V49" s="161"/>
      <c r="W49" s="161"/>
      <c r="X49" s="161"/>
      <c r="Y49" s="161"/>
      <c r="Z49" s="161"/>
    </row>
    <row r="50">
      <c r="A50" s="161"/>
      <c r="B50" s="161"/>
      <c r="C50" s="161"/>
      <c r="D50" s="161"/>
      <c r="E50" s="161"/>
      <c r="F50" s="161"/>
      <c r="G50" s="161"/>
      <c r="H50" s="161"/>
      <c r="I50" s="161"/>
      <c r="J50" s="161"/>
      <c r="K50" s="161"/>
      <c r="L50" s="161"/>
      <c r="M50" s="161"/>
      <c r="N50" s="161"/>
      <c r="O50" s="161"/>
      <c r="P50" s="161"/>
      <c r="Q50" s="161"/>
      <c r="R50" s="161"/>
      <c r="S50" s="161"/>
      <c r="T50" s="161"/>
      <c r="U50" s="161"/>
      <c r="V50" s="161"/>
      <c r="W50" s="161"/>
      <c r="X50" s="161"/>
      <c r="Y50" s="161"/>
      <c r="Z50" s="161"/>
    </row>
    <row r="51">
      <c r="A51" s="161"/>
      <c r="B51" s="161"/>
      <c r="C51" s="161"/>
      <c r="D51" s="161"/>
      <c r="E51" s="161"/>
      <c r="F51" s="161"/>
      <c r="G51" s="161"/>
      <c r="H51" s="161"/>
      <c r="I51" s="161"/>
      <c r="J51" s="161"/>
      <c r="K51" s="161"/>
      <c r="L51" s="161"/>
      <c r="M51" s="161"/>
      <c r="N51" s="161"/>
      <c r="O51" s="161"/>
      <c r="P51" s="161"/>
      <c r="Q51" s="161"/>
      <c r="R51" s="161"/>
      <c r="S51" s="161"/>
      <c r="T51" s="161"/>
      <c r="U51" s="161"/>
      <c r="V51" s="161"/>
      <c r="W51" s="161"/>
      <c r="X51" s="161"/>
      <c r="Y51" s="161"/>
      <c r="Z51" s="161"/>
    </row>
    <row r="52">
      <c r="A52" s="161"/>
      <c r="B52" s="161"/>
      <c r="C52" s="161"/>
      <c r="D52" s="161"/>
      <c r="E52" s="161"/>
      <c r="F52" s="161"/>
      <c r="G52" s="161"/>
      <c r="H52" s="161"/>
      <c r="I52" s="161"/>
      <c r="J52" s="161"/>
      <c r="K52" s="161"/>
      <c r="L52" s="161"/>
      <c r="M52" s="161"/>
      <c r="N52" s="161"/>
      <c r="O52" s="161"/>
      <c r="P52" s="161"/>
      <c r="Q52" s="161"/>
      <c r="R52" s="161"/>
      <c r="S52" s="161"/>
      <c r="T52" s="161"/>
      <c r="U52" s="161"/>
      <c r="V52" s="161"/>
      <c r="W52" s="161"/>
      <c r="X52" s="161"/>
      <c r="Y52" s="161"/>
      <c r="Z52" s="161"/>
    </row>
    <row r="53">
      <c r="A53" s="161"/>
      <c r="B53" s="161"/>
      <c r="C53" s="161"/>
      <c r="D53" s="161"/>
      <c r="E53" s="161"/>
      <c r="F53" s="161"/>
      <c r="G53" s="161"/>
      <c r="H53" s="161"/>
      <c r="I53" s="161"/>
      <c r="J53" s="161"/>
      <c r="K53" s="161"/>
      <c r="L53" s="161"/>
      <c r="M53" s="161"/>
      <c r="N53" s="161"/>
      <c r="O53" s="161"/>
      <c r="P53" s="161"/>
      <c r="Q53" s="161"/>
      <c r="R53" s="161"/>
      <c r="S53" s="161"/>
      <c r="T53" s="161"/>
      <c r="U53" s="161"/>
      <c r="V53" s="161"/>
      <c r="W53" s="161"/>
      <c r="X53" s="161"/>
      <c r="Y53" s="161"/>
      <c r="Z53" s="161"/>
    </row>
    <row r="54">
      <c r="A54" s="161"/>
      <c r="B54" s="161"/>
      <c r="C54" s="161"/>
      <c r="D54" s="161"/>
      <c r="E54" s="161"/>
      <c r="F54" s="161"/>
      <c r="G54" s="161"/>
      <c r="H54" s="161"/>
      <c r="I54" s="161"/>
      <c r="J54" s="161"/>
      <c r="K54" s="161"/>
      <c r="L54" s="161"/>
      <c r="M54" s="161"/>
      <c r="N54" s="161"/>
      <c r="O54" s="161"/>
      <c r="P54" s="161"/>
      <c r="Q54" s="161"/>
      <c r="R54" s="161"/>
      <c r="S54" s="161"/>
      <c r="T54" s="161"/>
      <c r="U54" s="161"/>
      <c r="V54" s="161"/>
      <c r="W54" s="161"/>
      <c r="X54" s="161"/>
      <c r="Y54" s="161"/>
      <c r="Z54" s="161"/>
    </row>
    <row r="55">
      <c r="A55" s="161"/>
      <c r="B55" s="161"/>
      <c r="C55" s="161"/>
      <c r="D55" s="161"/>
      <c r="E55" s="161"/>
      <c r="F55" s="161"/>
      <c r="G55" s="161"/>
      <c r="H55" s="161"/>
      <c r="I55" s="161"/>
      <c r="J55" s="161"/>
      <c r="K55" s="161"/>
      <c r="L55" s="161"/>
      <c r="M55" s="161"/>
      <c r="N55" s="161"/>
      <c r="O55" s="161"/>
      <c r="P55" s="161"/>
      <c r="Q55" s="161"/>
      <c r="R55" s="161"/>
      <c r="S55" s="161"/>
      <c r="T55" s="161"/>
      <c r="U55" s="161"/>
      <c r="V55" s="161"/>
      <c r="W55" s="161"/>
      <c r="X55" s="161"/>
      <c r="Y55" s="161"/>
      <c r="Z55" s="161"/>
    </row>
    <row r="56">
      <c r="A56" s="161"/>
      <c r="B56" s="161"/>
      <c r="C56" s="161"/>
      <c r="D56" s="161"/>
      <c r="E56" s="161"/>
      <c r="F56" s="161"/>
      <c r="G56" s="161"/>
      <c r="H56" s="161"/>
      <c r="I56" s="161"/>
      <c r="J56" s="161"/>
      <c r="K56" s="161"/>
      <c r="L56" s="161"/>
      <c r="M56" s="161"/>
      <c r="N56" s="161"/>
      <c r="O56" s="161"/>
      <c r="P56" s="161"/>
      <c r="Q56" s="161"/>
      <c r="R56" s="161"/>
      <c r="S56" s="161"/>
      <c r="T56" s="161"/>
      <c r="U56" s="161"/>
      <c r="V56" s="161"/>
      <c r="W56" s="161"/>
      <c r="X56" s="161"/>
      <c r="Y56" s="161"/>
      <c r="Z56" s="161"/>
    </row>
    <row r="57">
      <c r="A57" s="161"/>
      <c r="B57" s="161"/>
      <c r="C57" s="161"/>
      <c r="D57" s="161"/>
      <c r="E57" s="161"/>
      <c r="F57" s="161"/>
      <c r="G57" s="161"/>
      <c r="H57" s="161"/>
      <c r="I57" s="161"/>
      <c r="J57" s="161"/>
      <c r="K57" s="161"/>
      <c r="L57" s="161"/>
      <c r="M57" s="161"/>
      <c r="N57" s="161"/>
      <c r="O57" s="161"/>
      <c r="P57" s="161"/>
      <c r="Q57" s="161"/>
      <c r="R57" s="161"/>
      <c r="S57" s="161"/>
      <c r="T57" s="161"/>
      <c r="U57" s="161"/>
      <c r="V57" s="161"/>
      <c r="W57" s="161"/>
      <c r="X57" s="161"/>
      <c r="Y57" s="161"/>
      <c r="Z57" s="161"/>
    </row>
    <row r="58">
      <c r="A58" s="161"/>
      <c r="B58" s="161"/>
      <c r="C58" s="161"/>
      <c r="D58" s="161"/>
      <c r="E58" s="161"/>
      <c r="F58" s="161"/>
      <c r="G58" s="161"/>
      <c r="H58" s="161"/>
      <c r="I58" s="161"/>
      <c r="J58" s="161"/>
      <c r="K58" s="161"/>
      <c r="L58" s="161"/>
      <c r="M58" s="161"/>
      <c r="N58" s="161"/>
      <c r="O58" s="161"/>
      <c r="P58" s="161"/>
      <c r="Q58" s="161"/>
      <c r="R58" s="161"/>
      <c r="S58" s="161"/>
      <c r="T58" s="161"/>
      <c r="U58" s="161"/>
      <c r="V58" s="161"/>
      <c r="W58" s="161"/>
      <c r="X58" s="161"/>
      <c r="Y58" s="161"/>
      <c r="Z58" s="161"/>
    </row>
    <row r="59">
      <c r="A59" s="161"/>
      <c r="B59" s="161"/>
      <c r="C59" s="161"/>
      <c r="D59" s="161"/>
      <c r="E59" s="161"/>
      <c r="F59" s="161"/>
      <c r="G59" s="161"/>
      <c r="H59" s="161"/>
      <c r="I59" s="161"/>
      <c r="J59" s="161"/>
      <c r="K59" s="161"/>
      <c r="L59" s="161"/>
      <c r="M59" s="161"/>
      <c r="N59" s="161"/>
      <c r="O59" s="161"/>
      <c r="P59" s="161"/>
      <c r="Q59" s="161"/>
      <c r="R59" s="161"/>
      <c r="S59" s="161"/>
      <c r="T59" s="161"/>
      <c r="U59" s="161"/>
      <c r="V59" s="161"/>
      <c r="W59" s="161"/>
      <c r="X59" s="161"/>
      <c r="Y59" s="161"/>
      <c r="Z59" s="161"/>
    </row>
    <row r="60">
      <c r="A60" s="161"/>
      <c r="B60" s="161"/>
      <c r="C60" s="161"/>
      <c r="D60" s="161"/>
      <c r="E60" s="161"/>
      <c r="F60" s="161"/>
      <c r="G60" s="161"/>
      <c r="H60" s="161"/>
      <c r="I60" s="161"/>
      <c r="J60" s="161"/>
      <c r="K60" s="161"/>
      <c r="L60" s="161"/>
      <c r="M60" s="161"/>
      <c r="N60" s="161"/>
      <c r="O60" s="161"/>
      <c r="P60" s="161"/>
      <c r="Q60" s="161"/>
      <c r="R60" s="161"/>
      <c r="S60" s="161"/>
      <c r="T60" s="161"/>
      <c r="U60" s="161"/>
      <c r="V60" s="161"/>
      <c r="W60" s="161"/>
      <c r="X60" s="161"/>
      <c r="Y60" s="161"/>
      <c r="Z60" s="161"/>
    </row>
    <row r="61">
      <c r="A61" s="161"/>
      <c r="B61" s="161"/>
      <c r="C61" s="161"/>
      <c r="D61" s="161"/>
      <c r="E61" s="161"/>
      <c r="F61" s="161"/>
      <c r="G61" s="161"/>
      <c r="H61" s="161"/>
      <c r="I61" s="161"/>
      <c r="J61" s="161"/>
      <c r="K61" s="161"/>
      <c r="L61" s="161"/>
      <c r="M61" s="161"/>
      <c r="N61" s="161"/>
      <c r="O61" s="161"/>
      <c r="P61" s="161"/>
      <c r="Q61" s="161"/>
      <c r="R61" s="161"/>
      <c r="S61" s="161"/>
      <c r="T61" s="161"/>
      <c r="U61" s="161"/>
      <c r="V61" s="161"/>
      <c r="W61" s="161"/>
      <c r="X61" s="161"/>
      <c r="Y61" s="161"/>
      <c r="Z61" s="161"/>
    </row>
    <row r="62">
      <c r="A62" s="161"/>
      <c r="B62" s="161"/>
      <c r="C62" s="161"/>
      <c r="D62" s="161"/>
      <c r="E62" s="161"/>
      <c r="F62" s="161"/>
      <c r="G62" s="161"/>
      <c r="H62" s="161"/>
      <c r="I62" s="161"/>
      <c r="J62" s="161"/>
      <c r="K62" s="161"/>
      <c r="L62" s="161"/>
      <c r="M62" s="161"/>
      <c r="N62" s="161"/>
      <c r="O62" s="161"/>
      <c r="P62" s="161"/>
      <c r="Q62" s="161"/>
      <c r="R62" s="161"/>
      <c r="S62" s="161"/>
      <c r="T62" s="161"/>
      <c r="U62" s="161"/>
      <c r="V62" s="161"/>
      <c r="W62" s="161"/>
      <c r="X62" s="161"/>
      <c r="Y62" s="161"/>
      <c r="Z62" s="161"/>
    </row>
    <row r="63">
      <c r="A63" s="161"/>
      <c r="B63" s="161"/>
      <c r="C63" s="161"/>
      <c r="D63" s="161"/>
      <c r="E63" s="161"/>
      <c r="F63" s="161"/>
      <c r="G63" s="161"/>
      <c r="H63" s="161"/>
      <c r="I63" s="161"/>
      <c r="J63" s="161"/>
      <c r="K63" s="161"/>
      <c r="L63" s="161"/>
      <c r="M63" s="161"/>
      <c r="N63" s="161"/>
      <c r="O63" s="161"/>
      <c r="P63" s="161"/>
      <c r="Q63" s="161"/>
      <c r="R63" s="161"/>
      <c r="S63" s="161"/>
      <c r="T63" s="161"/>
      <c r="U63" s="161"/>
      <c r="V63" s="161"/>
      <c r="W63" s="161"/>
      <c r="X63" s="161"/>
      <c r="Y63" s="161"/>
      <c r="Z63" s="161"/>
    </row>
    <row r="64">
      <c r="A64" s="161"/>
      <c r="B64" s="161"/>
      <c r="C64" s="161"/>
      <c r="D64" s="161"/>
      <c r="E64" s="161"/>
      <c r="F64" s="161"/>
      <c r="G64" s="161"/>
      <c r="H64" s="161"/>
      <c r="I64" s="161"/>
      <c r="J64" s="161"/>
      <c r="K64" s="161"/>
      <c r="L64" s="161"/>
      <c r="M64" s="161"/>
      <c r="N64" s="161"/>
      <c r="O64" s="161"/>
      <c r="P64" s="161"/>
      <c r="Q64" s="161"/>
      <c r="R64" s="161"/>
      <c r="S64" s="161"/>
      <c r="T64" s="161"/>
      <c r="U64" s="161"/>
      <c r="V64" s="161"/>
      <c r="W64" s="161"/>
      <c r="X64" s="161"/>
      <c r="Y64" s="161"/>
      <c r="Z64" s="161"/>
    </row>
    <row r="65">
      <c r="A65" s="161"/>
      <c r="B65" s="161"/>
      <c r="C65" s="161"/>
      <c r="D65" s="161"/>
      <c r="E65" s="161"/>
      <c r="F65" s="161"/>
      <c r="G65" s="161"/>
      <c r="H65" s="161"/>
      <c r="I65" s="161"/>
      <c r="J65" s="161"/>
      <c r="K65" s="161"/>
      <c r="L65" s="161"/>
      <c r="M65" s="161"/>
      <c r="N65" s="161"/>
      <c r="O65" s="161"/>
      <c r="P65" s="161"/>
      <c r="Q65" s="161"/>
      <c r="R65" s="161"/>
      <c r="S65" s="161"/>
      <c r="T65" s="161"/>
      <c r="U65" s="161"/>
      <c r="V65" s="161"/>
      <c r="W65" s="161"/>
      <c r="X65" s="161"/>
      <c r="Y65" s="161"/>
      <c r="Z65" s="161"/>
    </row>
    <row r="66">
      <c r="A66" s="161"/>
      <c r="B66" s="161"/>
      <c r="C66" s="161"/>
      <c r="D66" s="161"/>
      <c r="E66" s="161"/>
      <c r="F66" s="161"/>
      <c r="G66" s="161"/>
      <c r="H66" s="161"/>
      <c r="I66" s="161"/>
      <c r="J66" s="161"/>
      <c r="K66" s="161"/>
      <c r="L66" s="161"/>
      <c r="M66" s="161"/>
      <c r="N66" s="161"/>
      <c r="O66" s="161"/>
      <c r="P66" s="161"/>
      <c r="Q66" s="161"/>
      <c r="R66" s="161"/>
      <c r="S66" s="161"/>
      <c r="T66" s="161"/>
      <c r="U66" s="161"/>
      <c r="V66" s="161"/>
      <c r="W66" s="161"/>
      <c r="X66" s="161"/>
      <c r="Y66" s="161"/>
      <c r="Z66" s="161"/>
    </row>
    <row r="67">
      <c r="A67" s="161"/>
      <c r="B67" s="161"/>
      <c r="C67" s="161"/>
      <c r="D67" s="161"/>
      <c r="E67" s="161"/>
      <c r="F67" s="161"/>
      <c r="G67" s="161"/>
      <c r="H67" s="161"/>
      <c r="I67" s="161"/>
      <c r="J67" s="161"/>
      <c r="K67" s="161"/>
      <c r="L67" s="161"/>
      <c r="M67" s="161"/>
      <c r="N67" s="161"/>
      <c r="O67" s="161"/>
      <c r="P67" s="161"/>
      <c r="Q67" s="161"/>
      <c r="R67" s="161"/>
      <c r="S67" s="161"/>
      <c r="T67" s="161"/>
      <c r="U67" s="161"/>
      <c r="V67" s="161"/>
      <c r="W67" s="161"/>
      <c r="X67" s="161"/>
      <c r="Y67" s="161"/>
      <c r="Z67" s="161"/>
    </row>
    <row r="68">
      <c r="A68" s="161"/>
      <c r="B68" s="161"/>
      <c r="C68" s="161"/>
      <c r="D68" s="161"/>
      <c r="E68" s="161"/>
      <c r="F68" s="161"/>
      <c r="G68" s="161"/>
      <c r="H68" s="161"/>
      <c r="I68" s="161"/>
      <c r="J68" s="161"/>
      <c r="K68" s="161"/>
      <c r="L68" s="161"/>
      <c r="M68" s="161"/>
      <c r="N68" s="161"/>
      <c r="O68" s="161"/>
      <c r="P68" s="161"/>
      <c r="Q68" s="161"/>
      <c r="R68" s="161"/>
      <c r="S68" s="161"/>
      <c r="T68" s="161"/>
      <c r="U68" s="161"/>
      <c r="V68" s="161"/>
      <c r="W68" s="161"/>
      <c r="X68" s="161"/>
      <c r="Y68" s="161"/>
      <c r="Z68" s="161"/>
    </row>
    <row r="69">
      <c r="A69" s="161"/>
      <c r="B69" s="161"/>
      <c r="C69" s="161"/>
      <c r="D69" s="161"/>
      <c r="E69" s="161"/>
      <c r="F69" s="161"/>
      <c r="G69" s="161"/>
      <c r="H69" s="161"/>
      <c r="I69" s="161"/>
      <c r="J69" s="161"/>
      <c r="K69" s="161"/>
      <c r="L69" s="161"/>
      <c r="M69" s="161"/>
      <c r="N69" s="161"/>
      <c r="O69" s="161"/>
      <c r="P69" s="161"/>
      <c r="Q69" s="161"/>
      <c r="R69" s="161"/>
      <c r="S69" s="161"/>
      <c r="T69" s="161"/>
      <c r="U69" s="161"/>
      <c r="V69" s="161"/>
      <c r="W69" s="161"/>
      <c r="X69" s="161"/>
      <c r="Y69" s="161"/>
      <c r="Z69" s="161"/>
    </row>
    <row r="70">
      <c r="A70" s="161"/>
      <c r="B70" s="161"/>
      <c r="C70" s="161"/>
      <c r="D70" s="161"/>
      <c r="E70" s="161"/>
      <c r="F70" s="161"/>
      <c r="G70" s="161"/>
      <c r="H70" s="161"/>
      <c r="I70" s="161"/>
      <c r="J70" s="161"/>
      <c r="K70" s="161"/>
      <c r="L70" s="161"/>
      <c r="M70" s="161"/>
      <c r="N70" s="161"/>
      <c r="O70" s="161"/>
      <c r="P70" s="161"/>
      <c r="Q70" s="161"/>
      <c r="R70" s="161"/>
      <c r="S70" s="161"/>
      <c r="T70" s="161"/>
      <c r="U70" s="161"/>
      <c r="V70" s="161"/>
      <c r="W70" s="161"/>
      <c r="X70" s="161"/>
      <c r="Y70" s="161"/>
      <c r="Z70" s="161"/>
    </row>
    <row r="71">
      <c r="A71" s="161"/>
      <c r="B71" s="161"/>
      <c r="C71" s="161"/>
      <c r="D71" s="161"/>
      <c r="E71" s="161"/>
      <c r="F71" s="161"/>
      <c r="G71" s="161"/>
      <c r="H71" s="161"/>
      <c r="I71" s="161"/>
      <c r="J71" s="161"/>
      <c r="K71" s="161"/>
      <c r="L71" s="161"/>
      <c r="M71" s="161"/>
      <c r="N71" s="161"/>
      <c r="O71" s="161"/>
      <c r="P71" s="161"/>
      <c r="Q71" s="161"/>
      <c r="R71" s="161"/>
      <c r="S71" s="161"/>
      <c r="T71" s="161"/>
      <c r="U71" s="161"/>
      <c r="V71" s="161"/>
      <c r="W71" s="161"/>
      <c r="X71" s="161"/>
      <c r="Y71" s="161"/>
      <c r="Z71" s="161"/>
    </row>
    <row r="72">
      <c r="A72" s="161"/>
      <c r="B72" s="161"/>
      <c r="C72" s="161"/>
      <c r="D72" s="161"/>
      <c r="E72" s="161"/>
      <c r="F72" s="161"/>
      <c r="G72" s="161"/>
      <c r="H72" s="161"/>
      <c r="I72" s="161"/>
      <c r="J72" s="161"/>
      <c r="K72" s="161"/>
      <c r="L72" s="161"/>
      <c r="M72" s="161"/>
      <c r="N72" s="161"/>
      <c r="O72" s="161"/>
      <c r="P72" s="161"/>
      <c r="Q72" s="161"/>
      <c r="R72" s="161"/>
      <c r="S72" s="161"/>
      <c r="T72" s="161"/>
      <c r="U72" s="161"/>
      <c r="V72" s="161"/>
      <c r="W72" s="161"/>
      <c r="X72" s="161"/>
      <c r="Y72" s="161"/>
      <c r="Z72" s="161"/>
    </row>
    <row r="73">
      <c r="A73" s="161"/>
      <c r="B73" s="161"/>
      <c r="C73" s="161"/>
      <c r="D73" s="161"/>
      <c r="E73" s="161"/>
      <c r="F73" s="161"/>
      <c r="G73" s="161"/>
      <c r="H73" s="161"/>
      <c r="I73" s="161"/>
      <c r="J73" s="161"/>
      <c r="K73" s="161"/>
      <c r="L73" s="161"/>
      <c r="M73" s="161"/>
      <c r="N73" s="161"/>
      <c r="O73" s="161"/>
      <c r="P73" s="161"/>
      <c r="Q73" s="161"/>
      <c r="R73" s="161"/>
      <c r="S73" s="161"/>
      <c r="T73" s="161"/>
      <c r="U73" s="161"/>
      <c r="V73" s="161"/>
      <c r="W73" s="161"/>
      <c r="X73" s="161"/>
      <c r="Y73" s="161"/>
      <c r="Z73" s="161"/>
    </row>
    <row r="74">
      <c r="A74" s="161"/>
      <c r="B74" s="161"/>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row>
    <row r="75">
      <c r="A75" s="161"/>
      <c r="B75" s="161"/>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row>
    <row r="76">
      <c r="A76" s="161"/>
      <c r="B76" s="161"/>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row>
    <row r="77">
      <c r="A77" s="161"/>
      <c r="B77" s="161"/>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row>
    <row r="78">
      <c r="A78" s="161"/>
      <c r="B78" s="161"/>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row>
    <row r="79">
      <c r="A79" s="161"/>
      <c r="B79" s="161"/>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row>
    <row r="80">
      <c r="A80" s="161"/>
      <c r="B80" s="161"/>
      <c r="C80" s="161"/>
      <c r="D80" s="161"/>
      <c r="E80" s="161"/>
      <c r="F80" s="161"/>
      <c r="G80" s="161"/>
      <c r="H80" s="161"/>
      <c r="I80" s="161"/>
      <c r="J80" s="161"/>
      <c r="K80" s="161"/>
      <c r="L80" s="161"/>
      <c r="M80" s="161"/>
      <c r="N80" s="161"/>
      <c r="O80" s="161"/>
      <c r="P80" s="161"/>
      <c r="Q80" s="161"/>
      <c r="R80" s="161"/>
      <c r="S80" s="161"/>
      <c r="T80" s="161"/>
      <c r="U80" s="161"/>
      <c r="V80" s="161"/>
      <c r="W80" s="161"/>
      <c r="X80" s="161"/>
      <c r="Y80" s="161"/>
      <c r="Z80" s="161"/>
    </row>
    <row r="81">
      <c r="A81" s="161"/>
      <c r="B81" s="161"/>
      <c r="C81" s="161"/>
      <c r="D81" s="161"/>
      <c r="E81" s="161"/>
      <c r="F81" s="161"/>
      <c r="G81" s="161"/>
      <c r="H81" s="161"/>
      <c r="I81" s="161"/>
      <c r="J81" s="161"/>
      <c r="K81" s="161"/>
      <c r="L81" s="161"/>
      <c r="M81" s="161"/>
      <c r="N81" s="161"/>
      <c r="O81" s="161"/>
      <c r="P81" s="161"/>
      <c r="Q81" s="161"/>
      <c r="R81" s="161"/>
      <c r="S81" s="161"/>
      <c r="T81" s="161"/>
      <c r="U81" s="161"/>
      <c r="V81" s="161"/>
      <c r="W81" s="161"/>
      <c r="X81" s="161"/>
      <c r="Y81" s="161"/>
      <c r="Z81" s="161"/>
    </row>
    <row r="82">
      <c r="A82" s="161"/>
      <c r="B82" s="161"/>
      <c r="C82" s="161"/>
      <c r="D82" s="161"/>
      <c r="E82" s="161"/>
      <c r="F82" s="161"/>
      <c r="G82" s="161"/>
      <c r="H82" s="161"/>
      <c r="I82" s="161"/>
      <c r="J82" s="161"/>
      <c r="K82" s="161"/>
      <c r="L82" s="161"/>
      <c r="M82" s="161"/>
      <c r="N82" s="161"/>
      <c r="O82" s="161"/>
      <c r="P82" s="161"/>
      <c r="Q82" s="161"/>
      <c r="R82" s="161"/>
      <c r="S82" s="161"/>
      <c r="T82" s="161"/>
      <c r="U82" s="161"/>
      <c r="V82" s="161"/>
      <c r="W82" s="161"/>
      <c r="X82" s="161"/>
      <c r="Y82" s="161"/>
      <c r="Z82" s="161"/>
    </row>
    <row r="83">
      <c r="A83" s="161"/>
      <c r="B83" s="161"/>
      <c r="C83" s="161"/>
      <c r="D83" s="161"/>
      <c r="E83" s="161"/>
      <c r="F83" s="161"/>
      <c r="G83" s="161"/>
      <c r="H83" s="161"/>
      <c r="I83" s="161"/>
      <c r="J83" s="161"/>
      <c r="K83" s="161"/>
      <c r="L83" s="161"/>
      <c r="M83" s="161"/>
      <c r="N83" s="161"/>
      <c r="O83" s="161"/>
      <c r="P83" s="161"/>
      <c r="Q83" s="161"/>
      <c r="R83" s="161"/>
      <c r="S83" s="161"/>
      <c r="T83" s="161"/>
      <c r="U83" s="161"/>
      <c r="V83" s="161"/>
      <c r="W83" s="161"/>
      <c r="X83" s="161"/>
      <c r="Y83" s="161"/>
      <c r="Z83" s="161"/>
    </row>
    <row r="84">
      <c r="A84" s="161"/>
      <c r="B84" s="161"/>
      <c r="C84" s="161"/>
      <c r="D84" s="161"/>
      <c r="E84" s="161"/>
      <c r="F84" s="161"/>
      <c r="G84" s="161"/>
      <c r="H84" s="161"/>
      <c r="I84" s="161"/>
      <c r="J84" s="161"/>
      <c r="K84" s="161"/>
      <c r="L84" s="161"/>
      <c r="M84" s="161"/>
      <c r="N84" s="161"/>
      <c r="O84" s="161"/>
      <c r="P84" s="161"/>
      <c r="Q84" s="161"/>
      <c r="R84" s="161"/>
      <c r="S84" s="161"/>
      <c r="T84" s="161"/>
      <c r="U84" s="161"/>
      <c r="V84" s="161"/>
      <c r="W84" s="161"/>
      <c r="X84" s="161"/>
      <c r="Y84" s="161"/>
      <c r="Z84" s="161"/>
    </row>
    <row r="85">
      <c r="A85" s="161"/>
      <c r="B85" s="161"/>
      <c r="C85" s="161"/>
      <c r="D85" s="161"/>
      <c r="E85" s="161"/>
      <c r="F85" s="161"/>
      <c r="G85" s="161"/>
      <c r="H85" s="161"/>
      <c r="I85" s="161"/>
      <c r="J85" s="161"/>
      <c r="K85" s="161"/>
      <c r="L85" s="161"/>
      <c r="M85" s="161"/>
      <c r="N85" s="161"/>
      <c r="O85" s="161"/>
      <c r="P85" s="161"/>
      <c r="Q85" s="161"/>
      <c r="R85" s="161"/>
      <c r="S85" s="161"/>
      <c r="T85" s="161"/>
      <c r="U85" s="161"/>
      <c r="V85" s="161"/>
      <c r="W85" s="161"/>
      <c r="X85" s="161"/>
      <c r="Y85" s="161"/>
      <c r="Z85" s="161"/>
    </row>
    <row r="86">
      <c r="A86" s="161"/>
      <c r="B86" s="161"/>
      <c r="C86" s="161"/>
      <c r="D86" s="161"/>
      <c r="E86" s="161"/>
      <c r="F86" s="161"/>
      <c r="G86" s="161"/>
      <c r="H86" s="161"/>
      <c r="I86" s="161"/>
      <c r="J86" s="161"/>
      <c r="K86" s="161"/>
      <c r="L86" s="161"/>
      <c r="M86" s="161"/>
      <c r="N86" s="161"/>
      <c r="O86" s="161"/>
      <c r="P86" s="161"/>
      <c r="Q86" s="161"/>
      <c r="R86" s="161"/>
      <c r="S86" s="161"/>
      <c r="T86" s="161"/>
      <c r="U86" s="161"/>
      <c r="V86" s="161"/>
      <c r="W86" s="161"/>
      <c r="X86" s="161"/>
      <c r="Y86" s="161"/>
      <c r="Z86" s="161"/>
    </row>
    <row r="87">
      <c r="A87" s="161"/>
      <c r="B87" s="161"/>
      <c r="C87" s="161"/>
      <c r="D87" s="161"/>
      <c r="E87" s="161"/>
      <c r="F87" s="161"/>
      <c r="G87" s="161"/>
      <c r="H87" s="161"/>
      <c r="I87" s="161"/>
      <c r="J87" s="161"/>
      <c r="K87" s="161"/>
      <c r="L87" s="161"/>
      <c r="M87" s="161"/>
      <c r="N87" s="161"/>
      <c r="O87" s="161"/>
      <c r="P87" s="161"/>
      <c r="Q87" s="161"/>
      <c r="R87" s="161"/>
      <c r="S87" s="161"/>
      <c r="T87" s="161"/>
      <c r="U87" s="161"/>
      <c r="V87" s="161"/>
      <c r="W87" s="161"/>
      <c r="X87" s="161"/>
      <c r="Y87" s="161"/>
      <c r="Z87" s="161"/>
    </row>
    <row r="88">
      <c r="A88" s="161"/>
      <c r="B88" s="161"/>
      <c r="C88" s="161"/>
      <c r="D88" s="161"/>
      <c r="E88" s="161"/>
      <c r="F88" s="161"/>
      <c r="G88" s="161"/>
      <c r="H88" s="161"/>
      <c r="I88" s="161"/>
      <c r="J88" s="161"/>
      <c r="K88" s="161"/>
      <c r="L88" s="161"/>
      <c r="M88" s="161"/>
      <c r="N88" s="161"/>
      <c r="O88" s="161"/>
      <c r="P88" s="161"/>
      <c r="Q88" s="161"/>
      <c r="R88" s="161"/>
      <c r="S88" s="161"/>
      <c r="T88" s="161"/>
      <c r="U88" s="161"/>
      <c r="V88" s="161"/>
      <c r="W88" s="161"/>
      <c r="X88" s="161"/>
      <c r="Y88" s="161"/>
      <c r="Z88" s="161"/>
    </row>
    <row r="89">
      <c r="A89" s="161"/>
      <c r="B89" s="161"/>
      <c r="C89" s="161"/>
      <c r="D89" s="161"/>
      <c r="E89" s="161"/>
      <c r="F89" s="161"/>
      <c r="G89" s="161"/>
      <c r="H89" s="161"/>
      <c r="I89" s="161"/>
      <c r="J89" s="161"/>
      <c r="K89" s="161"/>
      <c r="L89" s="161"/>
      <c r="M89" s="161"/>
      <c r="N89" s="161"/>
      <c r="O89" s="161"/>
      <c r="P89" s="161"/>
      <c r="Q89" s="161"/>
      <c r="R89" s="161"/>
      <c r="S89" s="161"/>
      <c r="T89" s="161"/>
      <c r="U89" s="161"/>
      <c r="V89" s="161"/>
      <c r="W89" s="161"/>
      <c r="X89" s="161"/>
      <c r="Y89" s="161"/>
      <c r="Z89" s="161"/>
    </row>
    <row r="90">
      <c r="A90" s="161"/>
      <c r="B90" s="161"/>
      <c r="C90" s="161"/>
      <c r="D90" s="161"/>
      <c r="E90" s="161"/>
      <c r="F90" s="161"/>
      <c r="G90" s="161"/>
      <c r="H90" s="161"/>
      <c r="I90" s="161"/>
      <c r="J90" s="161"/>
      <c r="K90" s="161"/>
      <c r="L90" s="161"/>
      <c r="M90" s="161"/>
      <c r="N90" s="161"/>
      <c r="O90" s="161"/>
      <c r="P90" s="161"/>
      <c r="Q90" s="161"/>
      <c r="R90" s="161"/>
      <c r="S90" s="161"/>
      <c r="T90" s="161"/>
      <c r="U90" s="161"/>
      <c r="V90" s="161"/>
      <c r="W90" s="161"/>
      <c r="X90" s="161"/>
      <c r="Y90" s="161"/>
      <c r="Z90" s="161"/>
    </row>
    <row r="91">
      <c r="A91" s="161"/>
      <c r="B91" s="161"/>
      <c r="C91" s="161"/>
      <c r="D91" s="161"/>
      <c r="E91" s="161"/>
      <c r="F91" s="161"/>
      <c r="G91" s="161"/>
      <c r="H91" s="161"/>
      <c r="I91" s="161"/>
      <c r="J91" s="161"/>
      <c r="K91" s="161"/>
      <c r="L91" s="161"/>
      <c r="M91" s="161"/>
      <c r="N91" s="161"/>
      <c r="O91" s="161"/>
      <c r="P91" s="161"/>
      <c r="Q91" s="161"/>
      <c r="R91" s="161"/>
      <c r="S91" s="161"/>
      <c r="T91" s="161"/>
      <c r="U91" s="161"/>
      <c r="V91" s="161"/>
      <c r="W91" s="161"/>
      <c r="X91" s="161"/>
      <c r="Y91" s="161"/>
      <c r="Z91" s="161"/>
    </row>
    <row r="92">
      <c r="A92" s="161"/>
      <c r="B92" s="161"/>
      <c r="C92" s="161"/>
      <c r="D92" s="161"/>
      <c r="E92" s="161"/>
      <c r="F92" s="161"/>
      <c r="G92" s="161"/>
      <c r="H92" s="161"/>
      <c r="I92" s="161"/>
      <c r="J92" s="161"/>
      <c r="K92" s="161"/>
      <c r="L92" s="161"/>
      <c r="M92" s="161"/>
      <c r="N92" s="161"/>
      <c r="O92" s="161"/>
      <c r="P92" s="161"/>
      <c r="Q92" s="161"/>
      <c r="R92" s="161"/>
      <c r="S92" s="161"/>
      <c r="T92" s="161"/>
      <c r="U92" s="161"/>
      <c r="V92" s="161"/>
      <c r="W92" s="161"/>
      <c r="X92" s="161"/>
      <c r="Y92" s="161"/>
      <c r="Z92" s="161"/>
    </row>
    <row r="93">
      <c r="A93" s="161"/>
      <c r="B93" s="161"/>
      <c r="C93" s="161"/>
      <c r="D93" s="161"/>
      <c r="E93" s="161"/>
      <c r="F93" s="161"/>
      <c r="G93" s="161"/>
      <c r="H93" s="161"/>
      <c r="I93" s="161"/>
      <c r="J93" s="161"/>
      <c r="K93" s="161"/>
      <c r="L93" s="161"/>
      <c r="M93" s="161"/>
      <c r="N93" s="161"/>
      <c r="O93" s="161"/>
      <c r="P93" s="161"/>
      <c r="Q93" s="161"/>
      <c r="R93" s="161"/>
      <c r="S93" s="161"/>
      <c r="T93" s="161"/>
      <c r="U93" s="161"/>
      <c r="V93" s="161"/>
      <c r="W93" s="161"/>
      <c r="X93" s="161"/>
      <c r="Y93" s="161"/>
      <c r="Z93" s="161"/>
    </row>
    <row r="94">
      <c r="A94" s="161"/>
      <c r="B94" s="161"/>
      <c r="C94" s="161"/>
      <c r="D94" s="161"/>
      <c r="E94" s="161"/>
      <c r="F94" s="161"/>
      <c r="G94" s="161"/>
      <c r="H94" s="161"/>
      <c r="I94" s="161"/>
      <c r="J94" s="161"/>
      <c r="K94" s="161"/>
      <c r="L94" s="161"/>
      <c r="M94" s="161"/>
      <c r="N94" s="161"/>
      <c r="O94" s="161"/>
      <c r="P94" s="161"/>
      <c r="Q94" s="161"/>
      <c r="R94" s="161"/>
      <c r="S94" s="161"/>
      <c r="T94" s="161"/>
      <c r="U94" s="161"/>
      <c r="V94" s="161"/>
      <c r="W94" s="161"/>
      <c r="X94" s="161"/>
      <c r="Y94" s="161"/>
      <c r="Z94" s="161"/>
    </row>
    <row r="95">
      <c r="A95" s="161"/>
      <c r="B95" s="161"/>
      <c r="C95" s="161"/>
      <c r="D95" s="161"/>
      <c r="E95" s="161"/>
      <c r="F95" s="161"/>
      <c r="G95" s="161"/>
      <c r="H95" s="161"/>
      <c r="I95" s="161"/>
      <c r="J95" s="161"/>
      <c r="K95" s="161"/>
      <c r="L95" s="161"/>
      <c r="M95" s="161"/>
      <c r="N95" s="161"/>
      <c r="O95" s="161"/>
      <c r="P95" s="161"/>
      <c r="Q95" s="161"/>
      <c r="R95" s="161"/>
      <c r="S95" s="161"/>
      <c r="T95" s="161"/>
      <c r="U95" s="161"/>
      <c r="V95" s="161"/>
      <c r="W95" s="161"/>
      <c r="X95" s="161"/>
      <c r="Y95" s="161"/>
      <c r="Z95" s="161"/>
    </row>
    <row r="96">
      <c r="A96" s="161"/>
      <c r="B96" s="161"/>
      <c r="C96" s="161"/>
      <c r="D96" s="161"/>
      <c r="E96" s="161"/>
      <c r="F96" s="161"/>
      <c r="G96" s="161"/>
      <c r="H96" s="161"/>
      <c r="I96" s="161"/>
      <c r="J96" s="161"/>
      <c r="K96" s="161"/>
      <c r="L96" s="161"/>
      <c r="M96" s="161"/>
      <c r="N96" s="161"/>
      <c r="O96" s="161"/>
      <c r="P96" s="161"/>
      <c r="Q96" s="161"/>
      <c r="R96" s="161"/>
      <c r="S96" s="161"/>
      <c r="T96" s="161"/>
      <c r="U96" s="161"/>
      <c r="V96" s="161"/>
      <c r="W96" s="161"/>
      <c r="X96" s="161"/>
      <c r="Y96" s="161"/>
      <c r="Z96" s="161"/>
    </row>
    <row r="97">
      <c r="A97" s="161"/>
      <c r="B97" s="161"/>
      <c r="C97" s="161"/>
      <c r="D97" s="161"/>
      <c r="E97" s="161"/>
      <c r="F97" s="161"/>
      <c r="G97" s="161"/>
      <c r="H97" s="161"/>
      <c r="I97" s="161"/>
      <c r="J97" s="161"/>
      <c r="K97" s="161"/>
      <c r="L97" s="161"/>
      <c r="M97" s="161"/>
      <c r="N97" s="161"/>
      <c r="O97" s="161"/>
      <c r="P97" s="161"/>
      <c r="Q97" s="161"/>
      <c r="R97" s="161"/>
      <c r="S97" s="161"/>
      <c r="T97" s="161"/>
      <c r="U97" s="161"/>
      <c r="V97" s="161"/>
      <c r="W97" s="161"/>
      <c r="X97" s="161"/>
      <c r="Y97" s="161"/>
      <c r="Z97" s="161"/>
    </row>
    <row r="98">
      <c r="A98" s="161"/>
      <c r="B98" s="161"/>
      <c r="C98" s="161"/>
      <c r="D98" s="161"/>
      <c r="E98" s="161"/>
      <c r="F98" s="161"/>
      <c r="G98" s="161"/>
      <c r="H98" s="161"/>
      <c r="I98" s="161"/>
      <c r="J98" s="161"/>
      <c r="K98" s="161"/>
      <c r="L98" s="161"/>
      <c r="M98" s="161"/>
      <c r="N98" s="161"/>
      <c r="O98" s="161"/>
      <c r="P98" s="161"/>
      <c r="Q98" s="161"/>
      <c r="R98" s="161"/>
      <c r="S98" s="161"/>
      <c r="T98" s="161"/>
      <c r="U98" s="161"/>
      <c r="V98" s="161"/>
      <c r="W98" s="161"/>
      <c r="X98" s="161"/>
      <c r="Y98" s="161"/>
      <c r="Z98" s="161"/>
    </row>
    <row r="99">
      <c r="A99" s="161"/>
      <c r="B99" s="161"/>
      <c r="C99" s="161"/>
      <c r="D99" s="161"/>
      <c r="E99" s="161"/>
      <c r="F99" s="161"/>
      <c r="G99" s="161"/>
      <c r="H99" s="161"/>
      <c r="I99" s="161"/>
      <c r="J99" s="161"/>
      <c r="K99" s="161"/>
      <c r="L99" s="161"/>
      <c r="M99" s="161"/>
      <c r="N99" s="161"/>
      <c r="O99" s="161"/>
      <c r="P99" s="161"/>
      <c r="Q99" s="161"/>
      <c r="R99" s="161"/>
      <c r="S99" s="161"/>
      <c r="T99" s="161"/>
      <c r="U99" s="161"/>
      <c r="V99" s="161"/>
      <c r="W99" s="161"/>
      <c r="X99" s="161"/>
      <c r="Y99" s="161"/>
      <c r="Z99" s="161"/>
    </row>
    <row r="100">
      <c r="A100" s="161"/>
      <c r="B100" s="161"/>
      <c r="C100" s="161"/>
      <c r="D100" s="161"/>
      <c r="E100" s="161"/>
      <c r="F100" s="161"/>
      <c r="G100" s="161"/>
      <c r="H100" s="161"/>
      <c r="I100" s="161"/>
      <c r="J100" s="161"/>
      <c r="K100" s="161"/>
      <c r="L100" s="161"/>
      <c r="M100" s="161"/>
      <c r="N100" s="161"/>
      <c r="O100" s="161"/>
      <c r="P100" s="161"/>
      <c r="Q100" s="161"/>
      <c r="R100" s="161"/>
      <c r="S100" s="161"/>
      <c r="T100" s="161"/>
      <c r="U100" s="161"/>
      <c r="V100" s="161"/>
      <c r="W100" s="161"/>
      <c r="X100" s="161"/>
      <c r="Y100" s="161"/>
      <c r="Z100" s="161"/>
    </row>
    <row r="101">
      <c r="A101" s="161"/>
      <c r="B101" s="161"/>
      <c r="C101" s="161"/>
      <c r="D101" s="161"/>
      <c r="E101" s="161"/>
      <c r="F101" s="161"/>
      <c r="G101" s="161"/>
      <c r="H101" s="161"/>
      <c r="I101" s="161"/>
      <c r="J101" s="161"/>
      <c r="K101" s="161"/>
      <c r="L101" s="161"/>
      <c r="M101" s="161"/>
      <c r="N101" s="161"/>
      <c r="O101" s="161"/>
      <c r="P101" s="161"/>
      <c r="Q101" s="161"/>
      <c r="R101" s="161"/>
      <c r="S101" s="161"/>
      <c r="T101" s="161"/>
      <c r="U101" s="161"/>
      <c r="V101" s="161"/>
      <c r="W101" s="161"/>
      <c r="X101" s="161"/>
      <c r="Y101" s="161"/>
      <c r="Z101" s="161"/>
    </row>
    <row r="102">
      <c r="A102" s="161"/>
      <c r="B102" s="161"/>
      <c r="C102" s="161"/>
      <c r="D102" s="161"/>
      <c r="E102" s="161"/>
      <c r="F102" s="161"/>
      <c r="G102" s="161"/>
      <c r="H102" s="161"/>
      <c r="I102" s="161"/>
      <c r="J102" s="161"/>
      <c r="K102" s="161"/>
      <c r="L102" s="161"/>
      <c r="M102" s="161"/>
      <c r="N102" s="161"/>
      <c r="O102" s="161"/>
      <c r="P102" s="161"/>
      <c r="Q102" s="161"/>
      <c r="R102" s="161"/>
      <c r="S102" s="161"/>
      <c r="T102" s="161"/>
      <c r="U102" s="161"/>
      <c r="V102" s="161"/>
      <c r="W102" s="161"/>
      <c r="X102" s="161"/>
      <c r="Y102" s="161"/>
      <c r="Z102" s="161"/>
    </row>
    <row r="103">
      <c r="A103" s="161"/>
      <c r="B103" s="161"/>
      <c r="C103" s="161"/>
      <c r="D103" s="161"/>
      <c r="E103" s="161"/>
      <c r="F103" s="161"/>
      <c r="G103" s="161"/>
      <c r="H103" s="161"/>
      <c r="I103" s="161"/>
      <c r="J103" s="161"/>
      <c r="K103" s="161"/>
      <c r="L103" s="161"/>
      <c r="M103" s="161"/>
      <c r="N103" s="161"/>
      <c r="O103" s="161"/>
      <c r="P103" s="161"/>
      <c r="Q103" s="161"/>
      <c r="R103" s="161"/>
      <c r="S103" s="161"/>
      <c r="T103" s="161"/>
      <c r="U103" s="161"/>
      <c r="V103" s="161"/>
      <c r="W103" s="161"/>
      <c r="X103" s="161"/>
      <c r="Y103" s="161"/>
      <c r="Z103" s="161"/>
    </row>
    <row r="104">
      <c r="A104" s="161"/>
      <c r="B104" s="161"/>
      <c r="C104" s="161"/>
      <c r="D104" s="161"/>
      <c r="E104" s="161"/>
      <c r="F104" s="161"/>
      <c r="G104" s="161"/>
      <c r="H104" s="161"/>
      <c r="I104" s="161"/>
      <c r="J104" s="161"/>
      <c r="K104" s="161"/>
      <c r="L104" s="161"/>
      <c r="M104" s="161"/>
      <c r="N104" s="161"/>
      <c r="O104" s="161"/>
      <c r="P104" s="161"/>
      <c r="Q104" s="161"/>
      <c r="R104" s="161"/>
      <c r="S104" s="161"/>
      <c r="T104" s="161"/>
      <c r="U104" s="161"/>
      <c r="V104" s="161"/>
      <c r="W104" s="161"/>
      <c r="X104" s="161"/>
      <c r="Y104" s="161"/>
      <c r="Z104" s="161"/>
    </row>
    <row r="105">
      <c r="A105" s="161"/>
      <c r="B105" s="161"/>
      <c r="C105" s="161"/>
      <c r="D105" s="161"/>
      <c r="E105" s="161"/>
      <c r="F105" s="161"/>
      <c r="G105" s="161"/>
      <c r="H105" s="161"/>
      <c r="I105" s="161"/>
      <c r="J105" s="161"/>
      <c r="K105" s="161"/>
      <c r="L105" s="161"/>
      <c r="M105" s="161"/>
      <c r="N105" s="161"/>
      <c r="O105" s="161"/>
      <c r="P105" s="161"/>
      <c r="Q105" s="161"/>
      <c r="R105" s="161"/>
      <c r="S105" s="161"/>
      <c r="T105" s="161"/>
      <c r="U105" s="161"/>
      <c r="V105" s="161"/>
      <c r="W105" s="161"/>
      <c r="X105" s="161"/>
      <c r="Y105" s="161"/>
      <c r="Z105" s="161"/>
    </row>
    <row r="106">
      <c r="A106" s="161"/>
      <c r="B106" s="161"/>
      <c r="C106" s="161"/>
      <c r="D106" s="161"/>
      <c r="E106" s="161"/>
      <c r="F106" s="161"/>
      <c r="G106" s="161"/>
      <c r="H106" s="161"/>
      <c r="I106" s="161"/>
      <c r="J106" s="161"/>
      <c r="K106" s="161"/>
      <c r="L106" s="161"/>
      <c r="M106" s="161"/>
      <c r="N106" s="161"/>
      <c r="O106" s="161"/>
      <c r="P106" s="161"/>
      <c r="Q106" s="161"/>
      <c r="R106" s="161"/>
      <c r="S106" s="161"/>
      <c r="T106" s="161"/>
      <c r="U106" s="161"/>
      <c r="V106" s="161"/>
      <c r="W106" s="161"/>
      <c r="X106" s="161"/>
      <c r="Y106" s="161"/>
      <c r="Z106" s="161"/>
    </row>
    <row r="107">
      <c r="A107" s="161"/>
      <c r="B107" s="161"/>
      <c r="C107" s="161"/>
      <c r="D107" s="161"/>
      <c r="E107" s="161"/>
      <c r="F107" s="161"/>
      <c r="G107" s="161"/>
      <c r="H107" s="161"/>
      <c r="I107" s="161"/>
      <c r="J107" s="161"/>
      <c r="K107" s="161"/>
      <c r="L107" s="161"/>
      <c r="M107" s="161"/>
      <c r="N107" s="161"/>
      <c r="O107" s="161"/>
      <c r="P107" s="161"/>
      <c r="Q107" s="161"/>
      <c r="R107" s="161"/>
      <c r="S107" s="161"/>
      <c r="T107" s="161"/>
      <c r="U107" s="161"/>
      <c r="V107" s="161"/>
      <c r="W107" s="161"/>
      <c r="X107" s="161"/>
      <c r="Y107" s="161"/>
      <c r="Z107" s="161"/>
    </row>
    <row r="108">
      <c r="A108" s="161"/>
      <c r="B108" s="161"/>
      <c r="C108" s="161"/>
      <c r="D108" s="161"/>
      <c r="E108" s="161"/>
      <c r="F108" s="161"/>
      <c r="G108" s="161"/>
      <c r="H108" s="161"/>
      <c r="I108" s="161"/>
      <c r="J108" s="161"/>
      <c r="K108" s="161"/>
      <c r="L108" s="161"/>
      <c r="M108" s="161"/>
      <c r="N108" s="161"/>
      <c r="O108" s="161"/>
      <c r="P108" s="161"/>
      <c r="Q108" s="161"/>
      <c r="R108" s="161"/>
      <c r="S108" s="161"/>
      <c r="T108" s="161"/>
      <c r="U108" s="161"/>
      <c r="V108" s="161"/>
      <c r="W108" s="161"/>
      <c r="X108" s="161"/>
      <c r="Y108" s="161"/>
      <c r="Z108" s="161"/>
    </row>
    <row r="109">
      <c r="A109" s="161"/>
      <c r="B109" s="161"/>
      <c r="C109" s="161"/>
      <c r="D109" s="161"/>
      <c r="E109" s="161"/>
      <c r="F109" s="161"/>
      <c r="G109" s="161"/>
      <c r="H109" s="161"/>
      <c r="I109" s="161"/>
      <c r="J109" s="161"/>
      <c r="K109" s="161"/>
      <c r="L109" s="161"/>
      <c r="M109" s="161"/>
      <c r="N109" s="161"/>
      <c r="O109" s="161"/>
      <c r="P109" s="161"/>
      <c r="Q109" s="161"/>
      <c r="R109" s="161"/>
      <c r="S109" s="161"/>
      <c r="T109" s="161"/>
      <c r="U109" s="161"/>
      <c r="V109" s="161"/>
      <c r="W109" s="161"/>
      <c r="X109" s="161"/>
      <c r="Y109" s="161"/>
      <c r="Z109" s="161"/>
    </row>
    <row r="110">
      <c r="A110" s="161"/>
      <c r="B110" s="161"/>
      <c r="C110" s="161"/>
      <c r="D110" s="161"/>
      <c r="E110" s="161"/>
      <c r="F110" s="161"/>
      <c r="G110" s="161"/>
      <c r="H110" s="161"/>
      <c r="I110" s="161"/>
      <c r="J110" s="161"/>
      <c r="K110" s="161"/>
      <c r="L110" s="161"/>
      <c r="M110" s="161"/>
      <c r="N110" s="161"/>
      <c r="O110" s="161"/>
      <c r="P110" s="161"/>
      <c r="Q110" s="161"/>
      <c r="R110" s="161"/>
      <c r="S110" s="161"/>
      <c r="T110" s="161"/>
      <c r="U110" s="161"/>
      <c r="V110" s="161"/>
      <c r="W110" s="161"/>
      <c r="X110" s="161"/>
      <c r="Y110" s="161"/>
      <c r="Z110" s="161"/>
    </row>
    <row r="111">
      <c r="A111" s="161"/>
      <c r="B111" s="161"/>
      <c r="C111" s="161"/>
      <c r="D111" s="161"/>
      <c r="E111" s="161"/>
      <c r="F111" s="161"/>
      <c r="G111" s="161"/>
      <c r="H111" s="161"/>
      <c r="I111" s="161"/>
      <c r="J111" s="161"/>
      <c r="K111" s="161"/>
      <c r="L111" s="161"/>
      <c r="M111" s="161"/>
      <c r="N111" s="161"/>
      <c r="O111" s="161"/>
      <c r="P111" s="161"/>
      <c r="Q111" s="161"/>
      <c r="R111" s="161"/>
      <c r="S111" s="161"/>
      <c r="T111" s="161"/>
      <c r="U111" s="161"/>
      <c r="V111" s="161"/>
      <c r="W111" s="161"/>
      <c r="X111" s="161"/>
      <c r="Y111" s="161"/>
      <c r="Z111" s="161"/>
    </row>
    <row r="112">
      <c r="A112" s="161"/>
      <c r="B112" s="161"/>
      <c r="C112" s="161"/>
      <c r="D112" s="161"/>
      <c r="E112" s="161"/>
      <c r="F112" s="161"/>
      <c r="G112" s="161"/>
      <c r="H112" s="161"/>
      <c r="I112" s="161"/>
      <c r="J112" s="161"/>
      <c r="K112" s="161"/>
      <c r="L112" s="161"/>
      <c r="M112" s="161"/>
      <c r="N112" s="161"/>
      <c r="O112" s="161"/>
      <c r="P112" s="161"/>
      <c r="Q112" s="161"/>
      <c r="R112" s="161"/>
      <c r="S112" s="161"/>
      <c r="T112" s="161"/>
      <c r="U112" s="161"/>
      <c r="V112" s="161"/>
      <c r="W112" s="161"/>
      <c r="X112" s="161"/>
      <c r="Y112" s="161"/>
      <c r="Z112" s="161"/>
    </row>
    <row r="113">
      <c r="A113" s="161"/>
      <c r="B113" s="161"/>
      <c r="C113" s="161"/>
      <c r="D113" s="161"/>
      <c r="E113" s="161"/>
      <c r="F113" s="161"/>
      <c r="G113" s="161"/>
      <c r="H113" s="161"/>
      <c r="I113" s="161"/>
      <c r="J113" s="161"/>
      <c r="K113" s="161"/>
      <c r="L113" s="161"/>
      <c r="M113" s="161"/>
      <c r="N113" s="161"/>
      <c r="O113" s="161"/>
      <c r="P113" s="161"/>
      <c r="Q113" s="161"/>
      <c r="R113" s="161"/>
      <c r="S113" s="161"/>
      <c r="T113" s="161"/>
      <c r="U113" s="161"/>
      <c r="V113" s="161"/>
      <c r="W113" s="161"/>
      <c r="X113" s="161"/>
      <c r="Y113" s="161"/>
      <c r="Z113" s="161"/>
    </row>
    <row r="114">
      <c r="A114" s="161"/>
      <c r="B114" s="161"/>
      <c r="C114" s="161"/>
      <c r="D114" s="161"/>
      <c r="E114" s="161"/>
      <c r="F114" s="161"/>
      <c r="G114" s="161"/>
      <c r="H114" s="161"/>
      <c r="I114" s="161"/>
      <c r="J114" s="161"/>
      <c r="K114" s="161"/>
      <c r="L114" s="161"/>
      <c r="M114" s="161"/>
      <c r="N114" s="161"/>
      <c r="O114" s="161"/>
      <c r="P114" s="161"/>
      <c r="Q114" s="161"/>
      <c r="R114" s="161"/>
      <c r="S114" s="161"/>
      <c r="T114" s="161"/>
      <c r="U114" s="161"/>
      <c r="V114" s="161"/>
      <c r="W114" s="161"/>
      <c r="X114" s="161"/>
      <c r="Y114" s="161"/>
      <c r="Z114" s="161"/>
    </row>
    <row r="115">
      <c r="A115" s="161"/>
      <c r="B115" s="161"/>
      <c r="C115" s="161"/>
      <c r="D115" s="161"/>
      <c r="E115" s="161"/>
      <c r="F115" s="161"/>
      <c r="G115" s="161"/>
      <c r="H115" s="161"/>
      <c r="I115" s="161"/>
      <c r="J115" s="161"/>
      <c r="K115" s="161"/>
      <c r="L115" s="161"/>
      <c r="M115" s="161"/>
      <c r="N115" s="161"/>
      <c r="O115" s="161"/>
      <c r="P115" s="161"/>
      <c r="Q115" s="161"/>
      <c r="R115" s="161"/>
      <c r="S115" s="161"/>
      <c r="T115" s="161"/>
      <c r="U115" s="161"/>
      <c r="V115" s="161"/>
      <c r="W115" s="161"/>
      <c r="X115" s="161"/>
      <c r="Y115" s="161"/>
      <c r="Z115" s="161"/>
    </row>
    <row r="116">
      <c r="A116" s="161"/>
      <c r="B116" s="161"/>
      <c r="C116" s="161"/>
      <c r="D116" s="161"/>
      <c r="E116" s="161"/>
      <c r="F116" s="161"/>
      <c r="G116" s="161"/>
      <c r="H116" s="161"/>
      <c r="I116" s="161"/>
      <c r="J116" s="161"/>
      <c r="K116" s="161"/>
      <c r="L116" s="161"/>
      <c r="M116" s="161"/>
      <c r="N116" s="161"/>
      <c r="O116" s="161"/>
      <c r="P116" s="161"/>
      <c r="Q116" s="161"/>
      <c r="R116" s="161"/>
      <c r="S116" s="161"/>
      <c r="T116" s="161"/>
      <c r="U116" s="161"/>
      <c r="V116" s="161"/>
      <c r="W116" s="161"/>
      <c r="X116" s="161"/>
      <c r="Y116" s="161"/>
      <c r="Z116" s="161"/>
    </row>
    <row r="117">
      <c r="A117" s="161"/>
      <c r="B117" s="161"/>
      <c r="C117" s="161"/>
      <c r="D117" s="161"/>
      <c r="E117" s="161"/>
      <c r="F117" s="161"/>
      <c r="G117" s="161"/>
      <c r="H117" s="161"/>
      <c r="I117" s="161"/>
      <c r="J117" s="161"/>
      <c r="K117" s="161"/>
      <c r="L117" s="161"/>
      <c r="M117" s="161"/>
      <c r="N117" s="161"/>
      <c r="O117" s="161"/>
      <c r="P117" s="161"/>
      <c r="Q117" s="161"/>
      <c r="R117" s="161"/>
      <c r="S117" s="161"/>
      <c r="T117" s="161"/>
      <c r="U117" s="161"/>
      <c r="V117" s="161"/>
      <c r="W117" s="161"/>
      <c r="X117" s="161"/>
      <c r="Y117" s="161"/>
      <c r="Z117" s="161"/>
    </row>
    <row r="118">
      <c r="A118" s="161"/>
      <c r="B118" s="161"/>
      <c r="C118" s="161"/>
      <c r="D118" s="161"/>
      <c r="E118" s="161"/>
      <c r="F118" s="161"/>
      <c r="G118" s="161"/>
      <c r="H118" s="161"/>
      <c r="I118" s="161"/>
      <c r="J118" s="161"/>
      <c r="K118" s="161"/>
      <c r="L118" s="161"/>
      <c r="M118" s="161"/>
      <c r="N118" s="161"/>
      <c r="O118" s="161"/>
      <c r="P118" s="161"/>
      <c r="Q118" s="161"/>
      <c r="R118" s="161"/>
      <c r="S118" s="161"/>
      <c r="T118" s="161"/>
      <c r="U118" s="161"/>
      <c r="V118" s="161"/>
      <c r="W118" s="161"/>
      <c r="X118" s="161"/>
      <c r="Y118" s="161"/>
      <c r="Z118" s="161"/>
    </row>
    <row r="119">
      <c r="A119" s="161"/>
      <c r="B119" s="161"/>
      <c r="C119" s="161"/>
      <c r="D119" s="161"/>
      <c r="E119" s="161"/>
      <c r="F119" s="161"/>
      <c r="G119" s="161"/>
      <c r="H119" s="161"/>
      <c r="I119" s="161"/>
      <c r="J119" s="161"/>
      <c r="K119" s="161"/>
      <c r="L119" s="161"/>
      <c r="M119" s="161"/>
      <c r="N119" s="161"/>
      <c r="O119" s="161"/>
      <c r="P119" s="161"/>
      <c r="Q119" s="161"/>
      <c r="R119" s="161"/>
      <c r="S119" s="161"/>
      <c r="T119" s="161"/>
      <c r="U119" s="161"/>
      <c r="V119" s="161"/>
      <c r="W119" s="161"/>
      <c r="X119" s="161"/>
      <c r="Y119" s="161"/>
      <c r="Z119" s="161"/>
    </row>
    <row r="120">
      <c r="A120" s="161"/>
      <c r="B120" s="161"/>
      <c r="C120" s="161"/>
      <c r="D120" s="161"/>
      <c r="E120" s="161"/>
      <c r="F120" s="161"/>
      <c r="G120" s="161"/>
      <c r="H120" s="161"/>
      <c r="I120" s="161"/>
      <c r="J120" s="161"/>
      <c r="K120" s="161"/>
      <c r="L120" s="161"/>
      <c r="M120" s="161"/>
      <c r="N120" s="161"/>
      <c r="O120" s="161"/>
      <c r="P120" s="161"/>
      <c r="Q120" s="161"/>
      <c r="R120" s="161"/>
      <c r="S120" s="161"/>
      <c r="T120" s="161"/>
      <c r="U120" s="161"/>
      <c r="V120" s="161"/>
      <c r="W120" s="161"/>
      <c r="X120" s="161"/>
      <c r="Y120" s="161"/>
      <c r="Z120" s="161"/>
    </row>
    <row r="121">
      <c r="A121" s="161"/>
      <c r="B121" s="161"/>
      <c r="C121" s="161"/>
      <c r="D121" s="161"/>
      <c r="E121" s="161"/>
      <c r="F121" s="161"/>
      <c r="G121" s="161"/>
      <c r="H121" s="161"/>
      <c r="I121" s="161"/>
      <c r="J121" s="161"/>
      <c r="K121" s="161"/>
      <c r="L121" s="161"/>
      <c r="M121" s="161"/>
      <c r="N121" s="161"/>
      <c r="O121" s="161"/>
      <c r="P121" s="161"/>
      <c r="Q121" s="161"/>
      <c r="R121" s="161"/>
      <c r="S121" s="161"/>
      <c r="T121" s="161"/>
      <c r="U121" s="161"/>
      <c r="V121" s="161"/>
      <c r="W121" s="161"/>
      <c r="X121" s="161"/>
      <c r="Y121" s="161"/>
      <c r="Z121" s="161"/>
    </row>
    <row r="122">
      <c r="A122" s="161"/>
      <c r="B122" s="161"/>
      <c r="C122" s="161"/>
      <c r="D122" s="161"/>
      <c r="E122" s="161"/>
      <c r="F122" s="161"/>
      <c r="G122" s="161"/>
      <c r="H122" s="161"/>
      <c r="I122" s="161"/>
      <c r="J122" s="161"/>
      <c r="K122" s="161"/>
      <c r="L122" s="161"/>
      <c r="M122" s="161"/>
      <c r="N122" s="161"/>
      <c r="O122" s="161"/>
      <c r="P122" s="161"/>
      <c r="Q122" s="161"/>
      <c r="R122" s="161"/>
      <c r="S122" s="161"/>
      <c r="T122" s="161"/>
      <c r="U122" s="161"/>
      <c r="V122" s="161"/>
      <c r="W122" s="161"/>
      <c r="X122" s="161"/>
      <c r="Y122" s="161"/>
      <c r="Z122" s="161"/>
    </row>
    <row r="123">
      <c r="A123" s="161"/>
      <c r="B123" s="161"/>
      <c r="C123" s="161"/>
      <c r="D123" s="161"/>
      <c r="E123" s="161"/>
      <c r="F123" s="161"/>
      <c r="G123" s="161"/>
      <c r="H123" s="161"/>
      <c r="I123" s="161"/>
      <c r="J123" s="161"/>
      <c r="K123" s="161"/>
      <c r="L123" s="161"/>
      <c r="M123" s="161"/>
      <c r="N123" s="161"/>
      <c r="O123" s="161"/>
      <c r="P123" s="161"/>
      <c r="Q123" s="161"/>
      <c r="R123" s="161"/>
      <c r="S123" s="161"/>
      <c r="T123" s="161"/>
      <c r="U123" s="161"/>
      <c r="V123" s="161"/>
      <c r="W123" s="161"/>
      <c r="X123" s="161"/>
      <c r="Y123" s="161"/>
      <c r="Z123" s="161"/>
    </row>
    <row r="124">
      <c r="A124" s="161"/>
      <c r="B124" s="161"/>
      <c r="C124" s="161"/>
      <c r="D124" s="161"/>
      <c r="E124" s="161"/>
      <c r="F124" s="161"/>
      <c r="G124" s="161"/>
      <c r="H124" s="161"/>
      <c r="I124" s="161"/>
      <c r="J124" s="161"/>
      <c r="K124" s="161"/>
      <c r="L124" s="161"/>
      <c r="M124" s="161"/>
      <c r="N124" s="161"/>
      <c r="O124" s="161"/>
      <c r="P124" s="161"/>
      <c r="Q124" s="161"/>
      <c r="R124" s="161"/>
      <c r="S124" s="161"/>
      <c r="T124" s="161"/>
      <c r="U124" s="161"/>
      <c r="V124" s="161"/>
      <c r="W124" s="161"/>
      <c r="X124" s="161"/>
      <c r="Y124" s="161"/>
      <c r="Z124" s="161"/>
    </row>
    <row r="125">
      <c r="A125" s="161"/>
      <c r="B125" s="161"/>
      <c r="C125" s="161"/>
      <c r="D125" s="161"/>
      <c r="E125" s="161"/>
      <c r="F125" s="161"/>
      <c r="G125" s="161"/>
      <c r="H125" s="161"/>
      <c r="I125" s="161"/>
      <c r="J125" s="161"/>
      <c r="K125" s="161"/>
      <c r="L125" s="161"/>
      <c r="M125" s="161"/>
      <c r="N125" s="161"/>
      <c r="O125" s="161"/>
      <c r="P125" s="161"/>
      <c r="Q125" s="161"/>
      <c r="R125" s="161"/>
      <c r="S125" s="161"/>
      <c r="T125" s="161"/>
      <c r="U125" s="161"/>
      <c r="V125" s="161"/>
      <c r="W125" s="161"/>
      <c r="X125" s="161"/>
      <c r="Y125" s="161"/>
      <c r="Z125" s="161"/>
    </row>
    <row r="126">
      <c r="A126" s="161"/>
      <c r="B126" s="161"/>
      <c r="C126" s="161"/>
      <c r="D126" s="161"/>
      <c r="E126" s="161"/>
      <c r="F126" s="161"/>
      <c r="G126" s="161"/>
      <c r="H126" s="161"/>
      <c r="I126" s="161"/>
      <c r="J126" s="161"/>
      <c r="K126" s="161"/>
      <c r="L126" s="161"/>
      <c r="M126" s="161"/>
      <c r="N126" s="161"/>
      <c r="O126" s="161"/>
      <c r="P126" s="161"/>
      <c r="Q126" s="161"/>
      <c r="R126" s="161"/>
      <c r="S126" s="161"/>
      <c r="T126" s="161"/>
      <c r="U126" s="161"/>
      <c r="V126" s="161"/>
      <c r="W126" s="161"/>
      <c r="X126" s="161"/>
      <c r="Y126" s="161"/>
      <c r="Z126" s="161"/>
    </row>
    <row r="127">
      <c r="A127" s="161"/>
      <c r="B127" s="161"/>
      <c r="C127" s="161"/>
      <c r="D127" s="161"/>
      <c r="E127" s="161"/>
      <c r="F127" s="161"/>
      <c r="G127" s="161"/>
      <c r="H127" s="161"/>
      <c r="I127" s="161"/>
      <c r="J127" s="161"/>
      <c r="K127" s="161"/>
      <c r="L127" s="161"/>
      <c r="M127" s="161"/>
      <c r="N127" s="161"/>
      <c r="O127" s="161"/>
      <c r="P127" s="161"/>
      <c r="Q127" s="161"/>
      <c r="R127" s="161"/>
      <c r="S127" s="161"/>
      <c r="T127" s="161"/>
      <c r="U127" s="161"/>
      <c r="V127" s="161"/>
      <c r="W127" s="161"/>
      <c r="X127" s="161"/>
      <c r="Y127" s="161"/>
      <c r="Z127" s="161"/>
    </row>
    <row r="128">
      <c r="A128" s="161"/>
      <c r="B128" s="161"/>
      <c r="C128" s="161"/>
      <c r="D128" s="161"/>
      <c r="E128" s="161"/>
      <c r="F128" s="161"/>
      <c r="G128" s="161"/>
      <c r="H128" s="161"/>
      <c r="I128" s="161"/>
      <c r="J128" s="161"/>
      <c r="K128" s="161"/>
      <c r="L128" s="161"/>
      <c r="M128" s="161"/>
      <c r="N128" s="161"/>
      <c r="O128" s="161"/>
      <c r="P128" s="161"/>
      <c r="Q128" s="161"/>
      <c r="R128" s="161"/>
      <c r="S128" s="161"/>
      <c r="T128" s="161"/>
      <c r="U128" s="161"/>
      <c r="V128" s="161"/>
      <c r="W128" s="161"/>
      <c r="X128" s="161"/>
      <c r="Y128" s="161"/>
      <c r="Z128" s="161"/>
    </row>
    <row r="129">
      <c r="A129" s="161"/>
      <c r="B129" s="161"/>
      <c r="C129" s="161"/>
      <c r="D129" s="161"/>
      <c r="E129" s="161"/>
      <c r="F129" s="161"/>
      <c r="G129" s="161"/>
      <c r="H129" s="161"/>
      <c r="I129" s="161"/>
      <c r="J129" s="161"/>
      <c r="K129" s="161"/>
      <c r="L129" s="161"/>
      <c r="M129" s="161"/>
      <c r="N129" s="161"/>
      <c r="O129" s="161"/>
      <c r="P129" s="161"/>
      <c r="Q129" s="161"/>
      <c r="R129" s="161"/>
      <c r="S129" s="161"/>
      <c r="T129" s="161"/>
      <c r="U129" s="161"/>
      <c r="V129" s="161"/>
      <c r="W129" s="161"/>
      <c r="X129" s="161"/>
      <c r="Y129" s="161"/>
      <c r="Z129" s="161"/>
    </row>
    <row r="130">
      <c r="A130" s="161"/>
      <c r="B130" s="161"/>
      <c r="C130" s="161"/>
      <c r="D130" s="161"/>
      <c r="E130" s="161"/>
      <c r="F130" s="161"/>
      <c r="G130" s="161"/>
      <c r="H130" s="161"/>
      <c r="I130" s="161"/>
      <c r="J130" s="161"/>
      <c r="K130" s="161"/>
      <c r="L130" s="161"/>
      <c r="M130" s="161"/>
      <c r="N130" s="161"/>
      <c r="O130" s="161"/>
      <c r="P130" s="161"/>
      <c r="Q130" s="161"/>
      <c r="R130" s="161"/>
      <c r="S130" s="161"/>
      <c r="T130" s="161"/>
      <c r="U130" s="161"/>
      <c r="V130" s="161"/>
      <c r="W130" s="161"/>
      <c r="X130" s="161"/>
      <c r="Y130" s="161"/>
      <c r="Z130" s="161"/>
    </row>
    <row r="131">
      <c r="A131" s="161"/>
      <c r="B131" s="161"/>
      <c r="C131" s="161"/>
      <c r="D131" s="161"/>
      <c r="E131" s="161"/>
      <c r="F131" s="161"/>
      <c r="G131" s="161"/>
      <c r="H131" s="161"/>
      <c r="I131" s="161"/>
      <c r="J131" s="161"/>
      <c r="K131" s="161"/>
      <c r="L131" s="161"/>
      <c r="M131" s="161"/>
      <c r="N131" s="161"/>
      <c r="O131" s="161"/>
      <c r="P131" s="161"/>
      <c r="Q131" s="161"/>
      <c r="R131" s="161"/>
      <c r="S131" s="161"/>
      <c r="T131" s="161"/>
      <c r="U131" s="161"/>
      <c r="V131" s="161"/>
      <c r="W131" s="161"/>
      <c r="X131" s="161"/>
      <c r="Y131" s="161"/>
      <c r="Z131" s="161"/>
    </row>
    <row r="132">
      <c r="A132" s="161"/>
      <c r="B132" s="161"/>
      <c r="C132" s="161"/>
      <c r="D132" s="161"/>
      <c r="E132" s="161"/>
      <c r="F132" s="161"/>
      <c r="G132" s="161"/>
      <c r="H132" s="161"/>
      <c r="I132" s="161"/>
      <c r="J132" s="161"/>
      <c r="K132" s="161"/>
      <c r="L132" s="161"/>
      <c r="M132" s="161"/>
      <c r="N132" s="161"/>
      <c r="O132" s="161"/>
      <c r="P132" s="161"/>
      <c r="Q132" s="161"/>
      <c r="R132" s="161"/>
      <c r="S132" s="161"/>
      <c r="T132" s="161"/>
      <c r="U132" s="161"/>
      <c r="V132" s="161"/>
      <c r="W132" s="161"/>
      <c r="X132" s="161"/>
      <c r="Y132" s="161"/>
      <c r="Z132" s="161"/>
    </row>
    <row r="133">
      <c r="A133" s="161"/>
      <c r="B133" s="161"/>
      <c r="C133" s="161"/>
      <c r="D133" s="161"/>
      <c r="E133" s="161"/>
      <c r="F133" s="161"/>
      <c r="G133" s="161"/>
      <c r="H133" s="161"/>
      <c r="I133" s="161"/>
      <c r="J133" s="161"/>
      <c r="K133" s="161"/>
      <c r="L133" s="161"/>
      <c r="M133" s="161"/>
      <c r="N133" s="161"/>
      <c r="O133" s="161"/>
      <c r="P133" s="161"/>
      <c r="Q133" s="161"/>
      <c r="R133" s="161"/>
      <c r="S133" s="161"/>
      <c r="T133" s="161"/>
      <c r="U133" s="161"/>
      <c r="V133" s="161"/>
      <c r="W133" s="161"/>
      <c r="X133" s="161"/>
      <c r="Y133" s="161"/>
      <c r="Z133" s="161"/>
    </row>
    <row r="134">
      <c r="A134" s="161"/>
      <c r="B134" s="161"/>
      <c r="C134" s="161"/>
      <c r="D134" s="161"/>
      <c r="E134" s="161"/>
      <c r="F134" s="161"/>
      <c r="G134" s="161"/>
      <c r="H134" s="161"/>
      <c r="I134" s="161"/>
      <c r="J134" s="161"/>
      <c r="K134" s="161"/>
      <c r="L134" s="161"/>
      <c r="M134" s="161"/>
      <c r="N134" s="161"/>
      <c r="O134" s="161"/>
      <c r="P134" s="161"/>
      <c r="Q134" s="161"/>
      <c r="R134" s="161"/>
      <c r="S134" s="161"/>
      <c r="T134" s="161"/>
      <c r="U134" s="161"/>
      <c r="V134" s="161"/>
      <c r="W134" s="161"/>
      <c r="X134" s="161"/>
      <c r="Y134" s="161"/>
      <c r="Z134" s="161"/>
    </row>
    <row r="135">
      <c r="A135" s="161"/>
      <c r="B135" s="161"/>
      <c r="C135" s="161"/>
      <c r="D135" s="161"/>
      <c r="E135" s="161"/>
      <c r="F135" s="161"/>
      <c r="G135" s="161"/>
      <c r="H135" s="161"/>
      <c r="I135" s="161"/>
      <c r="J135" s="161"/>
      <c r="K135" s="161"/>
      <c r="L135" s="161"/>
      <c r="M135" s="161"/>
      <c r="N135" s="161"/>
      <c r="O135" s="161"/>
      <c r="P135" s="161"/>
      <c r="Q135" s="161"/>
      <c r="R135" s="161"/>
      <c r="S135" s="161"/>
      <c r="T135" s="161"/>
      <c r="U135" s="161"/>
      <c r="V135" s="161"/>
      <c r="W135" s="161"/>
      <c r="X135" s="161"/>
      <c r="Y135" s="161"/>
      <c r="Z135" s="161"/>
    </row>
    <row r="136">
      <c r="A136" s="161"/>
      <c r="B136" s="161"/>
      <c r="C136" s="161"/>
      <c r="D136" s="161"/>
      <c r="E136" s="161"/>
      <c r="F136" s="161"/>
      <c r="G136" s="161"/>
      <c r="H136" s="161"/>
      <c r="I136" s="161"/>
      <c r="J136" s="161"/>
      <c r="K136" s="161"/>
      <c r="L136" s="161"/>
      <c r="M136" s="161"/>
      <c r="N136" s="161"/>
      <c r="O136" s="161"/>
      <c r="P136" s="161"/>
      <c r="Q136" s="161"/>
      <c r="R136" s="161"/>
      <c r="S136" s="161"/>
      <c r="T136" s="161"/>
      <c r="U136" s="161"/>
      <c r="V136" s="161"/>
      <c r="W136" s="161"/>
      <c r="X136" s="161"/>
      <c r="Y136" s="161"/>
      <c r="Z136" s="161"/>
    </row>
    <row r="137">
      <c r="A137" s="161"/>
      <c r="B137" s="161"/>
      <c r="C137" s="161"/>
      <c r="D137" s="161"/>
      <c r="E137" s="161"/>
      <c r="F137" s="161"/>
      <c r="G137" s="161"/>
      <c r="H137" s="161"/>
      <c r="I137" s="161"/>
      <c r="J137" s="161"/>
      <c r="K137" s="161"/>
      <c r="L137" s="161"/>
      <c r="M137" s="161"/>
      <c r="N137" s="161"/>
      <c r="O137" s="161"/>
      <c r="P137" s="161"/>
      <c r="Q137" s="161"/>
      <c r="R137" s="161"/>
      <c r="S137" s="161"/>
      <c r="T137" s="161"/>
      <c r="U137" s="161"/>
      <c r="V137" s="161"/>
      <c r="W137" s="161"/>
      <c r="X137" s="161"/>
      <c r="Y137" s="161"/>
      <c r="Z137" s="161"/>
    </row>
    <row r="138">
      <c r="A138" s="161"/>
      <c r="B138" s="161"/>
      <c r="C138" s="161"/>
      <c r="D138" s="161"/>
      <c r="E138" s="161"/>
      <c r="F138" s="161"/>
      <c r="G138" s="161"/>
      <c r="H138" s="161"/>
      <c r="I138" s="161"/>
      <c r="J138" s="161"/>
      <c r="K138" s="161"/>
      <c r="L138" s="161"/>
      <c r="M138" s="161"/>
      <c r="N138" s="161"/>
      <c r="O138" s="161"/>
      <c r="P138" s="161"/>
      <c r="Q138" s="161"/>
      <c r="R138" s="161"/>
      <c r="S138" s="161"/>
      <c r="T138" s="161"/>
      <c r="U138" s="161"/>
      <c r="V138" s="161"/>
      <c r="W138" s="161"/>
      <c r="X138" s="161"/>
      <c r="Y138" s="161"/>
      <c r="Z138" s="161"/>
    </row>
    <row r="139">
      <c r="A139" s="161"/>
      <c r="B139" s="161"/>
      <c r="C139" s="161"/>
      <c r="D139" s="161"/>
      <c r="E139" s="161"/>
      <c r="F139" s="161"/>
      <c r="G139" s="161"/>
      <c r="H139" s="161"/>
      <c r="I139" s="161"/>
      <c r="J139" s="161"/>
      <c r="K139" s="161"/>
      <c r="L139" s="161"/>
      <c r="M139" s="161"/>
      <c r="N139" s="161"/>
      <c r="O139" s="161"/>
      <c r="P139" s="161"/>
      <c r="Q139" s="161"/>
      <c r="R139" s="161"/>
      <c r="S139" s="161"/>
      <c r="T139" s="161"/>
      <c r="U139" s="161"/>
      <c r="V139" s="161"/>
      <c r="W139" s="161"/>
      <c r="X139" s="161"/>
      <c r="Y139" s="161"/>
      <c r="Z139" s="161"/>
    </row>
    <row r="140">
      <c r="A140" s="161"/>
      <c r="B140" s="161"/>
      <c r="C140" s="161"/>
      <c r="D140" s="161"/>
      <c r="E140" s="161"/>
      <c r="F140" s="161"/>
      <c r="G140" s="161"/>
      <c r="H140" s="161"/>
      <c r="I140" s="161"/>
      <c r="J140" s="161"/>
      <c r="K140" s="161"/>
      <c r="L140" s="161"/>
      <c r="M140" s="161"/>
      <c r="N140" s="161"/>
      <c r="O140" s="161"/>
      <c r="P140" s="161"/>
      <c r="Q140" s="161"/>
      <c r="R140" s="161"/>
      <c r="S140" s="161"/>
      <c r="T140" s="161"/>
      <c r="U140" s="161"/>
      <c r="V140" s="161"/>
      <c r="W140" s="161"/>
      <c r="X140" s="161"/>
      <c r="Y140" s="161"/>
      <c r="Z140" s="161"/>
    </row>
    <row r="141">
      <c r="A141" s="161"/>
      <c r="B141" s="161"/>
      <c r="C141" s="161"/>
      <c r="D141" s="161"/>
      <c r="E141" s="161"/>
      <c r="F141" s="161"/>
      <c r="G141" s="161"/>
      <c r="H141" s="161"/>
      <c r="I141" s="161"/>
      <c r="J141" s="161"/>
      <c r="K141" s="161"/>
      <c r="L141" s="161"/>
      <c r="M141" s="161"/>
      <c r="N141" s="161"/>
      <c r="O141" s="161"/>
      <c r="P141" s="161"/>
      <c r="Q141" s="161"/>
      <c r="R141" s="161"/>
      <c r="S141" s="161"/>
      <c r="T141" s="161"/>
      <c r="U141" s="161"/>
      <c r="V141" s="161"/>
      <c r="W141" s="161"/>
      <c r="X141" s="161"/>
      <c r="Y141" s="161"/>
      <c r="Z141" s="161"/>
    </row>
    <row r="142">
      <c r="A142" s="161"/>
      <c r="B142" s="161"/>
      <c r="C142" s="161"/>
      <c r="D142" s="161"/>
      <c r="E142" s="161"/>
      <c r="F142" s="161"/>
      <c r="G142" s="161"/>
      <c r="H142" s="161"/>
      <c r="I142" s="161"/>
      <c r="J142" s="161"/>
      <c r="K142" s="161"/>
      <c r="L142" s="161"/>
      <c r="M142" s="161"/>
      <c r="N142" s="161"/>
      <c r="O142" s="161"/>
      <c r="P142" s="161"/>
      <c r="Q142" s="161"/>
      <c r="R142" s="161"/>
      <c r="S142" s="161"/>
      <c r="T142" s="161"/>
      <c r="U142" s="161"/>
      <c r="V142" s="161"/>
      <c r="W142" s="161"/>
      <c r="X142" s="161"/>
      <c r="Y142" s="161"/>
      <c r="Z142" s="161"/>
    </row>
    <row r="143">
      <c r="A143" s="161"/>
      <c r="B143" s="161"/>
      <c r="C143" s="161"/>
      <c r="D143" s="161"/>
      <c r="E143" s="161"/>
      <c r="F143" s="161"/>
      <c r="G143" s="161"/>
      <c r="H143" s="161"/>
      <c r="I143" s="161"/>
      <c r="J143" s="161"/>
      <c r="K143" s="161"/>
      <c r="L143" s="161"/>
      <c r="M143" s="161"/>
      <c r="N143" s="161"/>
      <c r="O143" s="161"/>
      <c r="P143" s="161"/>
      <c r="Q143" s="161"/>
      <c r="R143" s="161"/>
      <c r="S143" s="161"/>
      <c r="T143" s="161"/>
      <c r="U143" s="161"/>
      <c r="V143" s="161"/>
      <c r="W143" s="161"/>
      <c r="X143" s="161"/>
      <c r="Y143" s="161"/>
      <c r="Z143" s="161"/>
    </row>
    <row r="144">
      <c r="A144" s="161"/>
      <c r="B144" s="161"/>
      <c r="C144" s="161"/>
      <c r="D144" s="161"/>
      <c r="E144" s="161"/>
      <c r="F144" s="161"/>
      <c r="G144" s="161"/>
      <c r="H144" s="161"/>
      <c r="I144" s="161"/>
      <c r="J144" s="161"/>
      <c r="K144" s="161"/>
      <c r="L144" s="161"/>
      <c r="M144" s="161"/>
      <c r="N144" s="161"/>
      <c r="O144" s="161"/>
      <c r="P144" s="161"/>
      <c r="Q144" s="161"/>
      <c r="R144" s="161"/>
      <c r="S144" s="161"/>
      <c r="T144" s="161"/>
      <c r="U144" s="161"/>
      <c r="V144" s="161"/>
      <c r="W144" s="161"/>
      <c r="X144" s="161"/>
      <c r="Y144" s="161"/>
      <c r="Z144" s="161"/>
    </row>
    <row r="145">
      <c r="A145" s="161"/>
      <c r="B145" s="161"/>
      <c r="C145" s="161"/>
      <c r="D145" s="161"/>
      <c r="E145" s="161"/>
      <c r="F145" s="161"/>
      <c r="G145" s="161"/>
      <c r="H145" s="161"/>
      <c r="I145" s="161"/>
      <c r="J145" s="161"/>
      <c r="K145" s="161"/>
      <c r="L145" s="161"/>
      <c r="M145" s="161"/>
      <c r="N145" s="161"/>
      <c r="O145" s="161"/>
      <c r="P145" s="161"/>
      <c r="Q145" s="161"/>
      <c r="R145" s="161"/>
      <c r="S145" s="161"/>
      <c r="T145" s="161"/>
      <c r="U145" s="161"/>
      <c r="V145" s="161"/>
      <c r="W145" s="161"/>
      <c r="X145" s="161"/>
      <c r="Y145" s="161"/>
      <c r="Z145" s="161"/>
    </row>
    <row r="146">
      <c r="A146" s="161"/>
      <c r="B146" s="161"/>
      <c r="C146" s="161"/>
      <c r="D146" s="161"/>
      <c r="E146" s="161"/>
      <c r="F146" s="161"/>
      <c r="G146" s="161"/>
      <c r="H146" s="161"/>
      <c r="I146" s="161"/>
      <c r="J146" s="161"/>
      <c r="K146" s="161"/>
      <c r="L146" s="161"/>
      <c r="M146" s="161"/>
      <c r="N146" s="161"/>
      <c r="O146" s="161"/>
      <c r="P146" s="161"/>
      <c r="Q146" s="161"/>
      <c r="R146" s="161"/>
      <c r="S146" s="161"/>
      <c r="T146" s="161"/>
      <c r="U146" s="161"/>
      <c r="V146" s="161"/>
      <c r="W146" s="161"/>
      <c r="X146" s="161"/>
      <c r="Y146" s="161"/>
      <c r="Z146" s="161"/>
    </row>
    <row r="147">
      <c r="A147" s="161"/>
      <c r="B147" s="161"/>
      <c r="C147" s="161"/>
      <c r="D147" s="161"/>
      <c r="E147" s="161"/>
      <c r="F147" s="161"/>
      <c r="G147" s="161"/>
      <c r="H147" s="161"/>
      <c r="I147" s="161"/>
      <c r="J147" s="161"/>
      <c r="K147" s="161"/>
      <c r="L147" s="161"/>
      <c r="M147" s="161"/>
      <c r="N147" s="161"/>
      <c r="O147" s="161"/>
      <c r="P147" s="161"/>
      <c r="Q147" s="161"/>
      <c r="R147" s="161"/>
      <c r="S147" s="161"/>
      <c r="T147" s="161"/>
      <c r="U147" s="161"/>
      <c r="V147" s="161"/>
      <c r="W147" s="161"/>
      <c r="X147" s="161"/>
      <c r="Y147" s="161"/>
      <c r="Z147" s="161"/>
    </row>
    <row r="148">
      <c r="A148" s="161"/>
      <c r="B148" s="161"/>
      <c r="C148" s="161"/>
      <c r="D148" s="161"/>
      <c r="E148" s="161"/>
      <c r="F148" s="161"/>
      <c r="G148" s="161"/>
      <c r="H148" s="161"/>
      <c r="I148" s="161"/>
      <c r="J148" s="161"/>
      <c r="K148" s="161"/>
      <c r="L148" s="161"/>
      <c r="M148" s="161"/>
      <c r="N148" s="161"/>
      <c r="O148" s="161"/>
      <c r="P148" s="161"/>
      <c r="Q148" s="161"/>
      <c r="R148" s="161"/>
      <c r="S148" s="161"/>
      <c r="T148" s="161"/>
      <c r="U148" s="161"/>
      <c r="V148" s="161"/>
      <c r="W148" s="161"/>
      <c r="X148" s="161"/>
      <c r="Y148" s="161"/>
      <c r="Z148" s="161"/>
    </row>
    <row r="149">
      <c r="A149" s="161"/>
      <c r="B149" s="161"/>
      <c r="C149" s="161"/>
      <c r="D149" s="161"/>
      <c r="E149" s="161"/>
      <c r="F149" s="161"/>
      <c r="G149" s="161"/>
      <c r="H149" s="161"/>
      <c r="I149" s="161"/>
      <c r="J149" s="161"/>
      <c r="K149" s="161"/>
      <c r="L149" s="161"/>
      <c r="M149" s="161"/>
      <c r="N149" s="161"/>
      <c r="O149" s="161"/>
      <c r="P149" s="161"/>
      <c r="Q149" s="161"/>
      <c r="R149" s="161"/>
      <c r="S149" s="161"/>
      <c r="T149" s="161"/>
      <c r="U149" s="161"/>
      <c r="V149" s="161"/>
      <c r="W149" s="161"/>
      <c r="X149" s="161"/>
      <c r="Y149" s="161"/>
      <c r="Z149" s="161"/>
    </row>
    <row r="150">
      <c r="A150" s="161"/>
      <c r="B150" s="161"/>
      <c r="C150" s="161"/>
      <c r="D150" s="161"/>
      <c r="E150" s="161"/>
      <c r="F150" s="161"/>
      <c r="G150" s="161"/>
      <c r="H150" s="161"/>
      <c r="I150" s="161"/>
      <c r="J150" s="161"/>
      <c r="K150" s="161"/>
      <c r="L150" s="161"/>
      <c r="M150" s="161"/>
      <c r="N150" s="161"/>
      <c r="O150" s="161"/>
      <c r="P150" s="161"/>
      <c r="Q150" s="161"/>
      <c r="R150" s="161"/>
      <c r="S150" s="161"/>
      <c r="T150" s="161"/>
      <c r="U150" s="161"/>
      <c r="V150" s="161"/>
      <c r="W150" s="161"/>
      <c r="X150" s="161"/>
      <c r="Y150" s="161"/>
      <c r="Z150" s="161"/>
    </row>
    <row r="151">
      <c r="A151" s="161"/>
      <c r="B151" s="161"/>
      <c r="C151" s="161"/>
      <c r="D151" s="161"/>
      <c r="E151" s="161"/>
      <c r="F151" s="161"/>
      <c r="G151" s="161"/>
      <c r="H151" s="161"/>
      <c r="I151" s="161"/>
      <c r="J151" s="161"/>
      <c r="K151" s="161"/>
      <c r="L151" s="161"/>
      <c r="M151" s="161"/>
      <c r="N151" s="161"/>
      <c r="O151" s="161"/>
      <c r="P151" s="161"/>
      <c r="Q151" s="161"/>
      <c r="R151" s="161"/>
      <c r="S151" s="161"/>
      <c r="T151" s="161"/>
      <c r="U151" s="161"/>
      <c r="V151" s="161"/>
      <c r="W151" s="161"/>
      <c r="X151" s="161"/>
      <c r="Y151" s="161"/>
      <c r="Z151" s="161"/>
    </row>
    <row r="152">
      <c r="A152" s="161"/>
      <c r="B152" s="161"/>
      <c r="C152" s="161"/>
      <c r="D152" s="161"/>
      <c r="E152" s="161"/>
      <c r="F152" s="161"/>
      <c r="G152" s="161"/>
      <c r="H152" s="161"/>
      <c r="I152" s="161"/>
      <c r="J152" s="161"/>
      <c r="K152" s="161"/>
      <c r="L152" s="161"/>
      <c r="M152" s="161"/>
      <c r="N152" s="161"/>
      <c r="O152" s="161"/>
      <c r="P152" s="161"/>
      <c r="Q152" s="161"/>
      <c r="R152" s="161"/>
      <c r="S152" s="161"/>
      <c r="T152" s="161"/>
      <c r="U152" s="161"/>
      <c r="V152" s="161"/>
      <c r="W152" s="161"/>
      <c r="X152" s="161"/>
      <c r="Y152" s="161"/>
      <c r="Z152" s="161"/>
    </row>
    <row r="153">
      <c r="A153" s="161"/>
      <c r="B153" s="161"/>
      <c r="C153" s="161"/>
      <c r="D153" s="161"/>
      <c r="E153" s="161"/>
      <c r="F153" s="161"/>
      <c r="G153" s="161"/>
      <c r="H153" s="161"/>
      <c r="I153" s="161"/>
      <c r="J153" s="161"/>
      <c r="K153" s="161"/>
      <c r="L153" s="161"/>
      <c r="M153" s="161"/>
      <c r="N153" s="161"/>
      <c r="O153" s="161"/>
      <c r="P153" s="161"/>
      <c r="Q153" s="161"/>
      <c r="R153" s="161"/>
      <c r="S153" s="161"/>
      <c r="T153" s="161"/>
      <c r="U153" s="161"/>
      <c r="V153" s="161"/>
      <c r="W153" s="161"/>
      <c r="X153" s="161"/>
      <c r="Y153" s="161"/>
      <c r="Z153" s="161"/>
    </row>
    <row r="154">
      <c r="A154" s="161"/>
      <c r="B154" s="161"/>
      <c r="C154" s="161"/>
      <c r="D154" s="161"/>
      <c r="E154" s="161"/>
      <c r="F154" s="161"/>
      <c r="G154" s="161"/>
      <c r="H154" s="161"/>
      <c r="I154" s="161"/>
      <c r="J154" s="161"/>
      <c r="K154" s="161"/>
      <c r="L154" s="161"/>
      <c r="M154" s="161"/>
      <c r="N154" s="161"/>
      <c r="O154" s="161"/>
      <c r="P154" s="161"/>
      <c r="Q154" s="161"/>
      <c r="R154" s="161"/>
      <c r="S154" s="161"/>
      <c r="T154" s="161"/>
      <c r="U154" s="161"/>
      <c r="V154" s="161"/>
      <c r="W154" s="161"/>
      <c r="X154" s="161"/>
      <c r="Y154" s="161"/>
      <c r="Z154" s="161"/>
    </row>
    <row r="155">
      <c r="A155" s="161"/>
      <c r="B155" s="161"/>
      <c r="C155" s="161"/>
      <c r="D155" s="161"/>
      <c r="E155" s="161"/>
      <c r="F155" s="161"/>
      <c r="G155" s="161"/>
      <c r="H155" s="161"/>
      <c r="I155" s="161"/>
      <c r="J155" s="161"/>
      <c r="K155" s="161"/>
      <c r="L155" s="161"/>
      <c r="M155" s="161"/>
      <c r="N155" s="161"/>
      <c r="O155" s="161"/>
      <c r="P155" s="161"/>
      <c r="Q155" s="161"/>
      <c r="R155" s="161"/>
      <c r="S155" s="161"/>
      <c r="T155" s="161"/>
      <c r="U155" s="161"/>
      <c r="V155" s="161"/>
      <c r="W155" s="161"/>
      <c r="X155" s="161"/>
      <c r="Y155" s="161"/>
      <c r="Z155" s="161"/>
    </row>
    <row r="156">
      <c r="A156" s="161"/>
      <c r="B156" s="161"/>
      <c r="C156" s="161"/>
      <c r="D156" s="161"/>
      <c r="E156" s="161"/>
      <c r="F156" s="161"/>
      <c r="G156" s="161"/>
      <c r="H156" s="161"/>
      <c r="I156" s="161"/>
      <c r="J156" s="161"/>
      <c r="K156" s="161"/>
      <c r="L156" s="161"/>
      <c r="M156" s="161"/>
      <c r="N156" s="161"/>
      <c r="O156" s="161"/>
      <c r="P156" s="161"/>
      <c r="Q156" s="161"/>
      <c r="R156" s="161"/>
      <c r="S156" s="161"/>
      <c r="T156" s="161"/>
      <c r="U156" s="161"/>
      <c r="V156" s="161"/>
      <c r="W156" s="161"/>
      <c r="X156" s="161"/>
      <c r="Y156" s="161"/>
      <c r="Z156" s="161"/>
    </row>
    <row r="157">
      <c r="A157" s="161"/>
      <c r="B157" s="161"/>
      <c r="C157" s="161"/>
      <c r="D157" s="161"/>
      <c r="E157" s="161"/>
      <c r="F157" s="161"/>
      <c r="G157" s="161"/>
      <c r="H157" s="161"/>
      <c r="I157" s="161"/>
      <c r="J157" s="161"/>
      <c r="K157" s="161"/>
      <c r="L157" s="161"/>
      <c r="M157" s="161"/>
      <c r="N157" s="161"/>
      <c r="O157" s="161"/>
      <c r="P157" s="161"/>
      <c r="Q157" s="161"/>
      <c r="R157" s="161"/>
      <c r="S157" s="161"/>
      <c r="T157" s="161"/>
      <c r="U157" s="161"/>
      <c r="V157" s="161"/>
      <c r="W157" s="161"/>
      <c r="X157" s="161"/>
      <c r="Y157" s="161"/>
      <c r="Z157" s="161"/>
    </row>
    <row r="158">
      <c r="A158" s="161"/>
      <c r="B158" s="161"/>
      <c r="C158" s="161"/>
      <c r="D158" s="161"/>
      <c r="E158" s="161"/>
      <c r="F158" s="161"/>
      <c r="G158" s="161"/>
      <c r="H158" s="161"/>
      <c r="I158" s="161"/>
      <c r="J158" s="161"/>
      <c r="K158" s="161"/>
      <c r="L158" s="161"/>
      <c r="M158" s="161"/>
      <c r="N158" s="161"/>
      <c r="O158" s="161"/>
      <c r="P158" s="161"/>
      <c r="Q158" s="161"/>
      <c r="R158" s="161"/>
      <c r="S158" s="161"/>
      <c r="T158" s="161"/>
      <c r="U158" s="161"/>
      <c r="V158" s="161"/>
      <c r="W158" s="161"/>
      <c r="X158" s="161"/>
      <c r="Y158" s="161"/>
      <c r="Z158" s="161"/>
    </row>
    <row r="159">
      <c r="A159" s="161"/>
      <c r="B159" s="161"/>
      <c r="C159" s="161"/>
      <c r="D159" s="161"/>
      <c r="E159" s="161"/>
      <c r="F159" s="161"/>
      <c r="G159" s="161"/>
      <c r="H159" s="161"/>
      <c r="I159" s="161"/>
      <c r="J159" s="161"/>
      <c r="K159" s="161"/>
      <c r="L159" s="161"/>
      <c r="M159" s="161"/>
      <c r="N159" s="161"/>
      <c r="O159" s="161"/>
      <c r="P159" s="161"/>
      <c r="Q159" s="161"/>
      <c r="R159" s="161"/>
      <c r="S159" s="161"/>
      <c r="T159" s="161"/>
      <c r="U159" s="161"/>
      <c r="V159" s="161"/>
      <c r="W159" s="161"/>
      <c r="X159" s="161"/>
      <c r="Y159" s="161"/>
      <c r="Z159" s="161"/>
    </row>
    <row r="160">
      <c r="A160" s="161"/>
      <c r="B160" s="161"/>
      <c r="C160" s="161"/>
      <c r="D160" s="161"/>
      <c r="E160" s="161"/>
      <c r="F160" s="161"/>
      <c r="G160" s="161"/>
      <c r="H160" s="161"/>
      <c r="I160" s="161"/>
      <c r="J160" s="161"/>
      <c r="K160" s="161"/>
      <c r="L160" s="161"/>
      <c r="M160" s="161"/>
      <c r="N160" s="161"/>
      <c r="O160" s="161"/>
      <c r="P160" s="161"/>
      <c r="Q160" s="161"/>
      <c r="R160" s="161"/>
      <c r="S160" s="161"/>
      <c r="T160" s="161"/>
      <c r="U160" s="161"/>
      <c r="V160" s="161"/>
      <c r="W160" s="161"/>
      <c r="X160" s="161"/>
      <c r="Y160" s="161"/>
      <c r="Z160" s="161"/>
    </row>
    <row r="161">
      <c r="A161" s="161"/>
      <c r="B161" s="161"/>
      <c r="C161" s="161"/>
      <c r="D161" s="161"/>
      <c r="E161" s="161"/>
      <c r="F161" s="161"/>
      <c r="G161" s="161"/>
      <c r="H161" s="161"/>
      <c r="I161" s="161"/>
      <c r="J161" s="161"/>
      <c r="K161" s="161"/>
      <c r="L161" s="161"/>
      <c r="M161" s="161"/>
      <c r="N161" s="161"/>
      <c r="O161" s="161"/>
      <c r="P161" s="161"/>
      <c r="Q161" s="161"/>
      <c r="R161" s="161"/>
      <c r="S161" s="161"/>
      <c r="T161" s="161"/>
      <c r="U161" s="161"/>
      <c r="V161" s="161"/>
      <c r="W161" s="161"/>
      <c r="X161" s="161"/>
      <c r="Y161" s="161"/>
      <c r="Z161" s="161"/>
    </row>
    <row r="162">
      <c r="A162" s="161"/>
      <c r="B162" s="161"/>
      <c r="C162" s="161"/>
      <c r="D162" s="161"/>
      <c r="E162" s="161"/>
      <c r="F162" s="161"/>
      <c r="G162" s="161"/>
      <c r="H162" s="161"/>
      <c r="I162" s="161"/>
      <c r="J162" s="161"/>
      <c r="K162" s="161"/>
      <c r="L162" s="161"/>
      <c r="M162" s="161"/>
      <c r="N162" s="161"/>
      <c r="O162" s="161"/>
      <c r="P162" s="161"/>
      <c r="Q162" s="161"/>
      <c r="R162" s="161"/>
      <c r="S162" s="161"/>
      <c r="T162" s="161"/>
      <c r="U162" s="161"/>
      <c r="V162" s="161"/>
      <c r="W162" s="161"/>
      <c r="X162" s="161"/>
      <c r="Y162" s="161"/>
      <c r="Z162" s="161"/>
    </row>
    <row r="163">
      <c r="A163" s="161"/>
      <c r="B163" s="161"/>
      <c r="C163" s="161"/>
      <c r="D163" s="161"/>
      <c r="E163" s="161"/>
      <c r="F163" s="161"/>
      <c r="G163" s="161"/>
      <c r="H163" s="161"/>
      <c r="I163" s="161"/>
      <c r="J163" s="161"/>
      <c r="K163" s="161"/>
      <c r="L163" s="161"/>
      <c r="M163" s="161"/>
      <c r="N163" s="161"/>
      <c r="O163" s="161"/>
      <c r="P163" s="161"/>
      <c r="Q163" s="161"/>
      <c r="R163" s="161"/>
      <c r="S163" s="161"/>
      <c r="T163" s="161"/>
      <c r="U163" s="161"/>
      <c r="V163" s="161"/>
      <c r="W163" s="161"/>
      <c r="X163" s="161"/>
      <c r="Y163" s="161"/>
      <c r="Z163" s="161"/>
    </row>
    <row r="164">
      <c r="A164" s="161"/>
      <c r="B164" s="161"/>
      <c r="C164" s="161"/>
      <c r="D164" s="161"/>
      <c r="E164" s="161"/>
      <c r="F164" s="161"/>
      <c r="G164" s="161"/>
      <c r="H164" s="161"/>
      <c r="I164" s="161"/>
      <c r="J164" s="161"/>
      <c r="K164" s="161"/>
      <c r="L164" s="161"/>
      <c r="M164" s="161"/>
      <c r="N164" s="161"/>
      <c r="O164" s="161"/>
      <c r="P164" s="161"/>
      <c r="Q164" s="161"/>
      <c r="R164" s="161"/>
      <c r="S164" s="161"/>
      <c r="T164" s="161"/>
      <c r="U164" s="161"/>
      <c r="V164" s="161"/>
      <c r="W164" s="161"/>
      <c r="X164" s="161"/>
      <c r="Y164" s="161"/>
      <c r="Z164" s="161"/>
    </row>
    <row r="165">
      <c r="A165" s="161"/>
      <c r="B165" s="161"/>
      <c r="C165" s="161"/>
      <c r="D165" s="161"/>
      <c r="E165" s="161"/>
      <c r="F165" s="161"/>
      <c r="G165" s="161"/>
      <c r="H165" s="161"/>
      <c r="I165" s="161"/>
      <c r="J165" s="161"/>
      <c r="K165" s="161"/>
      <c r="L165" s="161"/>
      <c r="M165" s="161"/>
      <c r="N165" s="161"/>
      <c r="O165" s="161"/>
      <c r="P165" s="161"/>
      <c r="Q165" s="161"/>
      <c r="R165" s="161"/>
      <c r="S165" s="161"/>
      <c r="T165" s="161"/>
      <c r="U165" s="161"/>
      <c r="V165" s="161"/>
      <c r="W165" s="161"/>
      <c r="X165" s="161"/>
      <c r="Y165" s="161"/>
      <c r="Z165" s="161"/>
    </row>
    <row r="166">
      <c r="A166" s="161"/>
      <c r="B166" s="161"/>
      <c r="C166" s="161"/>
      <c r="D166" s="161"/>
      <c r="E166" s="161"/>
      <c r="F166" s="161"/>
      <c r="G166" s="161"/>
      <c r="H166" s="161"/>
      <c r="I166" s="161"/>
      <c r="J166" s="161"/>
      <c r="K166" s="161"/>
      <c r="L166" s="161"/>
      <c r="M166" s="161"/>
      <c r="N166" s="161"/>
      <c r="O166" s="161"/>
      <c r="P166" s="161"/>
      <c r="Q166" s="161"/>
      <c r="R166" s="161"/>
      <c r="S166" s="161"/>
      <c r="T166" s="161"/>
      <c r="U166" s="161"/>
      <c r="V166" s="161"/>
      <c r="W166" s="161"/>
      <c r="X166" s="161"/>
      <c r="Y166" s="161"/>
      <c r="Z166" s="161"/>
    </row>
    <row r="167">
      <c r="A167" s="161"/>
      <c r="B167" s="161"/>
      <c r="C167" s="161"/>
      <c r="D167" s="161"/>
      <c r="E167" s="161"/>
      <c r="F167" s="161"/>
      <c r="G167" s="161"/>
      <c r="H167" s="161"/>
      <c r="I167" s="161"/>
      <c r="J167" s="161"/>
      <c r="K167" s="161"/>
      <c r="L167" s="161"/>
      <c r="M167" s="161"/>
      <c r="N167" s="161"/>
      <c r="O167" s="161"/>
      <c r="P167" s="161"/>
      <c r="Q167" s="161"/>
      <c r="R167" s="161"/>
      <c r="S167" s="161"/>
      <c r="T167" s="161"/>
      <c r="U167" s="161"/>
      <c r="V167" s="161"/>
      <c r="W167" s="161"/>
      <c r="X167" s="161"/>
      <c r="Y167" s="161"/>
      <c r="Z167" s="161"/>
    </row>
    <row r="168">
      <c r="A168" s="161"/>
      <c r="B168" s="161"/>
      <c r="C168" s="161"/>
      <c r="D168" s="161"/>
      <c r="E168" s="161"/>
      <c r="F168" s="161"/>
      <c r="G168" s="161"/>
      <c r="H168" s="161"/>
      <c r="I168" s="161"/>
      <c r="J168" s="161"/>
      <c r="K168" s="161"/>
      <c r="L168" s="161"/>
      <c r="M168" s="161"/>
      <c r="N168" s="161"/>
      <c r="O168" s="161"/>
      <c r="P168" s="161"/>
      <c r="Q168" s="161"/>
      <c r="R168" s="161"/>
      <c r="S168" s="161"/>
      <c r="T168" s="161"/>
      <c r="U168" s="161"/>
      <c r="V168" s="161"/>
      <c r="W168" s="161"/>
      <c r="X168" s="161"/>
      <c r="Y168" s="161"/>
      <c r="Z168" s="161"/>
    </row>
    <row r="169">
      <c r="A169" s="161"/>
      <c r="B169" s="161"/>
      <c r="C169" s="161"/>
      <c r="D169" s="161"/>
      <c r="E169" s="161"/>
      <c r="F169" s="161"/>
      <c r="G169" s="161"/>
      <c r="H169" s="161"/>
      <c r="I169" s="161"/>
      <c r="J169" s="161"/>
      <c r="K169" s="161"/>
      <c r="L169" s="161"/>
      <c r="M169" s="161"/>
      <c r="N169" s="161"/>
      <c r="O169" s="161"/>
      <c r="P169" s="161"/>
      <c r="Q169" s="161"/>
      <c r="R169" s="161"/>
      <c r="S169" s="161"/>
      <c r="T169" s="161"/>
      <c r="U169" s="161"/>
      <c r="V169" s="161"/>
      <c r="W169" s="161"/>
      <c r="X169" s="161"/>
      <c r="Y169" s="161"/>
      <c r="Z169" s="161"/>
    </row>
    <row r="170">
      <c r="A170" s="161"/>
      <c r="B170" s="161"/>
      <c r="C170" s="161"/>
      <c r="D170" s="161"/>
      <c r="E170" s="161"/>
      <c r="F170" s="161"/>
      <c r="G170" s="161"/>
      <c r="H170" s="161"/>
      <c r="I170" s="161"/>
      <c r="J170" s="161"/>
      <c r="K170" s="161"/>
      <c r="L170" s="161"/>
      <c r="M170" s="161"/>
      <c r="N170" s="161"/>
      <c r="O170" s="161"/>
      <c r="P170" s="161"/>
      <c r="Q170" s="161"/>
      <c r="R170" s="161"/>
      <c r="S170" s="161"/>
      <c r="T170" s="161"/>
      <c r="U170" s="161"/>
      <c r="V170" s="161"/>
      <c r="W170" s="161"/>
      <c r="X170" s="161"/>
      <c r="Y170" s="161"/>
      <c r="Z170" s="161"/>
    </row>
    <row r="171">
      <c r="A171" s="161"/>
      <c r="B171" s="161"/>
      <c r="C171" s="161"/>
      <c r="D171" s="161"/>
      <c r="E171" s="161"/>
      <c r="F171" s="161"/>
      <c r="G171" s="161"/>
      <c r="H171" s="161"/>
      <c r="I171" s="161"/>
      <c r="J171" s="161"/>
      <c r="K171" s="161"/>
      <c r="L171" s="161"/>
      <c r="M171" s="161"/>
      <c r="N171" s="161"/>
      <c r="O171" s="161"/>
      <c r="P171" s="161"/>
      <c r="Q171" s="161"/>
      <c r="R171" s="161"/>
      <c r="S171" s="161"/>
      <c r="T171" s="161"/>
      <c r="U171" s="161"/>
      <c r="V171" s="161"/>
      <c r="W171" s="161"/>
      <c r="X171" s="161"/>
      <c r="Y171" s="161"/>
      <c r="Z171" s="161"/>
    </row>
    <row r="172">
      <c r="A172" s="161"/>
      <c r="B172" s="161"/>
      <c r="C172" s="161"/>
      <c r="D172" s="161"/>
      <c r="E172" s="161"/>
      <c r="F172" s="161"/>
      <c r="G172" s="161"/>
      <c r="H172" s="161"/>
      <c r="I172" s="161"/>
      <c r="J172" s="161"/>
      <c r="K172" s="161"/>
      <c r="L172" s="161"/>
      <c r="M172" s="161"/>
      <c r="N172" s="161"/>
      <c r="O172" s="161"/>
      <c r="P172" s="161"/>
      <c r="Q172" s="161"/>
      <c r="R172" s="161"/>
      <c r="S172" s="161"/>
      <c r="T172" s="161"/>
      <c r="U172" s="161"/>
      <c r="V172" s="161"/>
      <c r="W172" s="161"/>
      <c r="X172" s="161"/>
      <c r="Y172" s="161"/>
      <c r="Z172" s="161"/>
    </row>
    <row r="173">
      <c r="A173" s="161"/>
      <c r="B173" s="161"/>
      <c r="C173" s="161"/>
      <c r="D173" s="161"/>
      <c r="E173" s="161"/>
      <c r="F173" s="161"/>
      <c r="G173" s="161"/>
      <c r="H173" s="161"/>
      <c r="I173" s="161"/>
      <c r="J173" s="161"/>
      <c r="K173" s="161"/>
      <c r="L173" s="161"/>
      <c r="M173" s="161"/>
      <c r="N173" s="161"/>
      <c r="O173" s="161"/>
      <c r="P173" s="161"/>
      <c r="Q173" s="161"/>
      <c r="R173" s="161"/>
      <c r="S173" s="161"/>
      <c r="T173" s="161"/>
      <c r="U173" s="161"/>
      <c r="V173" s="161"/>
      <c r="W173" s="161"/>
      <c r="X173" s="161"/>
      <c r="Y173" s="161"/>
      <c r="Z173" s="161"/>
    </row>
    <row r="174">
      <c r="A174" s="161"/>
      <c r="B174" s="161"/>
      <c r="C174" s="161"/>
      <c r="D174" s="161"/>
      <c r="E174" s="161"/>
      <c r="F174" s="161"/>
      <c r="G174" s="161"/>
      <c r="H174" s="161"/>
      <c r="I174" s="161"/>
      <c r="J174" s="161"/>
      <c r="K174" s="161"/>
      <c r="L174" s="161"/>
      <c r="M174" s="161"/>
      <c r="N174" s="161"/>
      <c r="O174" s="161"/>
      <c r="P174" s="161"/>
      <c r="Q174" s="161"/>
      <c r="R174" s="161"/>
      <c r="S174" s="161"/>
      <c r="T174" s="161"/>
      <c r="U174" s="161"/>
      <c r="V174" s="161"/>
      <c r="W174" s="161"/>
      <c r="X174" s="161"/>
      <c r="Y174" s="161"/>
      <c r="Z174" s="161"/>
    </row>
    <row r="175">
      <c r="A175" s="161"/>
      <c r="B175" s="161"/>
      <c r="C175" s="161"/>
      <c r="D175" s="161"/>
      <c r="E175" s="161"/>
      <c r="F175" s="161"/>
      <c r="G175" s="161"/>
      <c r="H175" s="161"/>
      <c r="I175" s="161"/>
      <c r="J175" s="161"/>
      <c r="K175" s="161"/>
      <c r="L175" s="161"/>
      <c r="M175" s="161"/>
      <c r="N175" s="161"/>
      <c r="O175" s="161"/>
      <c r="P175" s="161"/>
      <c r="Q175" s="161"/>
      <c r="R175" s="161"/>
      <c r="S175" s="161"/>
      <c r="T175" s="161"/>
      <c r="U175" s="161"/>
      <c r="V175" s="161"/>
      <c r="W175" s="161"/>
      <c r="X175" s="161"/>
      <c r="Y175" s="161"/>
      <c r="Z175" s="161"/>
    </row>
    <row r="176">
      <c r="A176" s="161"/>
      <c r="B176" s="161"/>
      <c r="C176" s="161"/>
      <c r="D176" s="161"/>
      <c r="E176" s="161"/>
      <c r="F176" s="161"/>
      <c r="G176" s="161"/>
      <c r="H176" s="161"/>
      <c r="I176" s="161"/>
      <c r="J176" s="161"/>
      <c r="K176" s="161"/>
      <c r="L176" s="161"/>
      <c r="M176" s="161"/>
      <c r="N176" s="161"/>
      <c r="O176" s="161"/>
      <c r="P176" s="161"/>
      <c r="Q176" s="161"/>
      <c r="R176" s="161"/>
      <c r="S176" s="161"/>
      <c r="T176" s="161"/>
      <c r="U176" s="161"/>
      <c r="V176" s="161"/>
      <c r="W176" s="161"/>
      <c r="X176" s="161"/>
      <c r="Y176" s="161"/>
      <c r="Z176" s="161"/>
    </row>
    <row r="177">
      <c r="A177" s="161"/>
      <c r="B177" s="161"/>
      <c r="C177" s="161"/>
      <c r="D177" s="161"/>
      <c r="E177" s="161"/>
      <c r="F177" s="161"/>
      <c r="G177" s="161"/>
      <c r="H177" s="161"/>
      <c r="I177" s="161"/>
      <c r="J177" s="161"/>
      <c r="K177" s="161"/>
      <c r="L177" s="161"/>
      <c r="M177" s="161"/>
      <c r="N177" s="161"/>
      <c r="O177" s="161"/>
      <c r="P177" s="161"/>
      <c r="Q177" s="161"/>
      <c r="R177" s="161"/>
      <c r="S177" s="161"/>
      <c r="T177" s="161"/>
      <c r="U177" s="161"/>
      <c r="V177" s="161"/>
      <c r="W177" s="161"/>
      <c r="X177" s="161"/>
      <c r="Y177" s="161"/>
      <c r="Z177" s="161"/>
    </row>
    <row r="178">
      <c r="A178" s="161"/>
      <c r="B178" s="161"/>
      <c r="C178" s="161"/>
      <c r="D178" s="161"/>
      <c r="E178" s="161"/>
      <c r="F178" s="161"/>
      <c r="G178" s="161"/>
      <c r="H178" s="161"/>
      <c r="I178" s="161"/>
      <c r="J178" s="161"/>
      <c r="K178" s="161"/>
      <c r="L178" s="161"/>
      <c r="M178" s="161"/>
      <c r="N178" s="161"/>
      <c r="O178" s="161"/>
      <c r="P178" s="161"/>
      <c r="Q178" s="161"/>
      <c r="R178" s="161"/>
      <c r="S178" s="161"/>
      <c r="T178" s="161"/>
      <c r="U178" s="161"/>
      <c r="V178" s="161"/>
      <c r="W178" s="161"/>
      <c r="X178" s="161"/>
      <c r="Y178" s="161"/>
      <c r="Z178" s="161"/>
    </row>
    <row r="179">
      <c r="A179" s="161"/>
      <c r="B179" s="161"/>
      <c r="C179" s="161"/>
      <c r="D179" s="161"/>
      <c r="E179" s="161"/>
      <c r="F179" s="161"/>
      <c r="G179" s="161"/>
      <c r="H179" s="161"/>
      <c r="I179" s="161"/>
      <c r="J179" s="161"/>
      <c r="K179" s="161"/>
      <c r="L179" s="161"/>
      <c r="M179" s="161"/>
      <c r="N179" s="161"/>
      <c r="O179" s="161"/>
      <c r="P179" s="161"/>
      <c r="Q179" s="161"/>
      <c r="R179" s="161"/>
      <c r="S179" s="161"/>
      <c r="T179" s="161"/>
      <c r="U179" s="161"/>
      <c r="V179" s="161"/>
      <c r="W179" s="161"/>
      <c r="X179" s="161"/>
      <c r="Y179" s="161"/>
      <c r="Z179" s="161"/>
    </row>
    <row r="180">
      <c r="A180" s="161"/>
      <c r="B180" s="161"/>
      <c r="C180" s="161"/>
      <c r="D180" s="161"/>
      <c r="E180" s="161"/>
      <c r="F180" s="161"/>
      <c r="G180" s="161"/>
      <c r="H180" s="161"/>
      <c r="I180" s="161"/>
      <c r="J180" s="161"/>
      <c r="K180" s="161"/>
      <c r="L180" s="161"/>
      <c r="M180" s="161"/>
      <c r="N180" s="161"/>
      <c r="O180" s="161"/>
      <c r="P180" s="161"/>
      <c r="Q180" s="161"/>
      <c r="R180" s="161"/>
      <c r="S180" s="161"/>
      <c r="T180" s="161"/>
      <c r="U180" s="161"/>
      <c r="V180" s="161"/>
      <c r="W180" s="161"/>
      <c r="X180" s="161"/>
      <c r="Y180" s="161"/>
      <c r="Z180" s="161"/>
    </row>
    <row r="181">
      <c r="A181" s="161"/>
      <c r="B181" s="161"/>
      <c r="C181" s="161"/>
      <c r="D181" s="161"/>
      <c r="E181" s="161"/>
      <c r="F181" s="161"/>
      <c r="G181" s="161"/>
      <c r="H181" s="161"/>
      <c r="I181" s="161"/>
      <c r="J181" s="161"/>
      <c r="K181" s="161"/>
      <c r="L181" s="161"/>
      <c r="M181" s="161"/>
      <c r="N181" s="161"/>
      <c r="O181" s="161"/>
      <c r="P181" s="161"/>
      <c r="Q181" s="161"/>
      <c r="R181" s="161"/>
      <c r="S181" s="161"/>
      <c r="T181" s="161"/>
      <c r="U181" s="161"/>
      <c r="V181" s="161"/>
      <c r="W181" s="161"/>
      <c r="X181" s="161"/>
      <c r="Y181" s="161"/>
      <c r="Z181" s="161"/>
    </row>
    <row r="182">
      <c r="A182" s="161"/>
      <c r="B182" s="161"/>
      <c r="C182" s="161"/>
      <c r="D182" s="161"/>
      <c r="E182" s="161"/>
      <c r="F182" s="161"/>
      <c r="G182" s="161"/>
      <c r="H182" s="161"/>
      <c r="I182" s="161"/>
      <c r="J182" s="161"/>
      <c r="K182" s="161"/>
      <c r="L182" s="161"/>
      <c r="M182" s="161"/>
      <c r="N182" s="161"/>
      <c r="O182" s="161"/>
      <c r="P182" s="161"/>
      <c r="Q182" s="161"/>
      <c r="R182" s="161"/>
      <c r="S182" s="161"/>
      <c r="T182" s="161"/>
      <c r="U182" s="161"/>
      <c r="V182" s="161"/>
      <c r="W182" s="161"/>
      <c r="X182" s="161"/>
      <c r="Y182" s="161"/>
      <c r="Z182" s="161"/>
    </row>
    <row r="183">
      <c r="A183" s="161"/>
      <c r="B183" s="161"/>
      <c r="C183" s="161"/>
      <c r="D183" s="161"/>
      <c r="E183" s="161"/>
      <c r="F183" s="161"/>
      <c r="G183" s="161"/>
      <c r="H183" s="161"/>
      <c r="I183" s="161"/>
      <c r="J183" s="161"/>
      <c r="K183" s="161"/>
      <c r="L183" s="161"/>
      <c r="M183" s="161"/>
      <c r="N183" s="161"/>
      <c r="O183" s="161"/>
      <c r="P183" s="161"/>
      <c r="Q183" s="161"/>
      <c r="R183" s="161"/>
      <c r="S183" s="161"/>
      <c r="T183" s="161"/>
      <c r="U183" s="161"/>
      <c r="V183" s="161"/>
      <c r="W183" s="161"/>
      <c r="X183" s="161"/>
      <c r="Y183" s="161"/>
      <c r="Z183" s="161"/>
    </row>
    <row r="184">
      <c r="A184" s="161"/>
      <c r="B184" s="161"/>
      <c r="C184" s="161"/>
      <c r="D184" s="161"/>
      <c r="E184" s="161"/>
      <c r="F184" s="161"/>
      <c r="G184" s="161"/>
      <c r="H184" s="161"/>
      <c r="I184" s="161"/>
      <c r="J184" s="161"/>
      <c r="K184" s="161"/>
      <c r="L184" s="161"/>
      <c r="M184" s="161"/>
      <c r="N184" s="161"/>
      <c r="O184" s="161"/>
      <c r="P184" s="161"/>
      <c r="Q184" s="161"/>
      <c r="R184" s="161"/>
      <c r="S184" s="161"/>
      <c r="T184" s="161"/>
      <c r="U184" s="161"/>
      <c r="V184" s="161"/>
      <c r="W184" s="161"/>
      <c r="X184" s="161"/>
      <c r="Y184" s="161"/>
      <c r="Z184" s="161"/>
    </row>
    <row r="185">
      <c r="A185" s="161"/>
      <c r="B185" s="161"/>
      <c r="C185" s="161"/>
      <c r="D185" s="161"/>
      <c r="E185" s="161"/>
      <c r="F185" s="161"/>
      <c r="G185" s="161"/>
      <c r="H185" s="161"/>
      <c r="I185" s="161"/>
      <c r="J185" s="161"/>
      <c r="K185" s="161"/>
      <c r="L185" s="161"/>
      <c r="M185" s="161"/>
      <c r="N185" s="161"/>
      <c r="O185" s="161"/>
      <c r="P185" s="161"/>
      <c r="Q185" s="161"/>
      <c r="R185" s="161"/>
      <c r="S185" s="161"/>
      <c r="T185" s="161"/>
      <c r="U185" s="161"/>
      <c r="V185" s="161"/>
      <c r="W185" s="161"/>
      <c r="X185" s="161"/>
      <c r="Y185" s="161"/>
      <c r="Z185" s="161"/>
    </row>
    <row r="186">
      <c r="A186" s="161"/>
      <c r="B186" s="161"/>
      <c r="C186" s="161"/>
      <c r="D186" s="161"/>
      <c r="E186" s="161"/>
      <c r="F186" s="161"/>
      <c r="G186" s="161"/>
      <c r="H186" s="161"/>
      <c r="I186" s="161"/>
      <c r="J186" s="161"/>
      <c r="K186" s="161"/>
      <c r="L186" s="161"/>
      <c r="M186" s="161"/>
      <c r="N186" s="161"/>
      <c r="O186" s="161"/>
      <c r="P186" s="161"/>
      <c r="Q186" s="161"/>
      <c r="R186" s="161"/>
      <c r="S186" s="161"/>
      <c r="T186" s="161"/>
      <c r="U186" s="161"/>
      <c r="V186" s="161"/>
      <c r="W186" s="161"/>
      <c r="X186" s="161"/>
      <c r="Y186" s="161"/>
      <c r="Z186" s="161"/>
    </row>
    <row r="187">
      <c r="A187" s="161"/>
      <c r="B187" s="161"/>
      <c r="C187" s="161"/>
      <c r="D187" s="161"/>
      <c r="E187" s="161"/>
      <c r="F187" s="161"/>
      <c r="G187" s="161"/>
      <c r="H187" s="161"/>
      <c r="I187" s="161"/>
      <c r="J187" s="161"/>
      <c r="K187" s="161"/>
      <c r="L187" s="161"/>
      <c r="M187" s="161"/>
      <c r="N187" s="161"/>
      <c r="O187" s="161"/>
      <c r="P187" s="161"/>
      <c r="Q187" s="161"/>
      <c r="R187" s="161"/>
      <c r="S187" s="161"/>
      <c r="T187" s="161"/>
      <c r="U187" s="161"/>
      <c r="V187" s="161"/>
      <c r="W187" s="161"/>
      <c r="X187" s="161"/>
      <c r="Y187" s="161"/>
      <c r="Z187" s="161"/>
    </row>
    <row r="188">
      <c r="A188" s="161"/>
      <c r="B188" s="161"/>
      <c r="C188" s="161"/>
      <c r="D188" s="161"/>
      <c r="E188" s="161"/>
      <c r="F188" s="161"/>
      <c r="G188" s="161"/>
      <c r="H188" s="161"/>
      <c r="I188" s="161"/>
      <c r="J188" s="161"/>
      <c r="K188" s="161"/>
      <c r="L188" s="161"/>
      <c r="M188" s="161"/>
      <c r="N188" s="161"/>
      <c r="O188" s="161"/>
      <c r="P188" s="161"/>
      <c r="Q188" s="161"/>
      <c r="R188" s="161"/>
      <c r="S188" s="161"/>
      <c r="T188" s="161"/>
      <c r="U188" s="161"/>
      <c r="V188" s="161"/>
      <c r="W188" s="161"/>
      <c r="X188" s="161"/>
      <c r="Y188" s="161"/>
      <c r="Z188" s="161"/>
    </row>
    <row r="189">
      <c r="A189" s="161"/>
      <c r="B189" s="161"/>
      <c r="C189" s="161"/>
      <c r="D189" s="161"/>
      <c r="E189" s="161"/>
      <c r="F189" s="161"/>
      <c r="G189" s="161"/>
      <c r="H189" s="161"/>
      <c r="I189" s="161"/>
      <c r="J189" s="161"/>
      <c r="K189" s="161"/>
      <c r="L189" s="161"/>
      <c r="M189" s="161"/>
      <c r="N189" s="161"/>
      <c r="O189" s="161"/>
      <c r="P189" s="161"/>
      <c r="Q189" s="161"/>
      <c r="R189" s="161"/>
      <c r="S189" s="161"/>
      <c r="T189" s="161"/>
      <c r="U189" s="161"/>
      <c r="V189" s="161"/>
      <c r="W189" s="161"/>
      <c r="X189" s="161"/>
      <c r="Y189" s="161"/>
      <c r="Z189" s="161"/>
    </row>
    <row r="190">
      <c r="A190" s="161"/>
      <c r="B190" s="161"/>
      <c r="C190" s="161"/>
      <c r="D190" s="161"/>
      <c r="E190" s="161"/>
      <c r="F190" s="161"/>
      <c r="G190" s="161"/>
      <c r="H190" s="161"/>
      <c r="I190" s="161"/>
      <c r="J190" s="161"/>
      <c r="K190" s="161"/>
      <c r="L190" s="161"/>
      <c r="M190" s="161"/>
      <c r="N190" s="161"/>
      <c r="O190" s="161"/>
      <c r="P190" s="161"/>
      <c r="Q190" s="161"/>
      <c r="R190" s="161"/>
      <c r="S190" s="161"/>
      <c r="T190" s="161"/>
      <c r="U190" s="161"/>
      <c r="V190" s="161"/>
      <c r="W190" s="161"/>
      <c r="X190" s="161"/>
      <c r="Y190" s="161"/>
      <c r="Z190" s="161"/>
    </row>
    <row r="191">
      <c r="A191" s="161"/>
      <c r="B191" s="161"/>
      <c r="C191" s="161"/>
      <c r="D191" s="161"/>
      <c r="E191" s="161"/>
      <c r="F191" s="161"/>
      <c r="G191" s="161"/>
      <c r="H191" s="161"/>
      <c r="I191" s="161"/>
      <c r="J191" s="161"/>
      <c r="K191" s="161"/>
      <c r="L191" s="161"/>
      <c r="M191" s="161"/>
      <c r="N191" s="161"/>
      <c r="O191" s="161"/>
      <c r="P191" s="161"/>
      <c r="Q191" s="161"/>
      <c r="R191" s="161"/>
      <c r="S191" s="161"/>
      <c r="T191" s="161"/>
      <c r="U191" s="161"/>
      <c r="V191" s="161"/>
      <c r="W191" s="161"/>
      <c r="X191" s="161"/>
      <c r="Y191" s="161"/>
      <c r="Z191" s="161"/>
    </row>
    <row r="192">
      <c r="A192" s="161"/>
      <c r="B192" s="161"/>
      <c r="C192" s="161"/>
      <c r="D192" s="161"/>
      <c r="E192" s="161"/>
      <c r="F192" s="161"/>
      <c r="G192" s="161"/>
      <c r="H192" s="161"/>
      <c r="I192" s="161"/>
      <c r="J192" s="161"/>
      <c r="K192" s="161"/>
      <c r="L192" s="161"/>
      <c r="M192" s="161"/>
      <c r="N192" s="161"/>
      <c r="O192" s="161"/>
      <c r="P192" s="161"/>
      <c r="Q192" s="161"/>
      <c r="R192" s="161"/>
      <c r="S192" s="161"/>
      <c r="T192" s="161"/>
      <c r="U192" s="161"/>
      <c r="V192" s="161"/>
      <c r="W192" s="161"/>
      <c r="X192" s="161"/>
      <c r="Y192" s="161"/>
      <c r="Z192" s="161"/>
    </row>
    <row r="193">
      <c r="A193" s="161"/>
      <c r="B193" s="161"/>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row>
    <row r="194">
      <c r="A194" s="161"/>
      <c r="B194" s="161"/>
      <c r="C194" s="161"/>
      <c r="D194" s="161"/>
      <c r="E194" s="161"/>
      <c r="F194" s="161"/>
      <c r="G194" s="161"/>
      <c r="H194" s="161"/>
      <c r="I194" s="161"/>
      <c r="J194" s="161"/>
      <c r="K194" s="161"/>
      <c r="L194" s="161"/>
      <c r="M194" s="161"/>
      <c r="N194" s="161"/>
      <c r="O194" s="161"/>
      <c r="P194" s="161"/>
      <c r="Q194" s="161"/>
      <c r="R194" s="161"/>
      <c r="S194" s="161"/>
      <c r="T194" s="161"/>
      <c r="U194" s="161"/>
      <c r="V194" s="161"/>
      <c r="W194" s="161"/>
      <c r="X194" s="161"/>
      <c r="Y194" s="161"/>
      <c r="Z194" s="161"/>
    </row>
    <row r="195">
      <c r="A195" s="161"/>
      <c r="B195" s="161"/>
      <c r="C195" s="161"/>
      <c r="D195" s="161"/>
      <c r="E195" s="161"/>
      <c r="F195" s="161"/>
      <c r="G195" s="161"/>
      <c r="H195" s="161"/>
      <c r="I195" s="161"/>
      <c r="J195" s="161"/>
      <c r="K195" s="161"/>
      <c r="L195" s="161"/>
      <c r="M195" s="161"/>
      <c r="N195" s="161"/>
      <c r="O195" s="161"/>
      <c r="P195" s="161"/>
      <c r="Q195" s="161"/>
      <c r="R195" s="161"/>
      <c r="S195" s="161"/>
      <c r="T195" s="161"/>
      <c r="U195" s="161"/>
      <c r="V195" s="161"/>
      <c r="W195" s="161"/>
      <c r="X195" s="161"/>
      <c r="Y195" s="161"/>
      <c r="Z195" s="161"/>
    </row>
    <row r="196">
      <c r="A196" s="161"/>
      <c r="B196" s="161"/>
      <c r="C196" s="161"/>
      <c r="D196" s="161"/>
      <c r="E196" s="161"/>
      <c r="F196" s="161"/>
      <c r="G196" s="161"/>
      <c r="H196" s="161"/>
      <c r="I196" s="161"/>
      <c r="J196" s="161"/>
      <c r="K196" s="161"/>
      <c r="L196" s="161"/>
      <c r="M196" s="161"/>
      <c r="N196" s="161"/>
      <c r="O196" s="161"/>
      <c r="P196" s="161"/>
      <c r="Q196" s="161"/>
      <c r="R196" s="161"/>
      <c r="S196" s="161"/>
      <c r="T196" s="161"/>
      <c r="U196" s="161"/>
      <c r="V196" s="161"/>
      <c r="W196" s="161"/>
      <c r="X196" s="161"/>
      <c r="Y196" s="161"/>
      <c r="Z196" s="161"/>
    </row>
    <row r="197">
      <c r="A197" s="161"/>
      <c r="B197" s="161"/>
      <c r="C197" s="161"/>
      <c r="D197" s="161"/>
      <c r="E197" s="161"/>
      <c r="F197" s="161"/>
      <c r="G197" s="161"/>
      <c r="H197" s="161"/>
      <c r="I197" s="161"/>
      <c r="J197" s="161"/>
      <c r="K197" s="161"/>
      <c r="L197" s="161"/>
      <c r="M197" s="161"/>
      <c r="N197" s="161"/>
      <c r="O197" s="161"/>
      <c r="P197" s="161"/>
      <c r="Q197" s="161"/>
      <c r="R197" s="161"/>
      <c r="S197" s="161"/>
      <c r="T197" s="161"/>
      <c r="U197" s="161"/>
      <c r="V197" s="161"/>
      <c r="W197" s="161"/>
      <c r="X197" s="161"/>
      <c r="Y197" s="161"/>
      <c r="Z197" s="161"/>
    </row>
    <row r="198">
      <c r="A198" s="161"/>
      <c r="B198" s="161"/>
      <c r="C198" s="161"/>
      <c r="D198" s="161"/>
      <c r="E198" s="161"/>
      <c r="F198" s="161"/>
      <c r="G198" s="161"/>
      <c r="H198" s="161"/>
      <c r="I198" s="161"/>
      <c r="J198" s="161"/>
      <c r="K198" s="161"/>
      <c r="L198" s="161"/>
      <c r="M198" s="161"/>
      <c r="N198" s="161"/>
      <c r="O198" s="161"/>
      <c r="P198" s="161"/>
      <c r="Q198" s="161"/>
      <c r="R198" s="161"/>
      <c r="S198" s="161"/>
      <c r="T198" s="161"/>
      <c r="U198" s="161"/>
      <c r="V198" s="161"/>
      <c r="W198" s="161"/>
      <c r="X198" s="161"/>
      <c r="Y198" s="161"/>
      <c r="Z198" s="161"/>
    </row>
    <row r="199">
      <c r="A199" s="161"/>
      <c r="B199" s="161"/>
      <c r="C199" s="161"/>
      <c r="D199" s="161"/>
      <c r="E199" s="161"/>
      <c r="F199" s="161"/>
      <c r="G199" s="161"/>
      <c r="H199" s="161"/>
      <c r="I199" s="161"/>
      <c r="J199" s="161"/>
      <c r="K199" s="161"/>
      <c r="L199" s="161"/>
      <c r="M199" s="161"/>
      <c r="N199" s="161"/>
      <c r="O199" s="161"/>
      <c r="P199" s="161"/>
      <c r="Q199" s="161"/>
      <c r="R199" s="161"/>
      <c r="S199" s="161"/>
      <c r="T199" s="161"/>
      <c r="U199" s="161"/>
      <c r="V199" s="161"/>
      <c r="W199" s="161"/>
      <c r="X199" s="161"/>
      <c r="Y199" s="161"/>
      <c r="Z199" s="161"/>
    </row>
    <row r="200">
      <c r="A200" s="161"/>
      <c r="B200" s="161"/>
      <c r="C200" s="161"/>
      <c r="D200" s="161"/>
      <c r="E200" s="161"/>
      <c r="F200" s="161"/>
      <c r="G200" s="161"/>
      <c r="H200" s="161"/>
      <c r="I200" s="161"/>
      <c r="J200" s="161"/>
      <c r="K200" s="161"/>
      <c r="L200" s="161"/>
      <c r="M200" s="161"/>
      <c r="N200" s="161"/>
      <c r="O200" s="161"/>
      <c r="P200" s="161"/>
      <c r="Q200" s="161"/>
      <c r="R200" s="161"/>
      <c r="S200" s="161"/>
      <c r="T200" s="161"/>
      <c r="U200" s="161"/>
      <c r="V200" s="161"/>
      <c r="W200" s="161"/>
      <c r="X200" s="161"/>
      <c r="Y200" s="161"/>
      <c r="Z200" s="161"/>
    </row>
    <row r="201">
      <c r="A201" s="161"/>
      <c r="B201" s="161"/>
      <c r="C201" s="161"/>
      <c r="D201" s="161"/>
      <c r="E201" s="161"/>
      <c r="F201" s="161"/>
      <c r="G201" s="161"/>
      <c r="H201" s="161"/>
      <c r="I201" s="161"/>
      <c r="J201" s="161"/>
      <c r="K201" s="161"/>
      <c r="L201" s="161"/>
      <c r="M201" s="161"/>
      <c r="N201" s="161"/>
      <c r="O201" s="161"/>
      <c r="P201" s="161"/>
      <c r="Q201" s="161"/>
      <c r="R201" s="161"/>
      <c r="S201" s="161"/>
      <c r="T201" s="161"/>
      <c r="U201" s="161"/>
      <c r="V201" s="161"/>
      <c r="W201" s="161"/>
      <c r="X201" s="161"/>
      <c r="Y201" s="161"/>
      <c r="Z201" s="161"/>
    </row>
    <row r="202">
      <c r="A202" s="161"/>
      <c r="B202" s="161"/>
      <c r="C202" s="161"/>
      <c r="D202" s="161"/>
      <c r="E202" s="161"/>
      <c r="F202" s="161"/>
      <c r="G202" s="161"/>
      <c r="H202" s="161"/>
      <c r="I202" s="161"/>
      <c r="J202" s="161"/>
      <c r="K202" s="161"/>
      <c r="L202" s="161"/>
      <c r="M202" s="161"/>
      <c r="N202" s="161"/>
      <c r="O202" s="161"/>
      <c r="P202" s="161"/>
      <c r="Q202" s="161"/>
      <c r="R202" s="161"/>
      <c r="S202" s="161"/>
      <c r="T202" s="161"/>
      <c r="U202" s="161"/>
      <c r="V202" s="161"/>
      <c r="W202" s="161"/>
      <c r="X202" s="161"/>
      <c r="Y202" s="161"/>
      <c r="Z202" s="161"/>
    </row>
    <row r="203">
      <c r="A203" s="161"/>
      <c r="B203" s="161"/>
      <c r="C203" s="161"/>
      <c r="D203" s="161"/>
      <c r="E203" s="161"/>
      <c r="F203" s="161"/>
      <c r="G203" s="161"/>
      <c r="H203" s="161"/>
      <c r="I203" s="161"/>
      <c r="J203" s="161"/>
      <c r="K203" s="161"/>
      <c r="L203" s="161"/>
      <c r="M203" s="161"/>
      <c r="N203" s="161"/>
      <c r="O203" s="161"/>
      <c r="P203" s="161"/>
      <c r="Q203" s="161"/>
      <c r="R203" s="161"/>
      <c r="S203" s="161"/>
      <c r="T203" s="161"/>
      <c r="U203" s="161"/>
      <c r="V203" s="161"/>
      <c r="W203" s="161"/>
      <c r="X203" s="161"/>
      <c r="Y203" s="161"/>
      <c r="Z203" s="161"/>
    </row>
    <row r="204">
      <c r="A204" s="161"/>
      <c r="B204" s="161"/>
      <c r="C204" s="161"/>
      <c r="D204" s="161"/>
      <c r="E204" s="161"/>
      <c r="F204" s="161"/>
      <c r="G204" s="161"/>
      <c r="H204" s="161"/>
      <c r="I204" s="161"/>
      <c r="J204" s="161"/>
      <c r="K204" s="161"/>
      <c r="L204" s="161"/>
      <c r="M204" s="161"/>
      <c r="N204" s="161"/>
      <c r="O204" s="161"/>
      <c r="P204" s="161"/>
      <c r="Q204" s="161"/>
      <c r="R204" s="161"/>
      <c r="S204" s="161"/>
      <c r="T204" s="161"/>
      <c r="U204" s="161"/>
      <c r="V204" s="161"/>
      <c r="W204" s="161"/>
      <c r="X204" s="161"/>
      <c r="Y204" s="161"/>
      <c r="Z204" s="161"/>
    </row>
    <row r="205">
      <c r="A205" s="161"/>
      <c r="B205" s="161"/>
      <c r="C205" s="161"/>
      <c r="D205" s="161"/>
      <c r="E205" s="161"/>
      <c r="F205" s="161"/>
      <c r="G205" s="161"/>
      <c r="H205" s="161"/>
      <c r="I205" s="161"/>
      <c r="J205" s="161"/>
      <c r="K205" s="161"/>
      <c r="L205" s="161"/>
      <c r="M205" s="161"/>
      <c r="N205" s="161"/>
      <c r="O205" s="161"/>
      <c r="P205" s="161"/>
      <c r="Q205" s="161"/>
      <c r="R205" s="161"/>
      <c r="S205" s="161"/>
      <c r="T205" s="161"/>
      <c r="U205" s="161"/>
      <c r="V205" s="161"/>
      <c r="W205" s="161"/>
      <c r="X205" s="161"/>
      <c r="Y205" s="161"/>
      <c r="Z205" s="161"/>
    </row>
    <row r="206">
      <c r="A206" s="161"/>
      <c r="B206" s="161"/>
      <c r="C206" s="161"/>
      <c r="D206" s="161"/>
      <c r="E206" s="161"/>
      <c r="F206" s="161"/>
      <c r="G206" s="161"/>
      <c r="H206" s="161"/>
      <c r="I206" s="161"/>
      <c r="J206" s="161"/>
      <c r="K206" s="161"/>
      <c r="L206" s="161"/>
      <c r="M206" s="161"/>
      <c r="N206" s="161"/>
      <c r="O206" s="161"/>
      <c r="P206" s="161"/>
      <c r="Q206" s="161"/>
      <c r="R206" s="161"/>
      <c r="S206" s="161"/>
      <c r="T206" s="161"/>
      <c r="U206" s="161"/>
      <c r="V206" s="161"/>
      <c r="W206" s="161"/>
      <c r="X206" s="161"/>
      <c r="Y206" s="161"/>
      <c r="Z206" s="161"/>
    </row>
    <row r="207">
      <c r="A207" s="161"/>
      <c r="B207" s="161"/>
      <c r="C207" s="161"/>
      <c r="D207" s="161"/>
      <c r="E207" s="161"/>
      <c r="F207" s="161"/>
      <c r="G207" s="161"/>
      <c r="H207" s="161"/>
      <c r="I207" s="161"/>
      <c r="J207" s="161"/>
      <c r="K207" s="161"/>
      <c r="L207" s="161"/>
      <c r="M207" s="161"/>
      <c r="N207" s="161"/>
      <c r="O207" s="161"/>
      <c r="P207" s="161"/>
      <c r="Q207" s="161"/>
      <c r="R207" s="161"/>
      <c r="S207" s="161"/>
      <c r="T207" s="161"/>
      <c r="U207" s="161"/>
      <c r="V207" s="161"/>
      <c r="W207" s="161"/>
      <c r="X207" s="161"/>
      <c r="Y207" s="161"/>
      <c r="Z207" s="161"/>
    </row>
    <row r="208">
      <c r="A208" s="161"/>
      <c r="B208" s="161"/>
      <c r="C208" s="161"/>
      <c r="D208" s="161"/>
      <c r="E208" s="161"/>
      <c r="F208" s="161"/>
      <c r="G208" s="161"/>
      <c r="H208" s="161"/>
      <c r="I208" s="161"/>
      <c r="J208" s="161"/>
      <c r="K208" s="161"/>
      <c r="L208" s="161"/>
      <c r="M208" s="161"/>
      <c r="N208" s="161"/>
      <c r="O208" s="161"/>
      <c r="P208" s="161"/>
      <c r="Q208" s="161"/>
      <c r="R208" s="161"/>
      <c r="S208" s="161"/>
      <c r="T208" s="161"/>
      <c r="U208" s="161"/>
      <c r="V208" s="161"/>
      <c r="W208" s="161"/>
      <c r="X208" s="161"/>
      <c r="Y208" s="161"/>
      <c r="Z208" s="161"/>
    </row>
    <row r="209">
      <c r="A209" s="161"/>
      <c r="B209" s="161"/>
      <c r="C209" s="161"/>
      <c r="D209" s="161"/>
      <c r="E209" s="161"/>
      <c r="F209" s="161"/>
      <c r="G209" s="161"/>
      <c r="H209" s="161"/>
      <c r="I209" s="161"/>
      <c r="J209" s="161"/>
      <c r="K209" s="161"/>
      <c r="L209" s="161"/>
      <c r="M209" s="161"/>
      <c r="N209" s="161"/>
      <c r="O209" s="161"/>
      <c r="P209" s="161"/>
      <c r="Q209" s="161"/>
      <c r="R209" s="161"/>
      <c r="S209" s="161"/>
      <c r="T209" s="161"/>
      <c r="U209" s="161"/>
      <c r="V209" s="161"/>
      <c r="W209" s="161"/>
      <c r="X209" s="161"/>
      <c r="Y209" s="161"/>
      <c r="Z209" s="161"/>
    </row>
    <row r="210">
      <c r="A210" s="161"/>
      <c r="B210" s="161"/>
      <c r="C210" s="161"/>
      <c r="D210" s="161"/>
      <c r="E210" s="161"/>
      <c r="F210" s="161"/>
      <c r="G210" s="161"/>
      <c r="H210" s="161"/>
      <c r="I210" s="161"/>
      <c r="J210" s="161"/>
      <c r="K210" s="161"/>
      <c r="L210" s="161"/>
      <c r="M210" s="161"/>
      <c r="N210" s="161"/>
      <c r="O210" s="161"/>
      <c r="P210" s="161"/>
      <c r="Q210" s="161"/>
      <c r="R210" s="161"/>
      <c r="S210" s="161"/>
      <c r="T210" s="161"/>
      <c r="U210" s="161"/>
      <c r="V210" s="161"/>
      <c r="W210" s="161"/>
      <c r="X210" s="161"/>
      <c r="Y210" s="161"/>
      <c r="Z210" s="161"/>
    </row>
    <row r="211">
      <c r="A211" s="161"/>
      <c r="B211" s="161"/>
      <c r="C211" s="161"/>
      <c r="D211" s="161"/>
      <c r="E211" s="161"/>
      <c r="F211" s="161"/>
      <c r="G211" s="161"/>
      <c r="H211" s="161"/>
      <c r="I211" s="161"/>
      <c r="J211" s="161"/>
      <c r="K211" s="161"/>
      <c r="L211" s="161"/>
      <c r="M211" s="161"/>
      <c r="N211" s="161"/>
      <c r="O211" s="161"/>
      <c r="P211" s="161"/>
      <c r="Q211" s="161"/>
      <c r="R211" s="161"/>
      <c r="S211" s="161"/>
      <c r="T211" s="161"/>
      <c r="U211" s="161"/>
      <c r="V211" s="161"/>
      <c r="W211" s="161"/>
      <c r="X211" s="161"/>
      <c r="Y211" s="161"/>
      <c r="Z211" s="161"/>
    </row>
    <row r="212">
      <c r="A212" s="161"/>
      <c r="B212" s="161"/>
      <c r="C212" s="161"/>
      <c r="D212" s="161"/>
      <c r="E212" s="161"/>
      <c r="F212" s="161"/>
      <c r="G212" s="161"/>
      <c r="H212" s="161"/>
      <c r="I212" s="161"/>
      <c r="J212" s="161"/>
      <c r="K212" s="161"/>
      <c r="L212" s="161"/>
      <c r="M212" s="161"/>
      <c r="N212" s="161"/>
      <c r="O212" s="161"/>
      <c r="P212" s="161"/>
      <c r="Q212" s="161"/>
      <c r="R212" s="161"/>
      <c r="S212" s="161"/>
      <c r="T212" s="161"/>
      <c r="U212" s="161"/>
      <c r="V212" s="161"/>
      <c r="W212" s="161"/>
      <c r="X212" s="161"/>
      <c r="Y212" s="161"/>
      <c r="Z212" s="161"/>
    </row>
    <row r="213">
      <c r="A213" s="161"/>
      <c r="B213" s="161"/>
      <c r="C213" s="161"/>
      <c r="D213" s="161"/>
      <c r="E213" s="161"/>
      <c r="F213" s="161"/>
      <c r="G213" s="161"/>
      <c r="H213" s="161"/>
      <c r="I213" s="161"/>
      <c r="J213" s="161"/>
      <c r="K213" s="161"/>
      <c r="L213" s="161"/>
      <c r="M213" s="161"/>
      <c r="N213" s="161"/>
      <c r="O213" s="161"/>
      <c r="P213" s="161"/>
      <c r="Q213" s="161"/>
      <c r="R213" s="161"/>
      <c r="S213" s="161"/>
      <c r="T213" s="161"/>
      <c r="U213" s="161"/>
      <c r="V213" s="161"/>
      <c r="W213" s="161"/>
      <c r="X213" s="161"/>
      <c r="Y213" s="161"/>
      <c r="Z213" s="161"/>
    </row>
    <row r="214">
      <c r="A214" s="161"/>
      <c r="B214" s="161"/>
      <c r="C214" s="161"/>
      <c r="D214" s="161"/>
      <c r="E214" s="161"/>
      <c r="F214" s="161"/>
      <c r="G214" s="161"/>
      <c r="H214" s="161"/>
      <c r="I214" s="161"/>
      <c r="J214" s="161"/>
      <c r="K214" s="161"/>
      <c r="L214" s="161"/>
      <c r="M214" s="161"/>
      <c r="N214" s="161"/>
      <c r="O214" s="161"/>
      <c r="P214" s="161"/>
      <c r="Q214" s="161"/>
      <c r="R214" s="161"/>
      <c r="S214" s="161"/>
      <c r="T214" s="161"/>
      <c r="U214" s="161"/>
      <c r="V214" s="161"/>
      <c r="W214" s="161"/>
      <c r="X214" s="161"/>
      <c r="Y214" s="161"/>
      <c r="Z214" s="161"/>
    </row>
    <row r="215">
      <c r="A215" s="161"/>
      <c r="B215" s="161"/>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row>
    <row r="216">
      <c r="A216" s="161"/>
      <c r="B216" s="161"/>
      <c r="C216" s="161"/>
      <c r="D216" s="161"/>
      <c r="E216" s="161"/>
      <c r="F216" s="161"/>
      <c r="G216" s="161"/>
      <c r="H216" s="161"/>
      <c r="I216" s="161"/>
      <c r="J216" s="161"/>
      <c r="K216" s="161"/>
      <c r="L216" s="161"/>
      <c r="M216" s="161"/>
      <c r="N216" s="161"/>
      <c r="O216" s="161"/>
      <c r="P216" s="161"/>
      <c r="Q216" s="161"/>
      <c r="R216" s="161"/>
      <c r="S216" s="161"/>
      <c r="T216" s="161"/>
      <c r="U216" s="161"/>
      <c r="V216" s="161"/>
      <c r="W216" s="161"/>
      <c r="X216" s="161"/>
      <c r="Y216" s="161"/>
      <c r="Z216" s="161"/>
    </row>
    <row r="217">
      <c r="A217" s="161"/>
      <c r="B217" s="161"/>
      <c r="C217" s="161"/>
      <c r="D217" s="161"/>
      <c r="E217" s="161"/>
      <c r="F217" s="161"/>
      <c r="G217" s="161"/>
      <c r="H217" s="161"/>
      <c r="I217" s="161"/>
      <c r="J217" s="161"/>
      <c r="K217" s="161"/>
      <c r="L217" s="161"/>
      <c r="M217" s="161"/>
      <c r="N217" s="161"/>
      <c r="O217" s="161"/>
      <c r="P217" s="161"/>
      <c r="Q217" s="161"/>
      <c r="R217" s="161"/>
      <c r="S217" s="161"/>
      <c r="T217" s="161"/>
      <c r="U217" s="161"/>
      <c r="V217" s="161"/>
      <c r="W217" s="161"/>
      <c r="X217" s="161"/>
      <c r="Y217" s="161"/>
      <c r="Z217" s="161"/>
    </row>
    <row r="218">
      <c r="A218" s="161"/>
      <c r="B218" s="161"/>
      <c r="C218" s="161"/>
      <c r="D218" s="161"/>
      <c r="E218" s="161"/>
      <c r="F218" s="161"/>
      <c r="G218" s="161"/>
      <c r="H218" s="161"/>
      <c r="I218" s="161"/>
      <c r="J218" s="161"/>
      <c r="K218" s="161"/>
      <c r="L218" s="161"/>
      <c r="M218" s="161"/>
      <c r="N218" s="161"/>
      <c r="O218" s="161"/>
      <c r="P218" s="161"/>
      <c r="Q218" s="161"/>
      <c r="R218" s="161"/>
      <c r="S218" s="161"/>
      <c r="T218" s="161"/>
      <c r="U218" s="161"/>
      <c r="V218" s="161"/>
      <c r="W218" s="161"/>
      <c r="X218" s="161"/>
      <c r="Y218" s="161"/>
      <c r="Z218" s="161"/>
    </row>
    <row r="219">
      <c r="A219" s="161"/>
      <c r="B219" s="161"/>
      <c r="C219" s="161"/>
      <c r="D219" s="161"/>
      <c r="E219" s="161"/>
      <c r="F219" s="161"/>
      <c r="G219" s="161"/>
      <c r="H219" s="161"/>
      <c r="I219" s="161"/>
      <c r="J219" s="161"/>
      <c r="K219" s="161"/>
      <c r="L219" s="161"/>
      <c r="M219" s="161"/>
      <c r="N219" s="161"/>
      <c r="O219" s="161"/>
      <c r="P219" s="161"/>
      <c r="Q219" s="161"/>
      <c r="R219" s="161"/>
      <c r="S219" s="161"/>
      <c r="T219" s="161"/>
      <c r="U219" s="161"/>
      <c r="V219" s="161"/>
      <c r="W219" s="161"/>
      <c r="X219" s="161"/>
      <c r="Y219" s="161"/>
      <c r="Z219" s="161"/>
    </row>
    <row r="220">
      <c r="A220" s="161"/>
      <c r="B220" s="161"/>
      <c r="C220" s="161"/>
      <c r="D220" s="161"/>
      <c r="E220" s="161"/>
      <c r="F220" s="161"/>
      <c r="G220" s="161"/>
      <c r="H220" s="161"/>
      <c r="I220" s="161"/>
      <c r="J220" s="161"/>
      <c r="K220" s="161"/>
      <c r="L220" s="161"/>
      <c r="M220" s="161"/>
      <c r="N220" s="161"/>
      <c r="O220" s="161"/>
      <c r="P220" s="161"/>
      <c r="Q220" s="161"/>
      <c r="R220" s="161"/>
      <c r="S220" s="161"/>
      <c r="T220" s="161"/>
      <c r="U220" s="161"/>
      <c r="V220" s="161"/>
      <c r="W220" s="161"/>
      <c r="X220" s="161"/>
      <c r="Y220" s="161"/>
      <c r="Z220" s="161"/>
    </row>
    <row r="221">
      <c r="A221" s="161"/>
      <c r="B221" s="161"/>
      <c r="C221" s="161"/>
      <c r="D221" s="161"/>
      <c r="E221" s="161"/>
      <c r="F221" s="161"/>
      <c r="G221" s="161"/>
      <c r="H221" s="161"/>
      <c r="I221" s="161"/>
      <c r="J221" s="161"/>
      <c r="K221" s="161"/>
      <c r="L221" s="161"/>
      <c r="M221" s="161"/>
      <c r="N221" s="161"/>
      <c r="O221" s="161"/>
      <c r="P221" s="161"/>
      <c r="Q221" s="161"/>
      <c r="R221" s="161"/>
      <c r="S221" s="161"/>
      <c r="T221" s="161"/>
      <c r="U221" s="161"/>
      <c r="V221" s="161"/>
      <c r="W221" s="161"/>
      <c r="X221" s="161"/>
      <c r="Y221" s="161"/>
      <c r="Z221" s="161"/>
    </row>
    <row r="222">
      <c r="A222" s="161"/>
      <c r="B222" s="161"/>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row>
    <row r="223">
      <c r="A223" s="161"/>
      <c r="B223" s="161"/>
      <c r="C223" s="161"/>
      <c r="D223" s="161"/>
      <c r="E223" s="161"/>
      <c r="F223" s="161"/>
      <c r="G223" s="161"/>
      <c r="H223" s="161"/>
      <c r="I223" s="161"/>
      <c r="J223" s="161"/>
      <c r="K223" s="161"/>
      <c r="L223" s="161"/>
      <c r="M223" s="161"/>
      <c r="N223" s="161"/>
      <c r="O223" s="161"/>
      <c r="P223" s="161"/>
      <c r="Q223" s="161"/>
      <c r="R223" s="161"/>
      <c r="S223" s="161"/>
      <c r="T223" s="161"/>
      <c r="U223" s="161"/>
      <c r="V223" s="161"/>
      <c r="W223" s="161"/>
      <c r="X223" s="161"/>
      <c r="Y223" s="161"/>
      <c r="Z223" s="161"/>
    </row>
    <row r="224">
      <c r="A224" s="161"/>
      <c r="B224" s="161"/>
      <c r="C224" s="161"/>
      <c r="D224" s="161"/>
      <c r="E224" s="161"/>
      <c r="F224" s="161"/>
      <c r="G224" s="161"/>
      <c r="H224" s="161"/>
      <c r="I224" s="161"/>
      <c r="J224" s="161"/>
      <c r="K224" s="161"/>
      <c r="L224" s="161"/>
      <c r="M224" s="161"/>
      <c r="N224" s="161"/>
      <c r="O224" s="161"/>
      <c r="P224" s="161"/>
      <c r="Q224" s="161"/>
      <c r="R224" s="161"/>
      <c r="S224" s="161"/>
      <c r="T224" s="161"/>
      <c r="U224" s="161"/>
      <c r="V224" s="161"/>
      <c r="W224" s="161"/>
      <c r="X224" s="161"/>
      <c r="Y224" s="161"/>
      <c r="Z224" s="161"/>
    </row>
    <row r="225">
      <c r="A225" s="161"/>
      <c r="B225" s="161"/>
      <c r="C225" s="161"/>
      <c r="D225" s="161"/>
      <c r="E225" s="161"/>
      <c r="F225" s="161"/>
      <c r="G225" s="161"/>
      <c r="H225" s="161"/>
      <c r="I225" s="161"/>
      <c r="J225" s="161"/>
      <c r="K225" s="161"/>
      <c r="L225" s="161"/>
      <c r="M225" s="161"/>
      <c r="N225" s="161"/>
      <c r="O225" s="161"/>
      <c r="P225" s="161"/>
      <c r="Q225" s="161"/>
      <c r="R225" s="161"/>
      <c r="S225" s="161"/>
      <c r="T225" s="161"/>
      <c r="U225" s="161"/>
      <c r="V225" s="161"/>
      <c r="W225" s="161"/>
      <c r="X225" s="161"/>
      <c r="Y225" s="161"/>
      <c r="Z225" s="161"/>
    </row>
    <row r="226">
      <c r="A226" s="161"/>
      <c r="B226" s="161"/>
      <c r="C226" s="161"/>
      <c r="D226" s="161"/>
      <c r="E226" s="161"/>
      <c r="F226" s="161"/>
      <c r="G226" s="161"/>
      <c r="H226" s="161"/>
      <c r="I226" s="161"/>
      <c r="J226" s="161"/>
      <c r="K226" s="161"/>
      <c r="L226" s="161"/>
      <c r="M226" s="161"/>
      <c r="N226" s="161"/>
      <c r="O226" s="161"/>
      <c r="P226" s="161"/>
      <c r="Q226" s="161"/>
      <c r="R226" s="161"/>
      <c r="S226" s="161"/>
      <c r="T226" s="161"/>
      <c r="U226" s="161"/>
      <c r="V226" s="161"/>
      <c r="W226" s="161"/>
      <c r="X226" s="161"/>
      <c r="Y226" s="161"/>
      <c r="Z226" s="161"/>
    </row>
    <row r="227">
      <c r="A227" s="161"/>
      <c r="B227" s="161"/>
      <c r="C227" s="161"/>
      <c r="D227" s="161"/>
      <c r="E227" s="161"/>
      <c r="F227" s="161"/>
      <c r="G227" s="161"/>
      <c r="H227" s="161"/>
      <c r="I227" s="161"/>
      <c r="J227" s="161"/>
      <c r="K227" s="161"/>
      <c r="L227" s="161"/>
      <c r="M227" s="161"/>
      <c r="N227" s="161"/>
      <c r="O227" s="161"/>
      <c r="P227" s="161"/>
      <c r="Q227" s="161"/>
      <c r="R227" s="161"/>
      <c r="S227" s="161"/>
      <c r="T227" s="161"/>
      <c r="U227" s="161"/>
      <c r="V227" s="161"/>
      <c r="W227" s="161"/>
      <c r="X227" s="161"/>
      <c r="Y227" s="161"/>
      <c r="Z227" s="161"/>
    </row>
    <row r="228">
      <c r="A228" s="161"/>
      <c r="B228" s="161"/>
      <c r="C228" s="161"/>
      <c r="D228" s="161"/>
      <c r="E228" s="161"/>
      <c r="F228" s="161"/>
      <c r="G228" s="161"/>
      <c r="H228" s="161"/>
      <c r="I228" s="161"/>
      <c r="J228" s="161"/>
      <c r="K228" s="161"/>
      <c r="L228" s="161"/>
      <c r="M228" s="161"/>
      <c r="N228" s="161"/>
      <c r="O228" s="161"/>
      <c r="P228" s="161"/>
      <c r="Q228" s="161"/>
      <c r="R228" s="161"/>
      <c r="S228" s="161"/>
      <c r="T228" s="161"/>
      <c r="U228" s="161"/>
      <c r="V228" s="161"/>
      <c r="W228" s="161"/>
      <c r="X228" s="161"/>
      <c r="Y228" s="161"/>
      <c r="Z228" s="161"/>
    </row>
    <row r="229">
      <c r="A229" s="161"/>
      <c r="B229" s="161"/>
      <c r="C229" s="161"/>
      <c r="D229" s="161"/>
      <c r="E229" s="161"/>
      <c r="F229" s="161"/>
      <c r="G229" s="161"/>
      <c r="H229" s="161"/>
      <c r="I229" s="161"/>
      <c r="J229" s="161"/>
      <c r="K229" s="161"/>
      <c r="L229" s="161"/>
      <c r="M229" s="161"/>
      <c r="N229" s="161"/>
      <c r="O229" s="161"/>
      <c r="P229" s="161"/>
      <c r="Q229" s="161"/>
      <c r="R229" s="161"/>
      <c r="S229" s="161"/>
      <c r="T229" s="161"/>
      <c r="U229" s="161"/>
      <c r="V229" s="161"/>
      <c r="W229" s="161"/>
      <c r="X229" s="161"/>
      <c r="Y229" s="161"/>
      <c r="Z229" s="161"/>
    </row>
    <row r="230">
      <c r="A230" s="161"/>
      <c r="B230" s="161"/>
      <c r="C230" s="161"/>
      <c r="D230" s="161"/>
      <c r="E230" s="161"/>
      <c r="F230" s="161"/>
      <c r="G230" s="161"/>
      <c r="H230" s="161"/>
      <c r="I230" s="161"/>
      <c r="J230" s="161"/>
      <c r="K230" s="161"/>
      <c r="L230" s="161"/>
      <c r="M230" s="161"/>
      <c r="N230" s="161"/>
      <c r="O230" s="161"/>
      <c r="P230" s="161"/>
      <c r="Q230" s="161"/>
      <c r="R230" s="161"/>
      <c r="S230" s="161"/>
      <c r="T230" s="161"/>
      <c r="U230" s="161"/>
      <c r="V230" s="161"/>
      <c r="W230" s="161"/>
      <c r="X230" s="161"/>
      <c r="Y230" s="161"/>
      <c r="Z230" s="161"/>
    </row>
    <row r="231">
      <c r="A231" s="161"/>
      <c r="B231" s="161"/>
      <c r="C231" s="161"/>
      <c r="D231" s="161"/>
      <c r="E231" s="161"/>
      <c r="F231" s="161"/>
      <c r="G231" s="161"/>
      <c r="H231" s="161"/>
      <c r="I231" s="161"/>
      <c r="J231" s="161"/>
      <c r="K231" s="161"/>
      <c r="L231" s="161"/>
      <c r="M231" s="161"/>
      <c r="N231" s="161"/>
      <c r="O231" s="161"/>
      <c r="P231" s="161"/>
      <c r="Q231" s="161"/>
      <c r="R231" s="161"/>
      <c r="S231" s="161"/>
      <c r="T231" s="161"/>
      <c r="U231" s="161"/>
      <c r="V231" s="161"/>
      <c r="W231" s="161"/>
      <c r="X231" s="161"/>
      <c r="Y231" s="161"/>
      <c r="Z231" s="161"/>
    </row>
    <row r="232">
      <c r="A232" s="161"/>
      <c r="B232" s="161"/>
      <c r="C232" s="161"/>
      <c r="D232" s="161"/>
      <c r="E232" s="161"/>
      <c r="F232" s="161"/>
      <c r="G232" s="161"/>
      <c r="H232" s="161"/>
      <c r="I232" s="161"/>
      <c r="J232" s="161"/>
      <c r="K232" s="161"/>
      <c r="L232" s="161"/>
      <c r="M232" s="161"/>
      <c r="N232" s="161"/>
      <c r="O232" s="161"/>
      <c r="P232" s="161"/>
      <c r="Q232" s="161"/>
      <c r="R232" s="161"/>
      <c r="S232" s="161"/>
      <c r="T232" s="161"/>
      <c r="U232" s="161"/>
      <c r="V232" s="161"/>
      <c r="W232" s="161"/>
      <c r="X232" s="161"/>
      <c r="Y232" s="161"/>
      <c r="Z232" s="161"/>
    </row>
    <row r="233">
      <c r="A233" s="161"/>
      <c r="B233" s="161"/>
      <c r="C233" s="161"/>
      <c r="D233" s="161"/>
      <c r="E233" s="161"/>
      <c r="F233" s="161"/>
      <c r="G233" s="161"/>
      <c r="H233" s="161"/>
      <c r="I233" s="161"/>
      <c r="J233" s="161"/>
      <c r="K233" s="161"/>
      <c r="L233" s="161"/>
      <c r="M233" s="161"/>
      <c r="N233" s="161"/>
      <c r="O233" s="161"/>
      <c r="P233" s="161"/>
      <c r="Q233" s="161"/>
      <c r="R233" s="161"/>
      <c r="S233" s="161"/>
      <c r="T233" s="161"/>
      <c r="U233" s="161"/>
      <c r="V233" s="161"/>
      <c r="W233" s="161"/>
      <c r="X233" s="161"/>
      <c r="Y233" s="161"/>
      <c r="Z233" s="161"/>
    </row>
    <row r="234">
      <c r="A234" s="161"/>
      <c r="B234" s="161"/>
      <c r="C234" s="161"/>
      <c r="D234" s="161"/>
      <c r="E234" s="161"/>
      <c r="F234" s="161"/>
      <c r="G234" s="161"/>
      <c r="H234" s="161"/>
      <c r="I234" s="161"/>
      <c r="J234" s="161"/>
      <c r="K234" s="161"/>
      <c r="L234" s="161"/>
      <c r="M234" s="161"/>
      <c r="N234" s="161"/>
      <c r="O234" s="161"/>
      <c r="P234" s="161"/>
      <c r="Q234" s="161"/>
      <c r="R234" s="161"/>
      <c r="S234" s="161"/>
      <c r="T234" s="161"/>
      <c r="U234" s="161"/>
      <c r="V234" s="161"/>
      <c r="W234" s="161"/>
      <c r="X234" s="161"/>
      <c r="Y234" s="161"/>
      <c r="Z234" s="161"/>
    </row>
    <row r="235">
      <c r="A235" s="161"/>
      <c r="B235" s="161"/>
      <c r="C235" s="161"/>
      <c r="D235" s="161"/>
      <c r="E235" s="161"/>
      <c r="F235" s="161"/>
      <c r="G235" s="161"/>
      <c r="H235" s="161"/>
      <c r="I235" s="161"/>
      <c r="J235" s="161"/>
      <c r="K235" s="161"/>
      <c r="L235" s="161"/>
      <c r="M235" s="161"/>
      <c r="N235" s="161"/>
      <c r="O235" s="161"/>
      <c r="P235" s="161"/>
      <c r="Q235" s="161"/>
      <c r="R235" s="161"/>
      <c r="S235" s="161"/>
      <c r="T235" s="161"/>
      <c r="U235" s="161"/>
      <c r="V235" s="161"/>
      <c r="W235" s="161"/>
      <c r="X235" s="161"/>
      <c r="Y235" s="161"/>
      <c r="Z235" s="161"/>
    </row>
    <row r="236">
      <c r="A236" s="161"/>
      <c r="B236" s="161"/>
      <c r="C236" s="161"/>
      <c r="D236" s="161"/>
      <c r="E236" s="161"/>
      <c r="F236" s="161"/>
      <c r="G236" s="161"/>
      <c r="H236" s="161"/>
      <c r="I236" s="161"/>
      <c r="J236" s="161"/>
      <c r="K236" s="161"/>
      <c r="L236" s="161"/>
      <c r="M236" s="161"/>
      <c r="N236" s="161"/>
      <c r="O236" s="161"/>
      <c r="P236" s="161"/>
      <c r="Q236" s="161"/>
      <c r="R236" s="161"/>
      <c r="S236" s="161"/>
      <c r="T236" s="161"/>
      <c r="U236" s="161"/>
      <c r="V236" s="161"/>
      <c r="W236" s="161"/>
      <c r="X236" s="161"/>
      <c r="Y236" s="161"/>
      <c r="Z236" s="161"/>
    </row>
    <row r="237">
      <c r="A237" s="161"/>
      <c r="B237" s="161"/>
      <c r="C237" s="161"/>
      <c r="D237" s="161"/>
      <c r="E237" s="161"/>
      <c r="F237" s="161"/>
      <c r="G237" s="161"/>
      <c r="H237" s="161"/>
      <c r="I237" s="161"/>
      <c r="J237" s="161"/>
      <c r="K237" s="161"/>
      <c r="L237" s="161"/>
      <c r="M237" s="161"/>
      <c r="N237" s="161"/>
      <c r="O237" s="161"/>
      <c r="P237" s="161"/>
      <c r="Q237" s="161"/>
      <c r="R237" s="161"/>
      <c r="S237" s="161"/>
      <c r="T237" s="161"/>
      <c r="U237" s="161"/>
      <c r="V237" s="161"/>
      <c r="W237" s="161"/>
      <c r="X237" s="161"/>
      <c r="Y237" s="161"/>
      <c r="Z237" s="161"/>
    </row>
    <row r="238">
      <c r="A238" s="161"/>
      <c r="B238" s="161"/>
      <c r="C238" s="161"/>
      <c r="D238" s="161"/>
      <c r="E238" s="161"/>
      <c r="F238" s="161"/>
      <c r="G238" s="161"/>
      <c r="H238" s="161"/>
      <c r="I238" s="161"/>
      <c r="J238" s="161"/>
      <c r="K238" s="161"/>
      <c r="L238" s="161"/>
      <c r="M238" s="161"/>
      <c r="N238" s="161"/>
      <c r="O238" s="161"/>
      <c r="P238" s="161"/>
      <c r="Q238" s="161"/>
      <c r="R238" s="161"/>
      <c r="S238" s="161"/>
      <c r="T238" s="161"/>
      <c r="U238" s="161"/>
      <c r="V238" s="161"/>
      <c r="W238" s="161"/>
      <c r="X238" s="161"/>
      <c r="Y238" s="161"/>
      <c r="Z238" s="161"/>
    </row>
    <row r="239">
      <c r="A239" s="161"/>
      <c r="B239" s="161"/>
      <c r="C239" s="161"/>
      <c r="D239" s="161"/>
      <c r="E239" s="161"/>
      <c r="F239" s="161"/>
      <c r="G239" s="161"/>
      <c r="H239" s="161"/>
      <c r="I239" s="161"/>
      <c r="J239" s="161"/>
      <c r="K239" s="161"/>
      <c r="L239" s="161"/>
      <c r="M239" s="161"/>
      <c r="N239" s="161"/>
      <c r="O239" s="161"/>
      <c r="P239" s="161"/>
      <c r="Q239" s="161"/>
      <c r="R239" s="161"/>
      <c r="S239" s="161"/>
      <c r="T239" s="161"/>
      <c r="U239" s="161"/>
      <c r="V239" s="161"/>
      <c r="W239" s="161"/>
      <c r="X239" s="161"/>
      <c r="Y239" s="161"/>
      <c r="Z239" s="161"/>
    </row>
    <row r="240">
      <c r="A240" s="161"/>
      <c r="B240" s="161"/>
      <c r="C240" s="161"/>
      <c r="D240" s="161"/>
      <c r="E240" s="161"/>
      <c r="F240" s="161"/>
      <c r="G240" s="161"/>
      <c r="H240" s="161"/>
      <c r="I240" s="161"/>
      <c r="J240" s="161"/>
      <c r="K240" s="161"/>
      <c r="L240" s="161"/>
      <c r="M240" s="161"/>
      <c r="N240" s="161"/>
      <c r="O240" s="161"/>
      <c r="P240" s="161"/>
      <c r="Q240" s="161"/>
      <c r="R240" s="161"/>
      <c r="S240" s="161"/>
      <c r="T240" s="161"/>
      <c r="U240" s="161"/>
      <c r="V240" s="161"/>
      <c r="W240" s="161"/>
      <c r="X240" s="161"/>
      <c r="Y240" s="161"/>
      <c r="Z240" s="161"/>
    </row>
    <row r="241">
      <c r="A241" s="161"/>
      <c r="B241" s="161"/>
      <c r="C241" s="161"/>
      <c r="D241" s="161"/>
      <c r="E241" s="161"/>
      <c r="F241" s="161"/>
      <c r="G241" s="161"/>
      <c r="H241" s="161"/>
      <c r="I241" s="161"/>
      <c r="J241" s="161"/>
      <c r="K241" s="161"/>
      <c r="L241" s="161"/>
      <c r="M241" s="161"/>
      <c r="N241" s="161"/>
      <c r="O241" s="161"/>
      <c r="P241" s="161"/>
      <c r="Q241" s="161"/>
      <c r="R241" s="161"/>
      <c r="S241" s="161"/>
      <c r="T241" s="161"/>
      <c r="U241" s="161"/>
      <c r="V241" s="161"/>
      <c r="W241" s="161"/>
      <c r="X241" s="161"/>
      <c r="Y241" s="161"/>
      <c r="Z241" s="161"/>
    </row>
    <row r="242">
      <c r="A242" s="161"/>
      <c r="B242" s="161"/>
      <c r="C242" s="161"/>
      <c r="D242" s="161"/>
      <c r="E242" s="161"/>
      <c r="F242" s="161"/>
      <c r="G242" s="161"/>
      <c r="H242" s="161"/>
      <c r="I242" s="161"/>
      <c r="J242" s="161"/>
      <c r="K242" s="161"/>
      <c r="L242" s="161"/>
      <c r="M242" s="161"/>
      <c r="N242" s="161"/>
      <c r="O242" s="161"/>
      <c r="P242" s="161"/>
      <c r="Q242" s="161"/>
      <c r="R242" s="161"/>
      <c r="S242" s="161"/>
      <c r="T242" s="161"/>
      <c r="U242" s="161"/>
      <c r="V242" s="161"/>
      <c r="W242" s="161"/>
      <c r="X242" s="161"/>
      <c r="Y242" s="161"/>
      <c r="Z242" s="161"/>
    </row>
    <row r="243">
      <c r="A243" s="161"/>
      <c r="B243" s="161"/>
      <c r="C243" s="161"/>
      <c r="D243" s="161"/>
      <c r="E243" s="161"/>
      <c r="F243" s="161"/>
      <c r="G243" s="161"/>
      <c r="H243" s="161"/>
      <c r="I243" s="161"/>
      <c r="J243" s="161"/>
      <c r="K243" s="161"/>
      <c r="L243" s="161"/>
      <c r="M243" s="161"/>
      <c r="N243" s="161"/>
      <c r="O243" s="161"/>
      <c r="P243" s="161"/>
      <c r="Q243" s="161"/>
      <c r="R243" s="161"/>
      <c r="S243" s="161"/>
      <c r="T243" s="161"/>
      <c r="U243" s="161"/>
      <c r="V243" s="161"/>
      <c r="W243" s="161"/>
      <c r="X243" s="161"/>
      <c r="Y243" s="161"/>
      <c r="Z243" s="161"/>
    </row>
    <row r="244">
      <c r="A244" s="161"/>
      <c r="B244" s="161"/>
      <c r="C244" s="161"/>
      <c r="D244" s="161"/>
      <c r="E244" s="161"/>
      <c r="F244" s="161"/>
      <c r="G244" s="161"/>
      <c r="H244" s="161"/>
      <c r="I244" s="161"/>
      <c r="J244" s="161"/>
      <c r="K244" s="161"/>
      <c r="L244" s="161"/>
      <c r="M244" s="161"/>
      <c r="N244" s="161"/>
      <c r="O244" s="161"/>
      <c r="P244" s="161"/>
      <c r="Q244" s="161"/>
      <c r="R244" s="161"/>
      <c r="S244" s="161"/>
      <c r="T244" s="161"/>
      <c r="U244" s="161"/>
      <c r="V244" s="161"/>
      <c r="W244" s="161"/>
      <c r="X244" s="161"/>
      <c r="Y244" s="161"/>
      <c r="Z244" s="161"/>
    </row>
    <row r="245">
      <c r="A245" s="161"/>
      <c r="B245" s="161"/>
      <c r="C245" s="161"/>
      <c r="D245" s="161"/>
      <c r="E245" s="161"/>
      <c r="F245" s="161"/>
      <c r="G245" s="161"/>
      <c r="H245" s="161"/>
      <c r="I245" s="161"/>
      <c r="J245" s="161"/>
      <c r="K245" s="161"/>
      <c r="L245" s="161"/>
      <c r="M245" s="161"/>
      <c r="N245" s="161"/>
      <c r="O245" s="161"/>
      <c r="P245" s="161"/>
      <c r="Q245" s="161"/>
      <c r="R245" s="161"/>
      <c r="S245" s="161"/>
      <c r="T245" s="161"/>
      <c r="U245" s="161"/>
      <c r="V245" s="161"/>
      <c r="W245" s="161"/>
      <c r="X245" s="161"/>
      <c r="Y245" s="161"/>
      <c r="Z245" s="161"/>
    </row>
    <row r="246">
      <c r="A246" s="161"/>
      <c r="B246" s="161"/>
      <c r="C246" s="161"/>
      <c r="D246" s="161"/>
      <c r="E246" s="161"/>
      <c r="F246" s="161"/>
      <c r="G246" s="161"/>
      <c r="H246" s="161"/>
      <c r="I246" s="161"/>
      <c r="J246" s="161"/>
      <c r="K246" s="161"/>
      <c r="L246" s="161"/>
      <c r="M246" s="161"/>
      <c r="N246" s="161"/>
      <c r="O246" s="161"/>
      <c r="P246" s="161"/>
      <c r="Q246" s="161"/>
      <c r="R246" s="161"/>
      <c r="S246" s="161"/>
      <c r="T246" s="161"/>
      <c r="U246" s="161"/>
      <c r="V246" s="161"/>
      <c r="W246" s="161"/>
      <c r="X246" s="161"/>
      <c r="Y246" s="161"/>
      <c r="Z246" s="161"/>
    </row>
    <row r="247">
      <c r="A247" s="161"/>
      <c r="B247" s="161"/>
      <c r="C247" s="161"/>
      <c r="D247" s="161"/>
      <c r="E247" s="161"/>
      <c r="F247" s="161"/>
      <c r="G247" s="161"/>
      <c r="H247" s="161"/>
      <c r="I247" s="161"/>
      <c r="J247" s="161"/>
      <c r="K247" s="161"/>
      <c r="L247" s="161"/>
      <c r="M247" s="161"/>
      <c r="N247" s="161"/>
      <c r="O247" s="161"/>
      <c r="P247" s="161"/>
      <c r="Q247" s="161"/>
      <c r="R247" s="161"/>
      <c r="S247" s="161"/>
      <c r="T247" s="161"/>
      <c r="U247" s="161"/>
      <c r="V247" s="161"/>
      <c r="W247" s="161"/>
      <c r="X247" s="161"/>
      <c r="Y247" s="161"/>
      <c r="Z247" s="161"/>
    </row>
    <row r="248">
      <c r="A248" s="161"/>
      <c r="B248" s="161"/>
      <c r="C248" s="161"/>
      <c r="D248" s="161"/>
      <c r="E248" s="161"/>
      <c r="F248" s="161"/>
      <c r="G248" s="161"/>
      <c r="H248" s="161"/>
      <c r="I248" s="161"/>
      <c r="J248" s="161"/>
      <c r="K248" s="161"/>
      <c r="L248" s="161"/>
      <c r="M248" s="161"/>
      <c r="N248" s="161"/>
      <c r="O248" s="161"/>
      <c r="P248" s="161"/>
      <c r="Q248" s="161"/>
      <c r="R248" s="161"/>
      <c r="S248" s="161"/>
      <c r="T248" s="161"/>
      <c r="U248" s="161"/>
      <c r="V248" s="161"/>
      <c r="W248" s="161"/>
      <c r="X248" s="161"/>
      <c r="Y248" s="161"/>
      <c r="Z248" s="161"/>
    </row>
    <row r="249">
      <c r="A249" s="161"/>
      <c r="B249" s="161"/>
      <c r="C249" s="161"/>
      <c r="D249" s="161"/>
      <c r="E249" s="161"/>
      <c r="F249" s="161"/>
      <c r="G249" s="161"/>
      <c r="H249" s="161"/>
      <c r="I249" s="161"/>
      <c r="J249" s="161"/>
      <c r="K249" s="161"/>
      <c r="L249" s="161"/>
      <c r="M249" s="161"/>
      <c r="N249" s="161"/>
      <c r="O249" s="161"/>
      <c r="P249" s="161"/>
      <c r="Q249" s="161"/>
      <c r="R249" s="161"/>
      <c r="S249" s="161"/>
      <c r="T249" s="161"/>
      <c r="U249" s="161"/>
      <c r="V249" s="161"/>
      <c r="W249" s="161"/>
      <c r="X249" s="161"/>
      <c r="Y249" s="161"/>
      <c r="Z249" s="161"/>
    </row>
    <row r="250">
      <c r="A250" s="161"/>
      <c r="B250" s="161"/>
      <c r="C250" s="161"/>
      <c r="D250" s="161"/>
      <c r="E250" s="161"/>
      <c r="F250" s="161"/>
      <c r="G250" s="161"/>
      <c r="H250" s="161"/>
      <c r="I250" s="161"/>
      <c r="J250" s="161"/>
      <c r="K250" s="161"/>
      <c r="L250" s="161"/>
      <c r="M250" s="161"/>
      <c r="N250" s="161"/>
      <c r="O250" s="161"/>
      <c r="P250" s="161"/>
      <c r="Q250" s="161"/>
      <c r="R250" s="161"/>
      <c r="S250" s="161"/>
      <c r="T250" s="161"/>
      <c r="U250" s="161"/>
      <c r="V250" s="161"/>
      <c r="W250" s="161"/>
      <c r="X250" s="161"/>
      <c r="Y250" s="161"/>
      <c r="Z250" s="161"/>
    </row>
    <row r="251">
      <c r="A251" s="161"/>
      <c r="B251" s="161"/>
      <c r="C251" s="161"/>
      <c r="D251" s="161"/>
      <c r="E251" s="161"/>
      <c r="F251" s="161"/>
      <c r="G251" s="161"/>
      <c r="H251" s="161"/>
      <c r="I251" s="161"/>
      <c r="J251" s="161"/>
      <c r="K251" s="161"/>
      <c r="L251" s="161"/>
      <c r="M251" s="161"/>
      <c r="N251" s="161"/>
      <c r="O251" s="161"/>
      <c r="P251" s="161"/>
      <c r="Q251" s="161"/>
      <c r="R251" s="161"/>
      <c r="S251" s="161"/>
      <c r="T251" s="161"/>
      <c r="U251" s="161"/>
      <c r="V251" s="161"/>
      <c r="W251" s="161"/>
      <c r="X251" s="161"/>
      <c r="Y251" s="161"/>
      <c r="Z251" s="161"/>
    </row>
    <row r="252">
      <c r="A252" s="161"/>
      <c r="B252" s="161"/>
      <c r="C252" s="161"/>
      <c r="D252" s="161"/>
      <c r="E252" s="161"/>
      <c r="F252" s="161"/>
      <c r="G252" s="161"/>
      <c r="H252" s="161"/>
      <c r="I252" s="161"/>
      <c r="J252" s="161"/>
      <c r="K252" s="161"/>
      <c r="L252" s="161"/>
      <c r="M252" s="161"/>
      <c r="N252" s="161"/>
      <c r="O252" s="161"/>
      <c r="P252" s="161"/>
      <c r="Q252" s="161"/>
      <c r="R252" s="161"/>
      <c r="S252" s="161"/>
      <c r="T252" s="161"/>
      <c r="U252" s="161"/>
      <c r="V252" s="161"/>
      <c r="W252" s="161"/>
      <c r="X252" s="161"/>
      <c r="Y252" s="161"/>
      <c r="Z252" s="161"/>
    </row>
    <row r="253">
      <c r="A253" s="161"/>
      <c r="B253" s="161"/>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row>
    <row r="254">
      <c r="A254" s="161"/>
      <c r="B254" s="161"/>
      <c r="C254" s="161"/>
      <c r="D254" s="161"/>
      <c r="E254" s="161"/>
      <c r="F254" s="161"/>
      <c r="G254" s="161"/>
      <c r="H254" s="161"/>
      <c r="I254" s="161"/>
      <c r="J254" s="161"/>
      <c r="K254" s="161"/>
      <c r="L254" s="161"/>
      <c r="M254" s="161"/>
      <c r="N254" s="161"/>
      <c r="O254" s="161"/>
      <c r="P254" s="161"/>
      <c r="Q254" s="161"/>
      <c r="R254" s="161"/>
      <c r="S254" s="161"/>
      <c r="T254" s="161"/>
      <c r="U254" s="161"/>
      <c r="V254" s="161"/>
      <c r="W254" s="161"/>
      <c r="X254" s="161"/>
      <c r="Y254" s="161"/>
      <c r="Z254" s="161"/>
    </row>
    <row r="255">
      <c r="A255" s="161"/>
      <c r="B255" s="161"/>
      <c r="C255" s="161"/>
      <c r="D255" s="161"/>
      <c r="E255" s="161"/>
      <c r="F255" s="161"/>
      <c r="G255" s="161"/>
      <c r="H255" s="161"/>
      <c r="I255" s="161"/>
      <c r="J255" s="161"/>
      <c r="K255" s="161"/>
      <c r="L255" s="161"/>
      <c r="M255" s="161"/>
      <c r="N255" s="161"/>
      <c r="O255" s="161"/>
      <c r="P255" s="161"/>
      <c r="Q255" s="161"/>
      <c r="R255" s="161"/>
      <c r="S255" s="161"/>
      <c r="T255" s="161"/>
      <c r="U255" s="161"/>
      <c r="V255" s="161"/>
      <c r="W255" s="161"/>
      <c r="X255" s="161"/>
      <c r="Y255" s="161"/>
      <c r="Z255" s="161"/>
    </row>
    <row r="256">
      <c r="A256" s="161"/>
      <c r="B256" s="161"/>
      <c r="C256" s="161"/>
      <c r="D256" s="161"/>
      <c r="E256" s="161"/>
      <c r="F256" s="161"/>
      <c r="G256" s="161"/>
      <c r="H256" s="161"/>
      <c r="I256" s="161"/>
      <c r="J256" s="161"/>
      <c r="K256" s="161"/>
      <c r="L256" s="161"/>
      <c r="M256" s="161"/>
      <c r="N256" s="161"/>
      <c r="O256" s="161"/>
      <c r="P256" s="161"/>
      <c r="Q256" s="161"/>
      <c r="R256" s="161"/>
      <c r="S256" s="161"/>
      <c r="T256" s="161"/>
      <c r="U256" s="161"/>
      <c r="V256" s="161"/>
      <c r="W256" s="161"/>
      <c r="X256" s="161"/>
      <c r="Y256" s="161"/>
      <c r="Z256" s="161"/>
    </row>
    <row r="257">
      <c r="A257" s="161"/>
      <c r="B257" s="161"/>
      <c r="C257" s="161"/>
      <c r="D257" s="161"/>
      <c r="E257" s="161"/>
      <c r="F257" s="161"/>
      <c r="G257" s="161"/>
      <c r="H257" s="161"/>
      <c r="I257" s="161"/>
      <c r="J257" s="161"/>
      <c r="K257" s="161"/>
      <c r="L257" s="161"/>
      <c r="M257" s="161"/>
      <c r="N257" s="161"/>
      <c r="O257" s="161"/>
      <c r="P257" s="161"/>
      <c r="Q257" s="161"/>
      <c r="R257" s="161"/>
      <c r="S257" s="161"/>
      <c r="T257" s="161"/>
      <c r="U257" s="161"/>
      <c r="V257" s="161"/>
      <c r="W257" s="161"/>
      <c r="X257" s="161"/>
      <c r="Y257" s="161"/>
      <c r="Z257" s="161"/>
    </row>
    <row r="258">
      <c r="A258" s="161"/>
      <c r="B258" s="161"/>
      <c r="C258" s="161"/>
      <c r="D258" s="161"/>
      <c r="E258" s="161"/>
      <c r="F258" s="161"/>
      <c r="G258" s="161"/>
      <c r="H258" s="161"/>
      <c r="I258" s="161"/>
      <c r="J258" s="161"/>
      <c r="K258" s="161"/>
      <c r="L258" s="161"/>
      <c r="M258" s="161"/>
      <c r="N258" s="161"/>
      <c r="O258" s="161"/>
      <c r="P258" s="161"/>
      <c r="Q258" s="161"/>
      <c r="R258" s="161"/>
      <c r="S258" s="161"/>
      <c r="T258" s="161"/>
      <c r="U258" s="161"/>
      <c r="V258" s="161"/>
      <c r="W258" s="161"/>
      <c r="X258" s="161"/>
      <c r="Y258" s="161"/>
      <c r="Z258" s="161"/>
    </row>
    <row r="259">
      <c r="A259" s="161"/>
      <c r="B259" s="161"/>
      <c r="C259" s="161"/>
      <c r="D259" s="161"/>
      <c r="E259" s="161"/>
      <c r="F259" s="161"/>
      <c r="G259" s="161"/>
      <c r="H259" s="161"/>
      <c r="I259" s="161"/>
      <c r="J259" s="161"/>
      <c r="K259" s="161"/>
      <c r="L259" s="161"/>
      <c r="M259" s="161"/>
      <c r="N259" s="161"/>
      <c r="O259" s="161"/>
      <c r="P259" s="161"/>
      <c r="Q259" s="161"/>
      <c r="R259" s="161"/>
      <c r="S259" s="161"/>
      <c r="T259" s="161"/>
      <c r="U259" s="161"/>
      <c r="V259" s="161"/>
      <c r="W259" s="161"/>
      <c r="X259" s="161"/>
      <c r="Y259" s="161"/>
      <c r="Z259" s="161"/>
    </row>
    <row r="260">
      <c r="A260" s="161"/>
      <c r="B260" s="161"/>
      <c r="C260" s="161"/>
      <c r="D260" s="161"/>
      <c r="E260" s="161"/>
      <c r="F260" s="161"/>
      <c r="G260" s="161"/>
      <c r="H260" s="161"/>
      <c r="I260" s="161"/>
      <c r="J260" s="161"/>
      <c r="K260" s="161"/>
      <c r="L260" s="161"/>
      <c r="M260" s="161"/>
      <c r="N260" s="161"/>
      <c r="O260" s="161"/>
      <c r="P260" s="161"/>
      <c r="Q260" s="161"/>
      <c r="R260" s="161"/>
      <c r="S260" s="161"/>
      <c r="T260" s="161"/>
      <c r="U260" s="161"/>
      <c r="V260" s="161"/>
      <c r="W260" s="161"/>
      <c r="X260" s="161"/>
      <c r="Y260" s="161"/>
      <c r="Z260" s="161"/>
    </row>
    <row r="261">
      <c r="A261" s="161"/>
      <c r="B261" s="161"/>
      <c r="C261" s="161"/>
      <c r="D261" s="161"/>
      <c r="E261" s="161"/>
      <c r="F261" s="161"/>
      <c r="G261" s="161"/>
      <c r="H261" s="161"/>
      <c r="I261" s="161"/>
      <c r="J261" s="161"/>
      <c r="K261" s="161"/>
      <c r="L261" s="161"/>
      <c r="M261" s="161"/>
      <c r="N261" s="161"/>
      <c r="O261" s="161"/>
      <c r="P261" s="161"/>
      <c r="Q261" s="161"/>
      <c r="R261" s="161"/>
      <c r="S261" s="161"/>
      <c r="T261" s="161"/>
      <c r="U261" s="161"/>
      <c r="V261" s="161"/>
      <c r="W261" s="161"/>
      <c r="X261" s="161"/>
      <c r="Y261" s="161"/>
      <c r="Z261" s="161"/>
    </row>
    <row r="262">
      <c r="A262" s="161"/>
      <c r="B262" s="161"/>
      <c r="C262" s="161"/>
      <c r="D262" s="161"/>
      <c r="E262" s="161"/>
      <c r="F262" s="161"/>
      <c r="G262" s="161"/>
      <c r="H262" s="161"/>
      <c r="I262" s="161"/>
      <c r="J262" s="161"/>
      <c r="K262" s="161"/>
      <c r="L262" s="161"/>
      <c r="M262" s="161"/>
      <c r="N262" s="161"/>
      <c r="O262" s="161"/>
      <c r="P262" s="161"/>
      <c r="Q262" s="161"/>
      <c r="R262" s="161"/>
      <c r="S262" s="161"/>
      <c r="T262" s="161"/>
      <c r="U262" s="161"/>
      <c r="V262" s="161"/>
      <c r="W262" s="161"/>
      <c r="X262" s="161"/>
      <c r="Y262" s="161"/>
      <c r="Z262" s="161"/>
    </row>
    <row r="263">
      <c r="A263" s="161"/>
      <c r="B263" s="161"/>
      <c r="C263" s="161"/>
      <c r="D263" s="161"/>
      <c r="E263" s="161"/>
      <c r="F263" s="161"/>
      <c r="G263" s="161"/>
      <c r="H263" s="161"/>
      <c r="I263" s="161"/>
      <c r="J263" s="161"/>
      <c r="K263" s="161"/>
      <c r="L263" s="161"/>
      <c r="M263" s="161"/>
      <c r="N263" s="161"/>
      <c r="O263" s="161"/>
      <c r="P263" s="161"/>
      <c r="Q263" s="161"/>
      <c r="R263" s="161"/>
      <c r="S263" s="161"/>
      <c r="T263" s="161"/>
      <c r="U263" s="161"/>
      <c r="V263" s="161"/>
      <c r="W263" s="161"/>
      <c r="X263" s="161"/>
      <c r="Y263" s="161"/>
      <c r="Z263" s="161"/>
    </row>
    <row r="264">
      <c r="A264" s="161"/>
      <c r="B264" s="161"/>
      <c r="C264" s="161"/>
      <c r="D264" s="161"/>
      <c r="E264" s="161"/>
      <c r="F264" s="161"/>
      <c r="G264" s="161"/>
      <c r="H264" s="161"/>
      <c r="I264" s="161"/>
      <c r="J264" s="161"/>
      <c r="K264" s="161"/>
      <c r="L264" s="161"/>
      <c r="M264" s="161"/>
      <c r="N264" s="161"/>
      <c r="O264" s="161"/>
      <c r="P264" s="161"/>
      <c r="Q264" s="161"/>
      <c r="R264" s="161"/>
      <c r="S264" s="161"/>
      <c r="T264" s="161"/>
      <c r="U264" s="161"/>
      <c r="V264" s="161"/>
      <c r="W264" s="161"/>
      <c r="X264" s="161"/>
      <c r="Y264" s="161"/>
      <c r="Z264" s="161"/>
    </row>
    <row r="265">
      <c r="A265" s="161"/>
      <c r="B265" s="161"/>
      <c r="C265" s="161"/>
      <c r="D265" s="161"/>
      <c r="E265" s="161"/>
      <c r="F265" s="161"/>
      <c r="G265" s="161"/>
      <c r="H265" s="161"/>
      <c r="I265" s="161"/>
      <c r="J265" s="161"/>
      <c r="K265" s="161"/>
      <c r="L265" s="161"/>
      <c r="M265" s="161"/>
      <c r="N265" s="161"/>
      <c r="O265" s="161"/>
      <c r="P265" s="161"/>
      <c r="Q265" s="161"/>
      <c r="R265" s="161"/>
      <c r="S265" s="161"/>
      <c r="T265" s="161"/>
      <c r="U265" s="161"/>
      <c r="V265" s="161"/>
      <c r="W265" s="161"/>
      <c r="X265" s="161"/>
      <c r="Y265" s="161"/>
      <c r="Z265" s="161"/>
    </row>
    <row r="266">
      <c r="A266" s="161"/>
      <c r="B266" s="161"/>
      <c r="C266" s="161"/>
      <c r="D266" s="161"/>
      <c r="E266" s="161"/>
      <c r="F266" s="161"/>
      <c r="G266" s="161"/>
      <c r="H266" s="161"/>
      <c r="I266" s="161"/>
      <c r="J266" s="161"/>
      <c r="K266" s="161"/>
      <c r="L266" s="161"/>
      <c r="M266" s="161"/>
      <c r="N266" s="161"/>
      <c r="O266" s="161"/>
      <c r="P266" s="161"/>
      <c r="Q266" s="161"/>
      <c r="R266" s="161"/>
      <c r="S266" s="161"/>
      <c r="T266" s="161"/>
      <c r="U266" s="161"/>
      <c r="V266" s="161"/>
      <c r="W266" s="161"/>
      <c r="X266" s="161"/>
      <c r="Y266" s="161"/>
      <c r="Z266" s="161"/>
    </row>
    <row r="267">
      <c r="A267" s="161"/>
      <c r="B267" s="161"/>
      <c r="C267" s="161"/>
      <c r="D267" s="161"/>
      <c r="E267" s="161"/>
      <c r="F267" s="161"/>
      <c r="G267" s="161"/>
      <c r="H267" s="161"/>
      <c r="I267" s="161"/>
      <c r="J267" s="161"/>
      <c r="K267" s="161"/>
      <c r="L267" s="161"/>
      <c r="M267" s="161"/>
      <c r="N267" s="161"/>
      <c r="O267" s="161"/>
      <c r="P267" s="161"/>
      <c r="Q267" s="161"/>
      <c r="R267" s="161"/>
      <c r="S267" s="161"/>
      <c r="T267" s="161"/>
      <c r="U267" s="161"/>
      <c r="V267" s="161"/>
      <c r="W267" s="161"/>
      <c r="X267" s="161"/>
      <c r="Y267" s="161"/>
      <c r="Z267" s="161"/>
    </row>
    <row r="268">
      <c r="A268" s="161"/>
      <c r="B268" s="161"/>
      <c r="C268" s="161"/>
      <c r="D268" s="161"/>
      <c r="E268" s="161"/>
      <c r="F268" s="161"/>
      <c r="G268" s="161"/>
      <c r="H268" s="161"/>
      <c r="I268" s="161"/>
      <c r="J268" s="161"/>
      <c r="K268" s="161"/>
      <c r="L268" s="161"/>
      <c r="M268" s="161"/>
      <c r="N268" s="161"/>
      <c r="O268" s="161"/>
      <c r="P268" s="161"/>
      <c r="Q268" s="161"/>
      <c r="R268" s="161"/>
      <c r="S268" s="161"/>
      <c r="T268" s="161"/>
      <c r="U268" s="161"/>
      <c r="V268" s="161"/>
      <c r="W268" s="161"/>
      <c r="X268" s="161"/>
      <c r="Y268" s="161"/>
      <c r="Z268" s="161"/>
    </row>
    <row r="269">
      <c r="A269" s="161"/>
      <c r="B269" s="161"/>
      <c r="C269" s="161"/>
      <c r="D269" s="161"/>
      <c r="E269" s="161"/>
      <c r="F269" s="161"/>
      <c r="G269" s="161"/>
      <c r="H269" s="161"/>
      <c r="I269" s="161"/>
      <c r="J269" s="161"/>
      <c r="K269" s="161"/>
      <c r="L269" s="161"/>
      <c r="M269" s="161"/>
      <c r="N269" s="161"/>
      <c r="O269" s="161"/>
      <c r="P269" s="161"/>
      <c r="Q269" s="161"/>
      <c r="R269" s="161"/>
      <c r="S269" s="161"/>
      <c r="T269" s="161"/>
      <c r="U269" s="161"/>
      <c r="V269" s="161"/>
      <c r="W269" s="161"/>
      <c r="X269" s="161"/>
      <c r="Y269" s="161"/>
      <c r="Z269" s="161"/>
    </row>
    <row r="270">
      <c r="A270" s="161"/>
      <c r="B270" s="161"/>
      <c r="C270" s="161"/>
      <c r="D270" s="161"/>
      <c r="E270" s="161"/>
      <c r="F270" s="161"/>
      <c r="G270" s="161"/>
      <c r="H270" s="161"/>
      <c r="I270" s="161"/>
      <c r="J270" s="161"/>
      <c r="K270" s="161"/>
      <c r="L270" s="161"/>
      <c r="M270" s="161"/>
      <c r="N270" s="161"/>
      <c r="O270" s="161"/>
      <c r="P270" s="161"/>
      <c r="Q270" s="161"/>
      <c r="R270" s="161"/>
      <c r="S270" s="161"/>
      <c r="T270" s="161"/>
      <c r="U270" s="161"/>
      <c r="V270" s="161"/>
      <c r="W270" s="161"/>
      <c r="X270" s="161"/>
      <c r="Y270" s="161"/>
      <c r="Z270" s="161"/>
    </row>
    <row r="271">
      <c r="A271" s="161"/>
      <c r="B271" s="161"/>
      <c r="C271" s="161"/>
      <c r="D271" s="161"/>
      <c r="E271" s="161"/>
      <c r="F271" s="161"/>
      <c r="G271" s="161"/>
      <c r="H271" s="161"/>
      <c r="I271" s="161"/>
      <c r="J271" s="161"/>
      <c r="K271" s="161"/>
      <c r="L271" s="161"/>
      <c r="M271" s="161"/>
      <c r="N271" s="161"/>
      <c r="O271" s="161"/>
      <c r="P271" s="161"/>
      <c r="Q271" s="161"/>
      <c r="R271" s="161"/>
      <c r="S271" s="161"/>
      <c r="T271" s="161"/>
      <c r="U271" s="161"/>
      <c r="V271" s="161"/>
      <c r="W271" s="161"/>
      <c r="X271" s="161"/>
      <c r="Y271" s="161"/>
      <c r="Z271" s="161"/>
    </row>
    <row r="272">
      <c r="A272" s="161"/>
      <c r="B272" s="161"/>
      <c r="C272" s="161"/>
      <c r="D272" s="161"/>
      <c r="E272" s="161"/>
      <c r="F272" s="161"/>
      <c r="G272" s="161"/>
      <c r="H272" s="161"/>
      <c r="I272" s="161"/>
      <c r="J272" s="161"/>
      <c r="K272" s="161"/>
      <c r="L272" s="161"/>
      <c r="M272" s="161"/>
      <c r="N272" s="161"/>
      <c r="O272" s="161"/>
      <c r="P272" s="161"/>
      <c r="Q272" s="161"/>
      <c r="R272" s="161"/>
      <c r="S272" s="161"/>
      <c r="T272" s="161"/>
      <c r="U272" s="161"/>
      <c r="V272" s="161"/>
      <c r="W272" s="161"/>
      <c r="X272" s="161"/>
      <c r="Y272" s="161"/>
      <c r="Z272" s="161"/>
    </row>
    <row r="273">
      <c r="A273" s="161"/>
      <c r="B273" s="161"/>
      <c r="C273" s="161"/>
      <c r="D273" s="161"/>
      <c r="E273" s="161"/>
      <c r="F273" s="161"/>
      <c r="G273" s="161"/>
      <c r="H273" s="161"/>
      <c r="I273" s="161"/>
      <c r="J273" s="161"/>
      <c r="K273" s="161"/>
      <c r="L273" s="161"/>
      <c r="M273" s="161"/>
      <c r="N273" s="161"/>
      <c r="O273" s="161"/>
      <c r="P273" s="161"/>
      <c r="Q273" s="161"/>
      <c r="R273" s="161"/>
      <c r="S273" s="161"/>
      <c r="T273" s="161"/>
      <c r="U273" s="161"/>
      <c r="V273" s="161"/>
      <c r="W273" s="161"/>
      <c r="X273" s="161"/>
      <c r="Y273" s="161"/>
      <c r="Z273" s="161"/>
    </row>
    <row r="274">
      <c r="A274" s="161"/>
      <c r="B274" s="161"/>
      <c r="C274" s="161"/>
      <c r="D274" s="161"/>
      <c r="E274" s="161"/>
      <c r="F274" s="161"/>
      <c r="G274" s="161"/>
      <c r="H274" s="161"/>
      <c r="I274" s="161"/>
      <c r="J274" s="161"/>
      <c r="K274" s="161"/>
      <c r="L274" s="161"/>
      <c r="M274" s="161"/>
      <c r="N274" s="161"/>
      <c r="O274" s="161"/>
      <c r="P274" s="161"/>
      <c r="Q274" s="161"/>
      <c r="R274" s="161"/>
      <c r="S274" s="161"/>
      <c r="T274" s="161"/>
      <c r="U274" s="161"/>
      <c r="V274" s="161"/>
      <c r="W274" s="161"/>
      <c r="X274" s="161"/>
      <c r="Y274" s="161"/>
      <c r="Z274" s="161"/>
    </row>
    <row r="275">
      <c r="A275" s="161"/>
      <c r="B275" s="161"/>
      <c r="C275" s="161"/>
      <c r="D275" s="161"/>
      <c r="E275" s="161"/>
      <c r="F275" s="161"/>
      <c r="G275" s="161"/>
      <c r="H275" s="161"/>
      <c r="I275" s="161"/>
      <c r="J275" s="161"/>
      <c r="K275" s="161"/>
      <c r="L275" s="161"/>
      <c r="M275" s="161"/>
      <c r="N275" s="161"/>
      <c r="O275" s="161"/>
      <c r="P275" s="161"/>
      <c r="Q275" s="161"/>
      <c r="R275" s="161"/>
      <c r="S275" s="161"/>
      <c r="T275" s="161"/>
      <c r="U275" s="161"/>
      <c r="V275" s="161"/>
      <c r="W275" s="161"/>
      <c r="X275" s="161"/>
      <c r="Y275" s="161"/>
      <c r="Z275" s="161"/>
    </row>
    <row r="276">
      <c r="A276" s="161"/>
      <c r="B276" s="161"/>
      <c r="C276" s="161"/>
      <c r="D276" s="161"/>
      <c r="E276" s="161"/>
      <c r="F276" s="161"/>
      <c r="G276" s="161"/>
      <c r="H276" s="161"/>
      <c r="I276" s="161"/>
      <c r="J276" s="161"/>
      <c r="K276" s="161"/>
      <c r="L276" s="161"/>
      <c r="M276" s="161"/>
      <c r="N276" s="161"/>
      <c r="O276" s="161"/>
      <c r="P276" s="161"/>
      <c r="Q276" s="161"/>
      <c r="R276" s="161"/>
      <c r="S276" s="161"/>
      <c r="T276" s="161"/>
      <c r="U276" s="161"/>
      <c r="V276" s="161"/>
      <c r="W276" s="161"/>
      <c r="X276" s="161"/>
      <c r="Y276" s="161"/>
      <c r="Z276" s="161"/>
    </row>
    <row r="277">
      <c r="A277" s="161"/>
      <c r="B277" s="161"/>
      <c r="C277" s="161"/>
      <c r="D277" s="161"/>
      <c r="E277" s="161"/>
      <c r="F277" s="161"/>
      <c r="G277" s="161"/>
      <c r="H277" s="161"/>
      <c r="I277" s="161"/>
      <c r="J277" s="161"/>
      <c r="K277" s="161"/>
      <c r="L277" s="161"/>
      <c r="M277" s="161"/>
      <c r="N277" s="161"/>
      <c r="O277" s="161"/>
      <c r="P277" s="161"/>
      <c r="Q277" s="161"/>
      <c r="R277" s="161"/>
      <c r="S277" s="161"/>
      <c r="T277" s="161"/>
      <c r="U277" s="161"/>
      <c r="V277" s="161"/>
      <c r="W277" s="161"/>
      <c r="X277" s="161"/>
      <c r="Y277" s="161"/>
      <c r="Z277" s="161"/>
    </row>
    <row r="278">
      <c r="A278" s="161"/>
      <c r="B278" s="161"/>
      <c r="C278" s="161"/>
      <c r="D278" s="161"/>
      <c r="E278" s="161"/>
      <c r="F278" s="161"/>
      <c r="G278" s="161"/>
      <c r="H278" s="161"/>
      <c r="I278" s="161"/>
      <c r="J278" s="161"/>
      <c r="K278" s="161"/>
      <c r="L278" s="161"/>
      <c r="M278" s="161"/>
      <c r="N278" s="161"/>
      <c r="O278" s="161"/>
      <c r="P278" s="161"/>
      <c r="Q278" s="161"/>
      <c r="R278" s="161"/>
      <c r="S278" s="161"/>
      <c r="T278" s="161"/>
      <c r="U278" s="161"/>
      <c r="V278" s="161"/>
      <c r="W278" s="161"/>
      <c r="X278" s="161"/>
      <c r="Y278" s="161"/>
      <c r="Z278" s="161"/>
    </row>
    <row r="279">
      <c r="A279" s="161"/>
      <c r="B279" s="161"/>
      <c r="C279" s="161"/>
      <c r="D279" s="161"/>
      <c r="E279" s="161"/>
      <c r="F279" s="161"/>
      <c r="G279" s="161"/>
      <c r="H279" s="161"/>
      <c r="I279" s="161"/>
      <c r="J279" s="161"/>
      <c r="K279" s="161"/>
      <c r="L279" s="161"/>
      <c r="M279" s="161"/>
      <c r="N279" s="161"/>
      <c r="O279" s="161"/>
      <c r="P279" s="161"/>
      <c r="Q279" s="161"/>
      <c r="R279" s="161"/>
      <c r="S279" s="161"/>
      <c r="T279" s="161"/>
      <c r="U279" s="161"/>
      <c r="V279" s="161"/>
      <c r="W279" s="161"/>
      <c r="X279" s="161"/>
      <c r="Y279" s="161"/>
      <c r="Z279" s="161"/>
    </row>
    <row r="280">
      <c r="A280" s="161"/>
      <c r="B280" s="161"/>
      <c r="C280" s="161"/>
      <c r="D280" s="161"/>
      <c r="E280" s="161"/>
      <c r="F280" s="161"/>
      <c r="G280" s="161"/>
      <c r="H280" s="161"/>
      <c r="I280" s="161"/>
      <c r="J280" s="161"/>
      <c r="K280" s="161"/>
      <c r="L280" s="161"/>
      <c r="M280" s="161"/>
      <c r="N280" s="161"/>
      <c r="O280" s="161"/>
      <c r="P280" s="161"/>
      <c r="Q280" s="161"/>
      <c r="R280" s="161"/>
      <c r="S280" s="161"/>
      <c r="T280" s="161"/>
      <c r="U280" s="161"/>
      <c r="V280" s="161"/>
      <c r="W280" s="161"/>
      <c r="X280" s="161"/>
      <c r="Y280" s="161"/>
      <c r="Z280" s="161"/>
    </row>
    <row r="281">
      <c r="A281" s="161"/>
      <c r="B281" s="161"/>
      <c r="C281" s="161"/>
      <c r="D281" s="161"/>
      <c r="E281" s="161"/>
      <c r="F281" s="161"/>
      <c r="G281" s="161"/>
      <c r="H281" s="161"/>
      <c r="I281" s="161"/>
      <c r="J281" s="161"/>
      <c r="K281" s="161"/>
      <c r="L281" s="161"/>
      <c r="M281" s="161"/>
      <c r="N281" s="161"/>
      <c r="O281" s="161"/>
      <c r="P281" s="161"/>
      <c r="Q281" s="161"/>
      <c r="R281" s="161"/>
      <c r="S281" s="161"/>
      <c r="T281" s="161"/>
      <c r="U281" s="161"/>
      <c r="V281" s="161"/>
      <c r="W281" s="161"/>
      <c r="X281" s="161"/>
      <c r="Y281" s="161"/>
      <c r="Z281" s="161"/>
    </row>
    <row r="282">
      <c r="A282" s="161"/>
      <c r="B282" s="161"/>
      <c r="C282" s="161"/>
      <c r="D282" s="161"/>
      <c r="E282" s="161"/>
      <c r="F282" s="161"/>
      <c r="G282" s="161"/>
      <c r="H282" s="161"/>
      <c r="I282" s="161"/>
      <c r="J282" s="161"/>
      <c r="K282" s="161"/>
      <c r="L282" s="161"/>
      <c r="M282" s="161"/>
      <c r="N282" s="161"/>
      <c r="O282" s="161"/>
      <c r="P282" s="161"/>
      <c r="Q282" s="161"/>
      <c r="R282" s="161"/>
      <c r="S282" s="161"/>
      <c r="T282" s="161"/>
      <c r="U282" s="161"/>
      <c r="V282" s="161"/>
      <c r="W282" s="161"/>
      <c r="X282" s="161"/>
      <c r="Y282" s="161"/>
      <c r="Z282" s="161"/>
    </row>
    <row r="283">
      <c r="A283" s="161"/>
      <c r="B283" s="161"/>
      <c r="C283" s="161"/>
      <c r="D283" s="161"/>
      <c r="E283" s="161"/>
      <c r="F283" s="161"/>
      <c r="G283" s="161"/>
      <c r="H283" s="161"/>
      <c r="I283" s="161"/>
      <c r="J283" s="161"/>
      <c r="K283" s="161"/>
      <c r="L283" s="161"/>
      <c r="M283" s="161"/>
      <c r="N283" s="161"/>
      <c r="O283" s="161"/>
      <c r="P283" s="161"/>
      <c r="Q283" s="161"/>
      <c r="R283" s="161"/>
      <c r="S283" s="161"/>
      <c r="T283" s="161"/>
      <c r="U283" s="161"/>
      <c r="V283" s="161"/>
      <c r="W283" s="161"/>
      <c r="X283" s="161"/>
      <c r="Y283" s="161"/>
      <c r="Z283" s="161"/>
    </row>
    <row r="284">
      <c r="A284" s="161"/>
      <c r="B284" s="161"/>
      <c r="C284" s="161"/>
      <c r="D284" s="161"/>
      <c r="E284" s="161"/>
      <c r="F284" s="161"/>
      <c r="G284" s="161"/>
      <c r="H284" s="161"/>
      <c r="I284" s="161"/>
      <c r="J284" s="161"/>
      <c r="K284" s="161"/>
      <c r="L284" s="161"/>
      <c r="M284" s="161"/>
      <c r="N284" s="161"/>
      <c r="O284" s="161"/>
      <c r="P284" s="161"/>
      <c r="Q284" s="161"/>
      <c r="R284" s="161"/>
      <c r="S284" s="161"/>
      <c r="T284" s="161"/>
      <c r="U284" s="161"/>
      <c r="V284" s="161"/>
      <c r="W284" s="161"/>
      <c r="X284" s="161"/>
      <c r="Y284" s="161"/>
      <c r="Z284" s="161"/>
    </row>
    <row r="285">
      <c r="A285" s="161"/>
      <c r="B285" s="161"/>
      <c r="C285" s="161"/>
      <c r="D285" s="161"/>
      <c r="E285" s="161"/>
      <c r="F285" s="161"/>
      <c r="G285" s="161"/>
      <c r="H285" s="161"/>
      <c r="I285" s="161"/>
      <c r="J285" s="161"/>
      <c r="K285" s="161"/>
      <c r="L285" s="161"/>
      <c r="M285" s="161"/>
      <c r="N285" s="161"/>
      <c r="O285" s="161"/>
      <c r="P285" s="161"/>
      <c r="Q285" s="161"/>
      <c r="R285" s="161"/>
      <c r="S285" s="161"/>
      <c r="T285" s="161"/>
      <c r="U285" s="161"/>
      <c r="V285" s="161"/>
      <c r="W285" s="161"/>
      <c r="X285" s="161"/>
      <c r="Y285" s="161"/>
      <c r="Z285" s="161"/>
    </row>
    <row r="286">
      <c r="A286" s="161"/>
      <c r="B286" s="161"/>
      <c r="C286" s="161"/>
      <c r="D286" s="161"/>
      <c r="E286" s="161"/>
      <c r="F286" s="161"/>
      <c r="G286" s="161"/>
      <c r="H286" s="161"/>
      <c r="I286" s="161"/>
      <c r="J286" s="161"/>
      <c r="K286" s="161"/>
      <c r="L286" s="161"/>
      <c r="M286" s="161"/>
      <c r="N286" s="161"/>
      <c r="O286" s="161"/>
      <c r="P286" s="161"/>
      <c r="Q286" s="161"/>
      <c r="R286" s="161"/>
      <c r="S286" s="161"/>
      <c r="T286" s="161"/>
      <c r="U286" s="161"/>
      <c r="V286" s="161"/>
      <c r="W286" s="161"/>
      <c r="X286" s="161"/>
      <c r="Y286" s="161"/>
      <c r="Z286" s="161"/>
    </row>
    <row r="287">
      <c r="A287" s="161"/>
      <c r="B287" s="161"/>
      <c r="C287" s="161"/>
      <c r="D287" s="161"/>
      <c r="E287" s="161"/>
      <c r="F287" s="161"/>
      <c r="G287" s="161"/>
      <c r="H287" s="161"/>
      <c r="I287" s="161"/>
      <c r="J287" s="161"/>
      <c r="K287" s="161"/>
      <c r="L287" s="161"/>
      <c r="M287" s="161"/>
      <c r="N287" s="161"/>
      <c r="O287" s="161"/>
      <c r="P287" s="161"/>
      <c r="Q287" s="161"/>
      <c r="R287" s="161"/>
      <c r="S287" s="161"/>
      <c r="T287" s="161"/>
      <c r="U287" s="161"/>
      <c r="V287" s="161"/>
      <c r="W287" s="161"/>
      <c r="X287" s="161"/>
      <c r="Y287" s="161"/>
      <c r="Z287" s="161"/>
    </row>
    <row r="288">
      <c r="A288" s="161"/>
      <c r="B288" s="161"/>
      <c r="C288" s="161"/>
      <c r="D288" s="161"/>
      <c r="E288" s="161"/>
      <c r="F288" s="161"/>
      <c r="G288" s="161"/>
      <c r="H288" s="161"/>
      <c r="I288" s="161"/>
      <c r="J288" s="161"/>
      <c r="K288" s="161"/>
      <c r="L288" s="161"/>
      <c r="M288" s="161"/>
      <c r="N288" s="161"/>
      <c r="O288" s="161"/>
      <c r="P288" s="161"/>
      <c r="Q288" s="161"/>
      <c r="R288" s="161"/>
      <c r="S288" s="161"/>
      <c r="T288" s="161"/>
      <c r="U288" s="161"/>
      <c r="V288" s="161"/>
      <c r="W288" s="161"/>
      <c r="X288" s="161"/>
      <c r="Y288" s="161"/>
      <c r="Z288" s="161"/>
    </row>
    <row r="289">
      <c r="A289" s="161"/>
      <c r="B289" s="161"/>
      <c r="C289" s="161"/>
      <c r="D289" s="161"/>
      <c r="E289" s="161"/>
      <c r="F289" s="161"/>
      <c r="G289" s="161"/>
      <c r="H289" s="161"/>
      <c r="I289" s="161"/>
      <c r="J289" s="161"/>
      <c r="K289" s="161"/>
      <c r="L289" s="161"/>
      <c r="M289" s="161"/>
      <c r="N289" s="161"/>
      <c r="O289" s="161"/>
      <c r="P289" s="161"/>
      <c r="Q289" s="161"/>
      <c r="R289" s="161"/>
      <c r="S289" s="161"/>
      <c r="T289" s="161"/>
      <c r="U289" s="161"/>
      <c r="V289" s="161"/>
      <c r="W289" s="161"/>
      <c r="X289" s="161"/>
      <c r="Y289" s="161"/>
      <c r="Z289" s="161"/>
    </row>
    <row r="290">
      <c r="A290" s="161"/>
      <c r="B290" s="161"/>
      <c r="C290" s="161"/>
      <c r="D290" s="161"/>
      <c r="E290" s="161"/>
      <c r="F290" s="161"/>
      <c r="G290" s="161"/>
      <c r="H290" s="161"/>
      <c r="I290" s="161"/>
      <c r="J290" s="161"/>
      <c r="K290" s="161"/>
      <c r="L290" s="161"/>
      <c r="M290" s="161"/>
      <c r="N290" s="161"/>
      <c r="O290" s="161"/>
      <c r="P290" s="161"/>
      <c r="Q290" s="161"/>
      <c r="R290" s="161"/>
      <c r="S290" s="161"/>
      <c r="T290" s="161"/>
      <c r="U290" s="161"/>
      <c r="V290" s="161"/>
      <c r="W290" s="161"/>
      <c r="X290" s="161"/>
      <c r="Y290" s="161"/>
      <c r="Z290" s="161"/>
    </row>
    <row r="291">
      <c r="A291" s="161"/>
      <c r="B291" s="161"/>
      <c r="C291" s="161"/>
      <c r="D291" s="161"/>
      <c r="E291" s="161"/>
      <c r="F291" s="161"/>
      <c r="G291" s="161"/>
      <c r="H291" s="161"/>
      <c r="I291" s="161"/>
      <c r="J291" s="161"/>
      <c r="K291" s="161"/>
      <c r="L291" s="161"/>
      <c r="M291" s="161"/>
      <c r="N291" s="161"/>
      <c r="O291" s="161"/>
      <c r="P291" s="161"/>
      <c r="Q291" s="161"/>
      <c r="R291" s="161"/>
      <c r="S291" s="161"/>
      <c r="T291" s="161"/>
      <c r="U291" s="161"/>
      <c r="V291" s="161"/>
      <c r="W291" s="161"/>
      <c r="X291" s="161"/>
      <c r="Y291" s="161"/>
      <c r="Z291" s="161"/>
    </row>
    <row r="292">
      <c r="A292" s="161"/>
      <c r="B292" s="161"/>
      <c r="C292" s="161"/>
      <c r="D292" s="161"/>
      <c r="E292" s="161"/>
      <c r="F292" s="161"/>
      <c r="G292" s="161"/>
      <c r="H292" s="161"/>
      <c r="I292" s="161"/>
      <c r="J292" s="161"/>
      <c r="K292" s="161"/>
      <c r="L292" s="161"/>
      <c r="M292" s="161"/>
      <c r="N292" s="161"/>
      <c r="O292" s="161"/>
      <c r="P292" s="161"/>
      <c r="Q292" s="161"/>
      <c r="R292" s="161"/>
      <c r="S292" s="161"/>
      <c r="T292" s="161"/>
      <c r="U292" s="161"/>
      <c r="V292" s="161"/>
      <c r="W292" s="161"/>
      <c r="X292" s="161"/>
      <c r="Y292" s="161"/>
      <c r="Z292" s="161"/>
    </row>
    <row r="293">
      <c r="A293" s="161"/>
      <c r="B293" s="161"/>
      <c r="C293" s="161"/>
      <c r="D293" s="161"/>
      <c r="E293" s="161"/>
      <c r="F293" s="161"/>
      <c r="G293" s="161"/>
      <c r="H293" s="161"/>
      <c r="I293" s="161"/>
      <c r="J293" s="161"/>
      <c r="K293" s="161"/>
      <c r="L293" s="161"/>
      <c r="M293" s="161"/>
      <c r="N293" s="161"/>
      <c r="O293" s="161"/>
      <c r="P293" s="161"/>
      <c r="Q293" s="161"/>
      <c r="R293" s="161"/>
      <c r="S293" s="161"/>
      <c r="T293" s="161"/>
      <c r="U293" s="161"/>
      <c r="V293" s="161"/>
      <c r="W293" s="161"/>
      <c r="X293" s="161"/>
      <c r="Y293" s="161"/>
      <c r="Z293" s="161"/>
    </row>
    <row r="294">
      <c r="A294" s="161"/>
      <c r="B294" s="161"/>
      <c r="C294" s="161"/>
      <c r="D294" s="161"/>
      <c r="E294" s="161"/>
      <c r="F294" s="161"/>
      <c r="G294" s="161"/>
      <c r="H294" s="161"/>
      <c r="I294" s="161"/>
      <c r="J294" s="161"/>
      <c r="K294" s="161"/>
      <c r="L294" s="161"/>
      <c r="M294" s="161"/>
      <c r="N294" s="161"/>
      <c r="O294" s="161"/>
      <c r="P294" s="161"/>
      <c r="Q294" s="161"/>
      <c r="R294" s="161"/>
      <c r="S294" s="161"/>
      <c r="T294" s="161"/>
      <c r="U294" s="161"/>
      <c r="V294" s="161"/>
      <c r="W294" s="161"/>
      <c r="X294" s="161"/>
      <c r="Y294" s="161"/>
      <c r="Z294" s="161"/>
    </row>
    <row r="295">
      <c r="A295" s="161"/>
      <c r="B295" s="161"/>
      <c r="C295" s="161"/>
      <c r="D295" s="161"/>
      <c r="E295" s="161"/>
      <c r="F295" s="161"/>
      <c r="G295" s="161"/>
      <c r="H295" s="161"/>
      <c r="I295" s="161"/>
      <c r="J295" s="161"/>
      <c r="K295" s="161"/>
      <c r="L295" s="161"/>
      <c r="M295" s="161"/>
      <c r="N295" s="161"/>
      <c r="O295" s="161"/>
      <c r="P295" s="161"/>
      <c r="Q295" s="161"/>
      <c r="R295" s="161"/>
      <c r="S295" s="161"/>
      <c r="T295" s="161"/>
      <c r="U295" s="161"/>
      <c r="V295" s="161"/>
      <c r="W295" s="161"/>
      <c r="X295" s="161"/>
      <c r="Y295" s="161"/>
      <c r="Z295" s="161"/>
    </row>
    <row r="296">
      <c r="A296" s="161"/>
      <c r="B296" s="161"/>
      <c r="C296" s="161"/>
      <c r="D296" s="161"/>
      <c r="E296" s="161"/>
      <c r="F296" s="161"/>
      <c r="G296" s="161"/>
      <c r="H296" s="161"/>
      <c r="I296" s="161"/>
      <c r="J296" s="161"/>
      <c r="K296" s="161"/>
      <c r="L296" s="161"/>
      <c r="M296" s="161"/>
      <c r="N296" s="161"/>
      <c r="O296" s="161"/>
      <c r="P296" s="161"/>
      <c r="Q296" s="161"/>
      <c r="R296" s="161"/>
      <c r="S296" s="161"/>
      <c r="T296" s="161"/>
      <c r="U296" s="161"/>
      <c r="V296" s="161"/>
      <c r="W296" s="161"/>
      <c r="X296" s="161"/>
      <c r="Y296" s="161"/>
      <c r="Z296" s="161"/>
    </row>
    <row r="297">
      <c r="A297" s="161"/>
      <c r="B297" s="161"/>
      <c r="C297" s="161"/>
      <c r="D297" s="161"/>
      <c r="E297" s="161"/>
      <c r="F297" s="161"/>
      <c r="G297" s="161"/>
      <c r="H297" s="161"/>
      <c r="I297" s="161"/>
      <c r="J297" s="161"/>
      <c r="K297" s="161"/>
      <c r="L297" s="161"/>
      <c r="M297" s="161"/>
      <c r="N297" s="161"/>
      <c r="O297" s="161"/>
      <c r="P297" s="161"/>
      <c r="Q297" s="161"/>
      <c r="R297" s="161"/>
      <c r="S297" s="161"/>
      <c r="T297" s="161"/>
      <c r="U297" s="161"/>
      <c r="V297" s="161"/>
      <c r="W297" s="161"/>
      <c r="X297" s="161"/>
      <c r="Y297" s="161"/>
      <c r="Z297" s="161"/>
    </row>
    <row r="298">
      <c r="A298" s="161"/>
      <c r="B298" s="161"/>
      <c r="C298" s="161"/>
      <c r="D298" s="161"/>
      <c r="E298" s="161"/>
      <c r="F298" s="161"/>
      <c r="G298" s="161"/>
      <c r="H298" s="161"/>
      <c r="I298" s="161"/>
      <c r="J298" s="161"/>
      <c r="K298" s="161"/>
      <c r="L298" s="161"/>
      <c r="M298" s="161"/>
      <c r="N298" s="161"/>
      <c r="O298" s="161"/>
      <c r="P298" s="161"/>
      <c r="Q298" s="161"/>
      <c r="R298" s="161"/>
      <c r="S298" s="161"/>
      <c r="T298" s="161"/>
      <c r="U298" s="161"/>
      <c r="V298" s="161"/>
      <c r="W298" s="161"/>
      <c r="X298" s="161"/>
      <c r="Y298" s="161"/>
      <c r="Z298" s="161"/>
    </row>
    <row r="299">
      <c r="A299" s="161"/>
      <c r="B299" s="161"/>
      <c r="C299" s="161"/>
      <c r="D299" s="161"/>
      <c r="E299" s="161"/>
      <c r="F299" s="161"/>
      <c r="G299" s="161"/>
      <c r="H299" s="161"/>
      <c r="I299" s="161"/>
      <c r="J299" s="161"/>
      <c r="K299" s="161"/>
      <c r="L299" s="161"/>
      <c r="M299" s="161"/>
      <c r="N299" s="161"/>
      <c r="O299" s="161"/>
      <c r="P299" s="161"/>
      <c r="Q299" s="161"/>
      <c r="R299" s="161"/>
      <c r="S299" s="161"/>
      <c r="T299" s="161"/>
      <c r="U299" s="161"/>
      <c r="V299" s="161"/>
      <c r="W299" s="161"/>
      <c r="X299" s="161"/>
      <c r="Y299" s="161"/>
      <c r="Z299" s="161"/>
    </row>
    <row r="300">
      <c r="A300" s="161"/>
      <c r="B300" s="161"/>
      <c r="C300" s="161"/>
      <c r="D300" s="161"/>
      <c r="E300" s="161"/>
      <c r="F300" s="161"/>
      <c r="G300" s="161"/>
      <c r="H300" s="161"/>
      <c r="I300" s="161"/>
      <c r="J300" s="161"/>
      <c r="K300" s="161"/>
      <c r="L300" s="161"/>
      <c r="M300" s="161"/>
      <c r="N300" s="161"/>
      <c r="O300" s="161"/>
      <c r="P300" s="161"/>
      <c r="Q300" s="161"/>
      <c r="R300" s="161"/>
      <c r="S300" s="161"/>
      <c r="T300" s="161"/>
      <c r="U300" s="161"/>
      <c r="V300" s="161"/>
      <c r="W300" s="161"/>
      <c r="X300" s="161"/>
      <c r="Y300" s="161"/>
      <c r="Z300" s="161"/>
    </row>
    <row r="301">
      <c r="A301" s="161"/>
      <c r="B301" s="161"/>
      <c r="C301" s="161"/>
      <c r="D301" s="161"/>
      <c r="E301" s="161"/>
      <c r="F301" s="161"/>
      <c r="G301" s="161"/>
      <c r="H301" s="161"/>
      <c r="I301" s="161"/>
      <c r="J301" s="161"/>
      <c r="K301" s="161"/>
      <c r="L301" s="161"/>
      <c r="M301" s="161"/>
      <c r="N301" s="161"/>
      <c r="O301" s="161"/>
      <c r="P301" s="161"/>
      <c r="Q301" s="161"/>
      <c r="R301" s="161"/>
      <c r="S301" s="161"/>
      <c r="T301" s="161"/>
      <c r="U301" s="161"/>
      <c r="V301" s="161"/>
      <c r="W301" s="161"/>
      <c r="X301" s="161"/>
      <c r="Y301" s="161"/>
      <c r="Z301" s="161"/>
    </row>
    <row r="302">
      <c r="A302" s="161"/>
      <c r="B302" s="161"/>
      <c r="C302" s="161"/>
      <c r="D302" s="161"/>
      <c r="E302" s="161"/>
      <c r="F302" s="161"/>
      <c r="G302" s="161"/>
      <c r="H302" s="161"/>
      <c r="I302" s="161"/>
      <c r="J302" s="161"/>
      <c r="K302" s="161"/>
      <c r="L302" s="161"/>
      <c r="M302" s="161"/>
      <c r="N302" s="161"/>
      <c r="O302" s="161"/>
      <c r="P302" s="161"/>
      <c r="Q302" s="161"/>
      <c r="R302" s="161"/>
      <c r="S302" s="161"/>
      <c r="T302" s="161"/>
      <c r="U302" s="161"/>
      <c r="V302" s="161"/>
      <c r="W302" s="161"/>
      <c r="X302" s="161"/>
      <c r="Y302" s="161"/>
      <c r="Z302" s="161"/>
    </row>
    <row r="303">
      <c r="A303" s="161"/>
      <c r="B303" s="161"/>
      <c r="C303" s="161"/>
      <c r="D303" s="161"/>
      <c r="E303" s="161"/>
      <c r="F303" s="161"/>
      <c r="G303" s="161"/>
      <c r="H303" s="161"/>
      <c r="I303" s="161"/>
      <c r="J303" s="161"/>
      <c r="K303" s="161"/>
      <c r="L303" s="161"/>
      <c r="M303" s="161"/>
      <c r="N303" s="161"/>
      <c r="O303" s="161"/>
      <c r="P303" s="161"/>
      <c r="Q303" s="161"/>
      <c r="R303" s="161"/>
      <c r="S303" s="161"/>
      <c r="T303" s="161"/>
      <c r="U303" s="161"/>
      <c r="V303" s="161"/>
      <c r="W303" s="161"/>
      <c r="X303" s="161"/>
      <c r="Y303" s="161"/>
      <c r="Z303" s="161"/>
    </row>
    <row r="304">
      <c r="A304" s="161"/>
      <c r="B304" s="161"/>
      <c r="C304" s="161"/>
      <c r="D304" s="161"/>
      <c r="E304" s="161"/>
      <c r="F304" s="161"/>
      <c r="G304" s="161"/>
      <c r="H304" s="161"/>
      <c r="I304" s="161"/>
      <c r="J304" s="161"/>
      <c r="K304" s="161"/>
      <c r="L304" s="161"/>
      <c r="M304" s="161"/>
      <c r="N304" s="161"/>
      <c r="O304" s="161"/>
      <c r="P304" s="161"/>
      <c r="Q304" s="161"/>
      <c r="R304" s="161"/>
      <c r="S304" s="161"/>
      <c r="T304" s="161"/>
      <c r="U304" s="161"/>
      <c r="V304" s="161"/>
      <c r="W304" s="161"/>
      <c r="X304" s="161"/>
      <c r="Y304" s="161"/>
      <c r="Z304" s="161"/>
    </row>
    <row r="305">
      <c r="A305" s="161"/>
      <c r="B305" s="161"/>
      <c r="C305" s="161"/>
      <c r="D305" s="161"/>
      <c r="E305" s="161"/>
      <c r="F305" s="161"/>
      <c r="G305" s="161"/>
      <c r="H305" s="161"/>
      <c r="I305" s="161"/>
      <c r="J305" s="161"/>
      <c r="K305" s="161"/>
      <c r="L305" s="161"/>
      <c r="M305" s="161"/>
      <c r="N305" s="161"/>
      <c r="O305" s="161"/>
      <c r="P305" s="161"/>
      <c r="Q305" s="161"/>
      <c r="R305" s="161"/>
      <c r="S305" s="161"/>
      <c r="T305" s="161"/>
      <c r="U305" s="161"/>
      <c r="V305" s="161"/>
      <c r="W305" s="161"/>
      <c r="X305" s="161"/>
      <c r="Y305" s="161"/>
      <c r="Z305" s="161"/>
    </row>
    <row r="306">
      <c r="A306" s="161"/>
      <c r="B306" s="161"/>
      <c r="C306" s="161"/>
      <c r="D306" s="161"/>
      <c r="E306" s="161"/>
      <c r="F306" s="161"/>
      <c r="G306" s="161"/>
      <c r="H306" s="161"/>
      <c r="I306" s="161"/>
      <c r="J306" s="161"/>
      <c r="K306" s="161"/>
      <c r="L306" s="161"/>
      <c r="M306" s="161"/>
      <c r="N306" s="161"/>
      <c r="O306" s="161"/>
      <c r="P306" s="161"/>
      <c r="Q306" s="161"/>
      <c r="R306" s="161"/>
      <c r="S306" s="161"/>
      <c r="T306" s="161"/>
      <c r="U306" s="161"/>
      <c r="V306" s="161"/>
      <c r="W306" s="161"/>
      <c r="X306" s="161"/>
      <c r="Y306" s="161"/>
      <c r="Z306" s="161"/>
    </row>
    <row r="307">
      <c r="A307" s="161"/>
      <c r="B307" s="161"/>
      <c r="C307" s="161"/>
      <c r="D307" s="161"/>
      <c r="E307" s="161"/>
      <c r="F307" s="161"/>
      <c r="G307" s="161"/>
      <c r="H307" s="161"/>
      <c r="I307" s="161"/>
      <c r="J307" s="161"/>
      <c r="K307" s="161"/>
      <c r="L307" s="161"/>
      <c r="M307" s="161"/>
      <c r="N307" s="161"/>
      <c r="O307" s="161"/>
      <c r="P307" s="161"/>
      <c r="Q307" s="161"/>
      <c r="R307" s="161"/>
      <c r="S307" s="161"/>
      <c r="T307" s="161"/>
      <c r="U307" s="161"/>
      <c r="V307" s="161"/>
      <c r="W307" s="161"/>
      <c r="X307" s="161"/>
      <c r="Y307" s="161"/>
      <c r="Z307" s="161"/>
    </row>
    <row r="308">
      <c r="A308" s="161"/>
      <c r="B308" s="161"/>
      <c r="C308" s="161"/>
      <c r="D308" s="161"/>
      <c r="E308" s="161"/>
      <c r="F308" s="161"/>
      <c r="G308" s="161"/>
      <c r="H308" s="161"/>
      <c r="I308" s="161"/>
      <c r="J308" s="161"/>
      <c r="K308" s="161"/>
      <c r="L308" s="161"/>
      <c r="M308" s="161"/>
      <c r="N308" s="161"/>
      <c r="O308" s="161"/>
      <c r="P308" s="161"/>
      <c r="Q308" s="161"/>
      <c r="R308" s="161"/>
      <c r="S308" s="161"/>
      <c r="T308" s="161"/>
      <c r="U308" s="161"/>
      <c r="V308" s="161"/>
      <c r="W308" s="161"/>
      <c r="X308" s="161"/>
      <c r="Y308" s="161"/>
      <c r="Z308" s="161"/>
    </row>
    <row r="309">
      <c r="A309" s="161"/>
      <c r="B309" s="161"/>
      <c r="C309" s="161"/>
      <c r="D309" s="161"/>
      <c r="E309" s="161"/>
      <c r="F309" s="161"/>
      <c r="G309" s="161"/>
      <c r="H309" s="161"/>
      <c r="I309" s="161"/>
      <c r="J309" s="161"/>
      <c r="K309" s="161"/>
      <c r="L309" s="161"/>
      <c r="M309" s="161"/>
      <c r="N309" s="161"/>
      <c r="O309" s="161"/>
      <c r="P309" s="161"/>
      <c r="Q309" s="161"/>
      <c r="R309" s="161"/>
      <c r="S309" s="161"/>
      <c r="T309" s="161"/>
      <c r="U309" s="161"/>
      <c r="V309" s="161"/>
      <c r="W309" s="161"/>
      <c r="X309" s="161"/>
      <c r="Y309" s="161"/>
      <c r="Z309" s="161"/>
    </row>
    <row r="310">
      <c r="A310" s="161"/>
      <c r="B310" s="161"/>
      <c r="C310" s="161"/>
      <c r="D310" s="161"/>
      <c r="E310" s="161"/>
      <c r="F310" s="161"/>
      <c r="G310" s="161"/>
      <c r="H310" s="161"/>
      <c r="I310" s="161"/>
      <c r="J310" s="161"/>
      <c r="K310" s="161"/>
      <c r="L310" s="161"/>
      <c r="M310" s="161"/>
      <c r="N310" s="161"/>
      <c r="O310" s="161"/>
      <c r="P310" s="161"/>
      <c r="Q310" s="161"/>
      <c r="R310" s="161"/>
      <c r="S310" s="161"/>
      <c r="T310" s="161"/>
      <c r="U310" s="161"/>
      <c r="V310" s="161"/>
      <c r="W310" s="161"/>
      <c r="X310" s="161"/>
      <c r="Y310" s="161"/>
      <c r="Z310" s="161"/>
    </row>
    <row r="311">
      <c r="A311" s="161"/>
      <c r="B311" s="161"/>
      <c r="C311" s="161"/>
      <c r="D311" s="161"/>
      <c r="E311" s="161"/>
      <c r="F311" s="161"/>
      <c r="G311" s="161"/>
      <c r="H311" s="161"/>
      <c r="I311" s="161"/>
      <c r="J311" s="161"/>
      <c r="K311" s="161"/>
      <c r="L311" s="161"/>
      <c r="M311" s="161"/>
      <c r="N311" s="161"/>
      <c r="O311" s="161"/>
      <c r="P311" s="161"/>
      <c r="Q311" s="161"/>
      <c r="R311" s="161"/>
      <c r="S311" s="161"/>
      <c r="T311" s="161"/>
      <c r="U311" s="161"/>
      <c r="V311" s="161"/>
      <c r="W311" s="161"/>
      <c r="X311" s="161"/>
      <c r="Y311" s="161"/>
      <c r="Z311" s="161"/>
    </row>
    <row r="312">
      <c r="A312" s="161"/>
      <c r="B312" s="161"/>
      <c r="C312" s="161"/>
      <c r="D312" s="161"/>
      <c r="E312" s="161"/>
      <c r="F312" s="161"/>
      <c r="G312" s="161"/>
      <c r="H312" s="161"/>
      <c r="I312" s="161"/>
      <c r="J312" s="161"/>
      <c r="K312" s="161"/>
      <c r="L312" s="161"/>
      <c r="M312" s="161"/>
      <c r="N312" s="161"/>
      <c r="O312" s="161"/>
      <c r="P312" s="161"/>
      <c r="Q312" s="161"/>
      <c r="R312" s="161"/>
      <c r="S312" s="161"/>
      <c r="T312" s="161"/>
      <c r="U312" s="161"/>
      <c r="V312" s="161"/>
      <c r="W312" s="161"/>
      <c r="X312" s="161"/>
      <c r="Y312" s="161"/>
      <c r="Z312" s="161"/>
    </row>
    <row r="313">
      <c r="A313" s="161"/>
      <c r="B313" s="161"/>
      <c r="C313" s="161"/>
      <c r="D313" s="161"/>
      <c r="E313" s="161"/>
      <c r="F313" s="161"/>
      <c r="G313" s="161"/>
      <c r="H313" s="161"/>
      <c r="I313" s="161"/>
      <c r="J313" s="161"/>
      <c r="K313" s="161"/>
      <c r="L313" s="161"/>
      <c r="M313" s="161"/>
      <c r="N313" s="161"/>
      <c r="O313" s="161"/>
      <c r="P313" s="161"/>
      <c r="Q313" s="161"/>
      <c r="R313" s="161"/>
      <c r="S313" s="161"/>
      <c r="T313" s="161"/>
      <c r="U313" s="161"/>
      <c r="V313" s="161"/>
      <c r="W313" s="161"/>
      <c r="X313" s="161"/>
      <c r="Y313" s="161"/>
      <c r="Z313" s="161"/>
    </row>
    <row r="314">
      <c r="A314" s="161"/>
      <c r="B314" s="161"/>
      <c r="C314" s="161"/>
      <c r="D314" s="161"/>
      <c r="E314" s="161"/>
      <c r="F314" s="161"/>
      <c r="G314" s="161"/>
      <c r="H314" s="161"/>
      <c r="I314" s="161"/>
      <c r="J314" s="161"/>
      <c r="K314" s="161"/>
      <c r="L314" s="161"/>
      <c r="M314" s="161"/>
      <c r="N314" s="161"/>
      <c r="O314" s="161"/>
      <c r="P314" s="161"/>
      <c r="Q314" s="161"/>
      <c r="R314" s="161"/>
      <c r="S314" s="161"/>
      <c r="T314" s="161"/>
      <c r="U314" s="161"/>
      <c r="V314" s="161"/>
      <c r="W314" s="161"/>
      <c r="X314" s="161"/>
      <c r="Y314" s="161"/>
      <c r="Z314" s="161"/>
    </row>
    <row r="315">
      <c r="A315" s="161"/>
      <c r="B315" s="161"/>
      <c r="C315" s="161"/>
      <c r="D315" s="161"/>
      <c r="E315" s="161"/>
      <c r="F315" s="161"/>
      <c r="G315" s="161"/>
      <c r="H315" s="161"/>
      <c r="I315" s="161"/>
      <c r="J315" s="161"/>
      <c r="K315" s="161"/>
      <c r="L315" s="161"/>
      <c r="M315" s="161"/>
      <c r="N315" s="161"/>
      <c r="O315" s="161"/>
      <c r="P315" s="161"/>
      <c r="Q315" s="161"/>
      <c r="R315" s="161"/>
      <c r="S315" s="161"/>
      <c r="T315" s="161"/>
      <c r="U315" s="161"/>
      <c r="V315" s="161"/>
      <c r="W315" s="161"/>
      <c r="X315" s="161"/>
      <c r="Y315" s="161"/>
      <c r="Z315" s="161"/>
    </row>
    <row r="316">
      <c r="A316" s="161"/>
      <c r="B316" s="161"/>
      <c r="C316" s="161"/>
      <c r="D316" s="161"/>
      <c r="E316" s="161"/>
      <c r="F316" s="161"/>
      <c r="G316" s="161"/>
      <c r="H316" s="161"/>
      <c r="I316" s="161"/>
      <c r="J316" s="161"/>
      <c r="K316" s="161"/>
      <c r="L316" s="161"/>
      <c r="M316" s="161"/>
      <c r="N316" s="161"/>
      <c r="O316" s="161"/>
      <c r="P316" s="161"/>
      <c r="Q316" s="161"/>
      <c r="R316" s="161"/>
      <c r="S316" s="161"/>
      <c r="T316" s="161"/>
      <c r="U316" s="161"/>
      <c r="V316" s="161"/>
      <c r="W316" s="161"/>
      <c r="X316" s="161"/>
      <c r="Y316" s="161"/>
      <c r="Z316" s="161"/>
    </row>
    <row r="317">
      <c r="A317" s="161"/>
      <c r="B317" s="161"/>
      <c r="C317" s="161"/>
      <c r="D317" s="161"/>
      <c r="E317" s="161"/>
      <c r="F317" s="161"/>
      <c r="G317" s="161"/>
      <c r="H317" s="161"/>
      <c r="I317" s="161"/>
      <c r="J317" s="161"/>
      <c r="K317" s="161"/>
      <c r="L317" s="161"/>
      <c r="M317" s="161"/>
      <c r="N317" s="161"/>
      <c r="O317" s="161"/>
      <c r="P317" s="161"/>
      <c r="Q317" s="161"/>
      <c r="R317" s="161"/>
      <c r="S317" s="161"/>
      <c r="T317" s="161"/>
      <c r="U317" s="161"/>
      <c r="V317" s="161"/>
      <c r="W317" s="161"/>
      <c r="X317" s="161"/>
      <c r="Y317" s="161"/>
      <c r="Z317" s="161"/>
    </row>
    <row r="318">
      <c r="A318" s="161"/>
      <c r="B318" s="161"/>
      <c r="C318" s="161"/>
      <c r="D318" s="161"/>
      <c r="E318" s="161"/>
      <c r="F318" s="161"/>
      <c r="G318" s="161"/>
      <c r="H318" s="161"/>
      <c r="I318" s="161"/>
      <c r="J318" s="161"/>
      <c r="K318" s="161"/>
      <c r="L318" s="161"/>
      <c r="M318" s="161"/>
      <c r="N318" s="161"/>
      <c r="O318" s="161"/>
      <c r="P318" s="161"/>
      <c r="Q318" s="161"/>
      <c r="R318" s="161"/>
      <c r="S318" s="161"/>
      <c r="T318" s="161"/>
      <c r="U318" s="161"/>
      <c r="V318" s="161"/>
      <c r="W318" s="161"/>
      <c r="X318" s="161"/>
      <c r="Y318" s="161"/>
      <c r="Z318" s="161"/>
    </row>
    <row r="319">
      <c r="A319" s="161"/>
      <c r="B319" s="161"/>
      <c r="C319" s="161"/>
      <c r="D319" s="161"/>
      <c r="E319" s="161"/>
      <c r="F319" s="161"/>
      <c r="G319" s="161"/>
      <c r="H319" s="161"/>
      <c r="I319" s="161"/>
      <c r="J319" s="161"/>
      <c r="K319" s="161"/>
      <c r="L319" s="161"/>
      <c r="M319" s="161"/>
      <c r="N319" s="161"/>
      <c r="O319" s="161"/>
      <c r="P319" s="161"/>
      <c r="Q319" s="161"/>
      <c r="R319" s="161"/>
      <c r="S319" s="161"/>
      <c r="T319" s="161"/>
      <c r="U319" s="161"/>
      <c r="V319" s="161"/>
      <c r="W319" s="161"/>
      <c r="X319" s="161"/>
      <c r="Y319" s="161"/>
      <c r="Z319" s="161"/>
    </row>
    <row r="320">
      <c r="A320" s="161"/>
      <c r="B320" s="161"/>
      <c r="C320" s="161"/>
      <c r="D320" s="161"/>
      <c r="E320" s="161"/>
      <c r="F320" s="161"/>
      <c r="G320" s="161"/>
      <c r="H320" s="161"/>
      <c r="I320" s="161"/>
      <c r="J320" s="161"/>
      <c r="K320" s="161"/>
      <c r="L320" s="161"/>
      <c r="M320" s="161"/>
      <c r="N320" s="161"/>
      <c r="O320" s="161"/>
      <c r="P320" s="161"/>
      <c r="Q320" s="161"/>
      <c r="R320" s="161"/>
      <c r="S320" s="161"/>
      <c r="T320" s="161"/>
      <c r="U320" s="161"/>
      <c r="V320" s="161"/>
      <c r="W320" s="161"/>
      <c r="X320" s="161"/>
      <c r="Y320" s="161"/>
      <c r="Z320" s="161"/>
    </row>
    <row r="321">
      <c r="A321" s="161"/>
      <c r="B321" s="161"/>
      <c r="C321" s="161"/>
      <c r="D321" s="161"/>
      <c r="E321" s="161"/>
      <c r="F321" s="161"/>
      <c r="G321" s="161"/>
      <c r="H321" s="161"/>
      <c r="I321" s="161"/>
      <c r="J321" s="161"/>
      <c r="K321" s="161"/>
      <c r="L321" s="161"/>
      <c r="M321" s="161"/>
      <c r="N321" s="161"/>
      <c r="O321" s="161"/>
      <c r="P321" s="161"/>
      <c r="Q321" s="161"/>
      <c r="R321" s="161"/>
      <c r="S321" s="161"/>
      <c r="T321" s="161"/>
      <c r="U321" s="161"/>
      <c r="V321" s="161"/>
      <c r="W321" s="161"/>
      <c r="X321" s="161"/>
      <c r="Y321" s="161"/>
      <c r="Z321" s="161"/>
    </row>
    <row r="322">
      <c r="A322" s="161"/>
      <c r="B322" s="161"/>
      <c r="C322" s="161"/>
      <c r="D322" s="161"/>
      <c r="E322" s="161"/>
      <c r="F322" s="161"/>
      <c r="G322" s="161"/>
      <c r="H322" s="161"/>
      <c r="I322" s="161"/>
      <c r="J322" s="161"/>
      <c r="K322" s="161"/>
      <c r="L322" s="161"/>
      <c r="M322" s="161"/>
      <c r="N322" s="161"/>
      <c r="O322" s="161"/>
      <c r="P322" s="161"/>
      <c r="Q322" s="161"/>
      <c r="R322" s="161"/>
      <c r="S322" s="161"/>
      <c r="T322" s="161"/>
      <c r="U322" s="161"/>
      <c r="V322" s="161"/>
      <c r="W322" s="161"/>
      <c r="X322" s="161"/>
      <c r="Y322" s="161"/>
      <c r="Z322" s="161"/>
    </row>
    <row r="323">
      <c r="A323" s="161"/>
      <c r="B323" s="161"/>
      <c r="C323" s="161"/>
      <c r="D323" s="161"/>
      <c r="E323" s="161"/>
      <c r="F323" s="161"/>
      <c r="G323" s="161"/>
      <c r="H323" s="161"/>
      <c r="I323" s="161"/>
      <c r="J323" s="161"/>
      <c r="K323" s="161"/>
      <c r="L323" s="161"/>
      <c r="M323" s="161"/>
      <c r="N323" s="161"/>
      <c r="O323" s="161"/>
      <c r="P323" s="161"/>
      <c r="Q323" s="161"/>
      <c r="R323" s="161"/>
      <c r="S323" s="161"/>
      <c r="T323" s="161"/>
      <c r="U323" s="161"/>
      <c r="V323" s="161"/>
      <c r="W323" s="161"/>
      <c r="X323" s="161"/>
      <c r="Y323" s="161"/>
      <c r="Z323" s="161"/>
    </row>
    <row r="324">
      <c r="A324" s="161"/>
      <c r="B324" s="161"/>
      <c r="C324" s="161"/>
      <c r="D324" s="161"/>
      <c r="E324" s="161"/>
      <c r="F324" s="161"/>
      <c r="G324" s="161"/>
      <c r="H324" s="161"/>
      <c r="I324" s="161"/>
      <c r="J324" s="161"/>
      <c r="K324" s="161"/>
      <c r="L324" s="161"/>
      <c r="M324" s="161"/>
      <c r="N324" s="161"/>
      <c r="O324" s="161"/>
      <c r="P324" s="161"/>
      <c r="Q324" s="161"/>
      <c r="R324" s="161"/>
      <c r="S324" s="161"/>
      <c r="T324" s="161"/>
      <c r="U324" s="161"/>
      <c r="V324" s="161"/>
      <c r="W324" s="161"/>
      <c r="X324" s="161"/>
      <c r="Y324" s="161"/>
      <c r="Z324" s="161"/>
    </row>
    <row r="325">
      <c r="A325" s="161"/>
      <c r="B325" s="161"/>
      <c r="C325" s="161"/>
      <c r="D325" s="161"/>
      <c r="E325" s="161"/>
      <c r="F325" s="161"/>
      <c r="G325" s="161"/>
      <c r="H325" s="161"/>
      <c r="I325" s="161"/>
      <c r="J325" s="161"/>
      <c r="K325" s="161"/>
      <c r="L325" s="161"/>
      <c r="M325" s="161"/>
      <c r="N325" s="161"/>
      <c r="O325" s="161"/>
      <c r="P325" s="161"/>
      <c r="Q325" s="161"/>
      <c r="R325" s="161"/>
      <c r="S325" s="161"/>
      <c r="T325" s="161"/>
      <c r="U325" s="161"/>
      <c r="V325" s="161"/>
      <c r="W325" s="161"/>
      <c r="X325" s="161"/>
      <c r="Y325" s="161"/>
      <c r="Z325" s="161"/>
    </row>
    <row r="326">
      <c r="A326" s="161"/>
      <c r="B326" s="161"/>
      <c r="C326" s="161"/>
      <c r="D326" s="161"/>
      <c r="E326" s="161"/>
      <c r="F326" s="161"/>
      <c r="G326" s="161"/>
      <c r="H326" s="161"/>
      <c r="I326" s="161"/>
      <c r="J326" s="161"/>
      <c r="K326" s="161"/>
      <c r="L326" s="161"/>
      <c r="M326" s="161"/>
      <c r="N326" s="161"/>
      <c r="O326" s="161"/>
      <c r="P326" s="161"/>
      <c r="Q326" s="161"/>
      <c r="R326" s="161"/>
      <c r="S326" s="161"/>
      <c r="T326" s="161"/>
      <c r="U326" s="161"/>
      <c r="V326" s="161"/>
      <c r="W326" s="161"/>
      <c r="X326" s="161"/>
      <c r="Y326" s="161"/>
      <c r="Z326" s="161"/>
    </row>
    <row r="327">
      <c r="A327" s="161"/>
      <c r="B327" s="161"/>
      <c r="C327" s="161"/>
      <c r="D327" s="161"/>
      <c r="E327" s="161"/>
      <c r="F327" s="161"/>
      <c r="G327" s="161"/>
      <c r="H327" s="161"/>
      <c r="I327" s="161"/>
      <c r="J327" s="161"/>
      <c r="K327" s="161"/>
      <c r="L327" s="161"/>
      <c r="M327" s="161"/>
      <c r="N327" s="161"/>
      <c r="O327" s="161"/>
      <c r="P327" s="161"/>
      <c r="Q327" s="161"/>
      <c r="R327" s="161"/>
      <c r="S327" s="161"/>
      <c r="T327" s="161"/>
      <c r="U327" s="161"/>
      <c r="V327" s="161"/>
      <c r="W327" s="161"/>
      <c r="X327" s="161"/>
      <c r="Y327" s="161"/>
      <c r="Z327" s="161"/>
    </row>
    <row r="328">
      <c r="A328" s="161"/>
      <c r="B328" s="161"/>
      <c r="C328" s="161"/>
      <c r="D328" s="161"/>
      <c r="E328" s="161"/>
      <c r="F328" s="161"/>
      <c r="G328" s="161"/>
      <c r="H328" s="161"/>
      <c r="I328" s="161"/>
      <c r="J328" s="161"/>
      <c r="K328" s="161"/>
      <c r="L328" s="161"/>
      <c r="M328" s="161"/>
      <c r="N328" s="161"/>
      <c r="O328" s="161"/>
      <c r="P328" s="161"/>
      <c r="Q328" s="161"/>
      <c r="R328" s="161"/>
      <c r="S328" s="161"/>
      <c r="T328" s="161"/>
      <c r="U328" s="161"/>
      <c r="V328" s="161"/>
      <c r="W328" s="161"/>
      <c r="X328" s="161"/>
      <c r="Y328" s="161"/>
      <c r="Z328" s="161"/>
    </row>
    <row r="329">
      <c r="A329" s="161"/>
      <c r="B329" s="161"/>
      <c r="C329" s="161"/>
      <c r="D329" s="161"/>
      <c r="E329" s="161"/>
      <c r="F329" s="161"/>
      <c r="G329" s="161"/>
      <c r="H329" s="161"/>
      <c r="I329" s="161"/>
      <c r="J329" s="161"/>
      <c r="K329" s="161"/>
      <c r="L329" s="161"/>
      <c r="M329" s="161"/>
      <c r="N329" s="161"/>
      <c r="O329" s="161"/>
      <c r="P329" s="161"/>
      <c r="Q329" s="161"/>
      <c r="R329" s="161"/>
      <c r="S329" s="161"/>
      <c r="T329" s="161"/>
      <c r="U329" s="161"/>
      <c r="V329" s="161"/>
      <c r="W329" s="161"/>
      <c r="X329" s="161"/>
      <c r="Y329" s="161"/>
      <c r="Z329" s="161"/>
    </row>
    <row r="330">
      <c r="A330" s="161"/>
      <c r="B330" s="161"/>
      <c r="C330" s="161"/>
      <c r="D330" s="161"/>
      <c r="E330" s="161"/>
      <c r="F330" s="161"/>
      <c r="G330" s="161"/>
      <c r="H330" s="161"/>
      <c r="I330" s="161"/>
      <c r="J330" s="161"/>
      <c r="K330" s="161"/>
      <c r="L330" s="161"/>
      <c r="M330" s="161"/>
      <c r="N330" s="161"/>
      <c r="O330" s="161"/>
      <c r="P330" s="161"/>
      <c r="Q330" s="161"/>
      <c r="R330" s="161"/>
      <c r="S330" s="161"/>
      <c r="T330" s="161"/>
      <c r="U330" s="161"/>
      <c r="V330" s="161"/>
      <c r="W330" s="161"/>
      <c r="X330" s="161"/>
      <c r="Y330" s="161"/>
      <c r="Z330" s="161"/>
    </row>
    <row r="331">
      <c r="A331" s="161"/>
      <c r="B331" s="161"/>
      <c r="C331" s="161"/>
      <c r="D331" s="161"/>
      <c r="E331" s="161"/>
      <c r="F331" s="161"/>
      <c r="G331" s="161"/>
      <c r="H331" s="161"/>
      <c r="I331" s="161"/>
      <c r="J331" s="161"/>
      <c r="K331" s="161"/>
      <c r="L331" s="161"/>
      <c r="M331" s="161"/>
      <c r="N331" s="161"/>
      <c r="O331" s="161"/>
      <c r="P331" s="161"/>
      <c r="Q331" s="161"/>
      <c r="R331" s="161"/>
      <c r="S331" s="161"/>
      <c r="T331" s="161"/>
      <c r="U331" s="161"/>
      <c r="V331" s="161"/>
      <c r="W331" s="161"/>
      <c r="X331" s="161"/>
      <c r="Y331" s="161"/>
      <c r="Z331" s="161"/>
    </row>
    <row r="332">
      <c r="A332" s="161"/>
      <c r="B332" s="161"/>
      <c r="C332" s="161"/>
      <c r="D332" s="161"/>
      <c r="E332" s="161"/>
      <c r="F332" s="161"/>
      <c r="G332" s="161"/>
      <c r="H332" s="161"/>
      <c r="I332" s="161"/>
      <c r="J332" s="161"/>
      <c r="K332" s="161"/>
      <c r="L332" s="161"/>
      <c r="M332" s="161"/>
      <c r="N332" s="161"/>
      <c r="O332" s="161"/>
      <c r="P332" s="161"/>
      <c r="Q332" s="161"/>
      <c r="R332" s="161"/>
      <c r="S332" s="161"/>
      <c r="T332" s="161"/>
      <c r="U332" s="161"/>
      <c r="V332" s="161"/>
      <c r="W332" s="161"/>
      <c r="X332" s="161"/>
      <c r="Y332" s="161"/>
      <c r="Z332" s="161"/>
    </row>
    <row r="333">
      <c r="A333" s="161"/>
      <c r="B333" s="161"/>
      <c r="C333" s="161"/>
      <c r="D333" s="161"/>
      <c r="E333" s="161"/>
      <c r="F333" s="161"/>
      <c r="G333" s="161"/>
      <c r="H333" s="161"/>
      <c r="I333" s="161"/>
      <c r="J333" s="161"/>
      <c r="K333" s="161"/>
      <c r="L333" s="161"/>
      <c r="M333" s="161"/>
      <c r="N333" s="161"/>
      <c r="O333" s="161"/>
      <c r="P333" s="161"/>
      <c r="Q333" s="161"/>
      <c r="R333" s="161"/>
      <c r="S333" s="161"/>
      <c r="T333" s="161"/>
      <c r="U333" s="161"/>
      <c r="V333" s="161"/>
      <c r="W333" s="161"/>
      <c r="X333" s="161"/>
      <c r="Y333" s="161"/>
      <c r="Z333" s="161"/>
    </row>
    <row r="334">
      <c r="A334" s="161"/>
      <c r="B334" s="161"/>
      <c r="C334" s="161"/>
      <c r="D334" s="161"/>
      <c r="E334" s="161"/>
      <c r="F334" s="161"/>
      <c r="G334" s="161"/>
      <c r="H334" s="161"/>
      <c r="I334" s="161"/>
      <c r="J334" s="161"/>
      <c r="K334" s="161"/>
      <c r="L334" s="161"/>
      <c r="M334" s="161"/>
      <c r="N334" s="161"/>
      <c r="O334" s="161"/>
      <c r="P334" s="161"/>
      <c r="Q334" s="161"/>
      <c r="R334" s="161"/>
      <c r="S334" s="161"/>
      <c r="T334" s="161"/>
      <c r="U334" s="161"/>
      <c r="V334" s="161"/>
      <c r="W334" s="161"/>
      <c r="X334" s="161"/>
      <c r="Y334" s="161"/>
      <c r="Z334" s="161"/>
    </row>
    <row r="335">
      <c r="A335" s="161"/>
      <c r="B335" s="161"/>
      <c r="C335" s="161"/>
      <c r="D335" s="161"/>
      <c r="E335" s="161"/>
      <c r="F335" s="161"/>
      <c r="G335" s="161"/>
      <c r="H335" s="161"/>
      <c r="I335" s="161"/>
      <c r="J335" s="161"/>
      <c r="K335" s="161"/>
      <c r="L335" s="161"/>
      <c r="M335" s="161"/>
      <c r="N335" s="161"/>
      <c r="O335" s="161"/>
      <c r="P335" s="161"/>
      <c r="Q335" s="161"/>
      <c r="R335" s="161"/>
      <c r="S335" s="161"/>
      <c r="T335" s="161"/>
      <c r="U335" s="161"/>
      <c r="V335" s="161"/>
      <c r="W335" s="161"/>
      <c r="X335" s="161"/>
      <c r="Y335" s="161"/>
      <c r="Z335" s="161"/>
    </row>
    <row r="336">
      <c r="A336" s="161"/>
      <c r="B336" s="161"/>
      <c r="C336" s="161"/>
      <c r="D336" s="161"/>
      <c r="E336" s="161"/>
      <c r="F336" s="161"/>
      <c r="G336" s="161"/>
      <c r="H336" s="161"/>
      <c r="I336" s="161"/>
      <c r="J336" s="161"/>
      <c r="K336" s="161"/>
      <c r="L336" s="161"/>
      <c r="M336" s="161"/>
      <c r="N336" s="161"/>
      <c r="O336" s="161"/>
      <c r="P336" s="161"/>
      <c r="Q336" s="161"/>
      <c r="R336" s="161"/>
      <c r="S336" s="161"/>
      <c r="T336" s="161"/>
      <c r="U336" s="161"/>
      <c r="V336" s="161"/>
      <c r="W336" s="161"/>
      <c r="X336" s="161"/>
      <c r="Y336" s="161"/>
      <c r="Z336" s="161"/>
    </row>
    <row r="337">
      <c r="A337" s="161"/>
      <c r="B337" s="161"/>
      <c r="C337" s="161"/>
      <c r="D337" s="161"/>
      <c r="E337" s="161"/>
      <c r="F337" s="161"/>
      <c r="G337" s="161"/>
      <c r="H337" s="161"/>
      <c r="I337" s="161"/>
      <c r="J337" s="161"/>
      <c r="K337" s="161"/>
      <c r="L337" s="161"/>
      <c r="M337" s="161"/>
      <c r="N337" s="161"/>
      <c r="O337" s="161"/>
      <c r="P337" s="161"/>
      <c r="Q337" s="161"/>
      <c r="R337" s="161"/>
      <c r="S337" s="161"/>
      <c r="T337" s="161"/>
      <c r="U337" s="161"/>
      <c r="V337" s="161"/>
      <c r="W337" s="161"/>
      <c r="X337" s="161"/>
      <c r="Y337" s="161"/>
      <c r="Z337" s="161"/>
    </row>
    <row r="338">
      <c r="A338" s="161"/>
      <c r="B338" s="161"/>
      <c r="C338" s="161"/>
      <c r="D338" s="161"/>
      <c r="E338" s="161"/>
      <c r="F338" s="161"/>
      <c r="G338" s="161"/>
      <c r="H338" s="161"/>
      <c r="I338" s="161"/>
      <c r="J338" s="161"/>
      <c r="K338" s="161"/>
      <c r="L338" s="161"/>
      <c r="M338" s="161"/>
      <c r="N338" s="161"/>
      <c r="O338" s="161"/>
      <c r="P338" s="161"/>
      <c r="Q338" s="161"/>
      <c r="R338" s="161"/>
      <c r="S338" s="161"/>
      <c r="T338" s="161"/>
      <c r="U338" s="161"/>
      <c r="V338" s="161"/>
      <c r="W338" s="161"/>
      <c r="X338" s="161"/>
      <c r="Y338" s="161"/>
      <c r="Z338" s="161"/>
    </row>
    <row r="339">
      <c r="A339" s="161"/>
      <c r="B339" s="161"/>
      <c r="C339" s="161"/>
      <c r="D339" s="161"/>
      <c r="E339" s="161"/>
      <c r="F339" s="161"/>
      <c r="G339" s="161"/>
      <c r="H339" s="161"/>
      <c r="I339" s="161"/>
      <c r="J339" s="161"/>
      <c r="K339" s="161"/>
      <c r="L339" s="161"/>
      <c r="M339" s="161"/>
      <c r="N339" s="161"/>
      <c r="O339" s="161"/>
      <c r="P339" s="161"/>
      <c r="Q339" s="161"/>
      <c r="R339" s="161"/>
      <c r="S339" s="161"/>
      <c r="T339" s="161"/>
      <c r="U339" s="161"/>
      <c r="V339" s="161"/>
      <c r="W339" s="161"/>
      <c r="X339" s="161"/>
      <c r="Y339" s="161"/>
      <c r="Z339" s="161"/>
    </row>
    <row r="340">
      <c r="A340" s="161"/>
      <c r="B340" s="161"/>
      <c r="C340" s="161"/>
      <c r="D340" s="161"/>
      <c r="E340" s="161"/>
      <c r="F340" s="161"/>
      <c r="G340" s="161"/>
      <c r="H340" s="161"/>
      <c r="I340" s="161"/>
      <c r="J340" s="161"/>
      <c r="K340" s="161"/>
      <c r="L340" s="161"/>
      <c r="M340" s="161"/>
      <c r="N340" s="161"/>
      <c r="O340" s="161"/>
      <c r="P340" s="161"/>
      <c r="Q340" s="161"/>
      <c r="R340" s="161"/>
      <c r="S340" s="161"/>
      <c r="T340" s="161"/>
      <c r="U340" s="161"/>
      <c r="V340" s="161"/>
      <c r="W340" s="161"/>
      <c r="X340" s="161"/>
      <c r="Y340" s="161"/>
      <c r="Z340" s="161"/>
    </row>
    <row r="341">
      <c r="A341" s="161"/>
      <c r="B341" s="161"/>
      <c r="C341" s="161"/>
      <c r="D341" s="161"/>
      <c r="E341" s="161"/>
      <c r="F341" s="161"/>
      <c r="G341" s="161"/>
      <c r="H341" s="161"/>
      <c r="I341" s="161"/>
      <c r="J341" s="161"/>
      <c r="K341" s="161"/>
      <c r="L341" s="161"/>
      <c r="M341" s="161"/>
      <c r="N341" s="161"/>
      <c r="O341" s="161"/>
      <c r="P341" s="161"/>
      <c r="Q341" s="161"/>
      <c r="R341" s="161"/>
      <c r="S341" s="161"/>
      <c r="T341" s="161"/>
      <c r="U341" s="161"/>
      <c r="V341" s="161"/>
      <c r="W341" s="161"/>
      <c r="X341" s="161"/>
      <c r="Y341" s="161"/>
      <c r="Z341" s="161"/>
    </row>
    <row r="342">
      <c r="A342" s="161"/>
      <c r="B342" s="161"/>
      <c r="C342" s="161"/>
      <c r="D342" s="161"/>
      <c r="E342" s="161"/>
      <c r="F342" s="161"/>
      <c r="G342" s="161"/>
      <c r="H342" s="161"/>
      <c r="I342" s="161"/>
      <c r="J342" s="161"/>
      <c r="K342" s="161"/>
      <c r="L342" s="161"/>
      <c r="M342" s="161"/>
      <c r="N342" s="161"/>
      <c r="O342" s="161"/>
      <c r="P342" s="161"/>
      <c r="Q342" s="161"/>
      <c r="R342" s="161"/>
      <c r="S342" s="161"/>
      <c r="T342" s="161"/>
      <c r="U342" s="161"/>
      <c r="V342" s="161"/>
      <c r="W342" s="161"/>
      <c r="X342" s="161"/>
      <c r="Y342" s="161"/>
      <c r="Z342" s="161"/>
    </row>
    <row r="343">
      <c r="A343" s="161"/>
      <c r="B343" s="161"/>
      <c r="C343" s="161"/>
      <c r="D343" s="161"/>
      <c r="E343" s="161"/>
      <c r="F343" s="161"/>
      <c r="G343" s="161"/>
      <c r="H343" s="161"/>
      <c r="I343" s="161"/>
      <c r="J343" s="161"/>
      <c r="K343" s="161"/>
      <c r="L343" s="161"/>
      <c r="M343" s="161"/>
      <c r="N343" s="161"/>
      <c r="O343" s="161"/>
      <c r="P343" s="161"/>
      <c r="Q343" s="161"/>
      <c r="R343" s="161"/>
      <c r="S343" s="161"/>
      <c r="T343" s="161"/>
      <c r="U343" s="161"/>
      <c r="V343" s="161"/>
      <c r="W343" s="161"/>
      <c r="X343" s="161"/>
      <c r="Y343" s="161"/>
      <c r="Z343" s="161"/>
    </row>
    <row r="344">
      <c r="A344" s="161"/>
      <c r="B344" s="161"/>
      <c r="C344" s="161"/>
      <c r="D344" s="161"/>
      <c r="E344" s="161"/>
      <c r="F344" s="161"/>
      <c r="G344" s="161"/>
      <c r="H344" s="161"/>
      <c r="I344" s="161"/>
      <c r="J344" s="161"/>
      <c r="K344" s="161"/>
      <c r="L344" s="161"/>
      <c r="M344" s="161"/>
      <c r="N344" s="161"/>
      <c r="O344" s="161"/>
      <c r="P344" s="161"/>
      <c r="Q344" s="161"/>
      <c r="R344" s="161"/>
      <c r="S344" s="161"/>
      <c r="T344" s="161"/>
      <c r="U344" s="161"/>
      <c r="V344" s="161"/>
      <c r="W344" s="161"/>
      <c r="X344" s="161"/>
      <c r="Y344" s="161"/>
      <c r="Z344" s="161"/>
    </row>
    <row r="345">
      <c r="A345" s="161"/>
      <c r="B345" s="161"/>
      <c r="C345" s="161"/>
      <c r="D345" s="161"/>
      <c r="E345" s="161"/>
      <c r="F345" s="161"/>
      <c r="G345" s="161"/>
      <c r="H345" s="161"/>
      <c r="I345" s="161"/>
      <c r="J345" s="161"/>
      <c r="K345" s="161"/>
      <c r="L345" s="161"/>
      <c r="M345" s="161"/>
      <c r="N345" s="161"/>
      <c r="O345" s="161"/>
      <c r="P345" s="161"/>
      <c r="Q345" s="161"/>
      <c r="R345" s="161"/>
      <c r="S345" s="161"/>
      <c r="T345" s="161"/>
      <c r="U345" s="161"/>
      <c r="V345" s="161"/>
      <c r="W345" s="161"/>
      <c r="X345" s="161"/>
      <c r="Y345" s="161"/>
      <c r="Z345" s="161"/>
    </row>
    <row r="346">
      <c r="A346" s="161"/>
      <c r="B346" s="161"/>
      <c r="C346" s="161"/>
      <c r="D346" s="161"/>
      <c r="E346" s="161"/>
      <c r="F346" s="161"/>
      <c r="G346" s="161"/>
      <c r="H346" s="161"/>
      <c r="I346" s="161"/>
      <c r="J346" s="161"/>
      <c r="K346" s="161"/>
      <c r="L346" s="161"/>
      <c r="M346" s="161"/>
      <c r="N346" s="161"/>
      <c r="O346" s="161"/>
      <c r="P346" s="161"/>
      <c r="Q346" s="161"/>
      <c r="R346" s="161"/>
      <c r="S346" s="161"/>
      <c r="T346" s="161"/>
      <c r="U346" s="161"/>
      <c r="V346" s="161"/>
      <c r="W346" s="161"/>
      <c r="X346" s="161"/>
      <c r="Y346" s="161"/>
      <c r="Z346" s="161"/>
    </row>
    <row r="347">
      <c r="A347" s="161"/>
      <c r="B347" s="161"/>
      <c r="C347" s="161"/>
      <c r="D347" s="161"/>
      <c r="E347" s="161"/>
      <c r="F347" s="161"/>
      <c r="G347" s="161"/>
      <c r="H347" s="161"/>
      <c r="I347" s="161"/>
      <c r="J347" s="161"/>
      <c r="K347" s="161"/>
      <c r="L347" s="161"/>
      <c r="M347" s="161"/>
      <c r="N347" s="161"/>
      <c r="O347" s="161"/>
      <c r="P347" s="161"/>
      <c r="Q347" s="161"/>
      <c r="R347" s="161"/>
      <c r="S347" s="161"/>
      <c r="T347" s="161"/>
      <c r="U347" s="161"/>
      <c r="V347" s="161"/>
      <c r="W347" s="161"/>
      <c r="X347" s="161"/>
      <c r="Y347" s="161"/>
      <c r="Z347" s="161"/>
    </row>
    <row r="348">
      <c r="A348" s="161"/>
      <c r="B348" s="161"/>
      <c r="C348" s="161"/>
      <c r="D348" s="161"/>
      <c r="E348" s="161"/>
      <c r="F348" s="161"/>
      <c r="G348" s="161"/>
      <c r="H348" s="161"/>
      <c r="I348" s="161"/>
      <c r="J348" s="161"/>
      <c r="K348" s="161"/>
      <c r="L348" s="161"/>
      <c r="M348" s="161"/>
      <c r="N348" s="161"/>
      <c r="O348" s="161"/>
      <c r="P348" s="161"/>
      <c r="Q348" s="161"/>
      <c r="R348" s="161"/>
      <c r="S348" s="161"/>
      <c r="T348" s="161"/>
      <c r="U348" s="161"/>
      <c r="V348" s="161"/>
      <c r="W348" s="161"/>
      <c r="X348" s="161"/>
      <c r="Y348" s="161"/>
      <c r="Z348" s="161"/>
    </row>
    <row r="349">
      <c r="A349" s="161"/>
      <c r="B349" s="161"/>
      <c r="C349" s="161"/>
      <c r="D349" s="161"/>
      <c r="E349" s="161"/>
      <c r="F349" s="161"/>
      <c r="G349" s="161"/>
      <c r="H349" s="161"/>
      <c r="I349" s="161"/>
      <c r="J349" s="161"/>
      <c r="K349" s="161"/>
      <c r="L349" s="161"/>
      <c r="M349" s="161"/>
      <c r="N349" s="161"/>
      <c r="O349" s="161"/>
      <c r="P349" s="161"/>
      <c r="Q349" s="161"/>
      <c r="R349" s="161"/>
      <c r="S349" s="161"/>
      <c r="T349" s="161"/>
      <c r="U349" s="161"/>
      <c r="V349" s="161"/>
      <c r="W349" s="161"/>
      <c r="X349" s="161"/>
      <c r="Y349" s="161"/>
      <c r="Z349" s="161"/>
    </row>
    <row r="350">
      <c r="A350" s="161"/>
      <c r="B350" s="161"/>
      <c r="C350" s="161"/>
      <c r="D350" s="161"/>
      <c r="E350" s="161"/>
      <c r="F350" s="161"/>
      <c r="G350" s="161"/>
      <c r="H350" s="161"/>
      <c r="I350" s="161"/>
      <c r="J350" s="161"/>
      <c r="K350" s="161"/>
      <c r="L350" s="161"/>
      <c r="M350" s="161"/>
      <c r="N350" s="161"/>
      <c r="O350" s="161"/>
      <c r="P350" s="161"/>
      <c r="Q350" s="161"/>
      <c r="R350" s="161"/>
      <c r="S350" s="161"/>
      <c r="T350" s="161"/>
      <c r="U350" s="161"/>
      <c r="V350" s="161"/>
      <c r="W350" s="161"/>
      <c r="X350" s="161"/>
      <c r="Y350" s="161"/>
      <c r="Z350" s="161"/>
    </row>
    <row r="351">
      <c r="A351" s="161"/>
      <c r="B351" s="161"/>
      <c r="C351" s="161"/>
      <c r="D351" s="161"/>
      <c r="E351" s="161"/>
      <c r="F351" s="161"/>
      <c r="G351" s="161"/>
      <c r="H351" s="161"/>
      <c r="I351" s="161"/>
      <c r="J351" s="161"/>
      <c r="K351" s="161"/>
      <c r="L351" s="161"/>
      <c r="M351" s="161"/>
      <c r="N351" s="161"/>
      <c r="O351" s="161"/>
      <c r="P351" s="161"/>
      <c r="Q351" s="161"/>
      <c r="R351" s="161"/>
      <c r="S351" s="161"/>
      <c r="T351" s="161"/>
      <c r="U351" s="161"/>
      <c r="V351" s="161"/>
      <c r="W351" s="161"/>
      <c r="X351" s="161"/>
      <c r="Y351" s="161"/>
      <c r="Z351" s="161"/>
    </row>
    <row r="352">
      <c r="A352" s="161"/>
      <c r="B352" s="161"/>
      <c r="C352" s="161"/>
      <c r="D352" s="161"/>
      <c r="E352" s="161"/>
      <c r="F352" s="161"/>
      <c r="G352" s="161"/>
      <c r="H352" s="161"/>
      <c r="I352" s="161"/>
      <c r="J352" s="161"/>
      <c r="K352" s="161"/>
      <c r="L352" s="161"/>
      <c r="M352" s="161"/>
      <c r="N352" s="161"/>
      <c r="O352" s="161"/>
      <c r="P352" s="161"/>
      <c r="Q352" s="161"/>
      <c r="R352" s="161"/>
      <c r="S352" s="161"/>
      <c r="T352" s="161"/>
      <c r="U352" s="161"/>
      <c r="V352" s="161"/>
      <c r="W352" s="161"/>
      <c r="X352" s="161"/>
      <c r="Y352" s="161"/>
      <c r="Z352" s="161"/>
    </row>
    <row r="353">
      <c r="A353" s="161"/>
      <c r="B353" s="161"/>
      <c r="C353" s="161"/>
      <c r="D353" s="161"/>
      <c r="E353" s="161"/>
      <c r="F353" s="161"/>
      <c r="G353" s="161"/>
      <c r="H353" s="161"/>
      <c r="I353" s="161"/>
      <c r="J353" s="161"/>
      <c r="K353" s="161"/>
      <c r="L353" s="161"/>
      <c r="M353" s="161"/>
      <c r="N353" s="161"/>
      <c r="O353" s="161"/>
      <c r="P353" s="161"/>
      <c r="Q353" s="161"/>
      <c r="R353" s="161"/>
      <c r="S353" s="161"/>
      <c r="T353" s="161"/>
      <c r="U353" s="161"/>
      <c r="V353" s="161"/>
      <c r="W353" s="161"/>
      <c r="X353" s="161"/>
      <c r="Y353" s="161"/>
      <c r="Z353" s="161"/>
    </row>
    <row r="354">
      <c r="A354" s="161"/>
      <c r="B354" s="161"/>
      <c r="C354" s="161"/>
      <c r="D354" s="161"/>
      <c r="E354" s="161"/>
      <c r="F354" s="161"/>
      <c r="G354" s="161"/>
      <c r="H354" s="161"/>
      <c r="I354" s="161"/>
      <c r="J354" s="161"/>
      <c r="K354" s="161"/>
      <c r="L354" s="161"/>
      <c r="M354" s="161"/>
      <c r="N354" s="161"/>
      <c r="O354" s="161"/>
      <c r="P354" s="161"/>
      <c r="Q354" s="161"/>
      <c r="R354" s="161"/>
      <c r="S354" s="161"/>
      <c r="T354" s="161"/>
      <c r="U354" s="161"/>
      <c r="V354" s="161"/>
      <c r="W354" s="161"/>
      <c r="X354" s="161"/>
      <c r="Y354" s="161"/>
      <c r="Z354" s="161"/>
    </row>
    <row r="355">
      <c r="A355" s="161"/>
      <c r="B355" s="161"/>
      <c r="C355" s="161"/>
      <c r="D355" s="161"/>
      <c r="E355" s="161"/>
      <c r="F355" s="161"/>
      <c r="G355" s="161"/>
      <c r="H355" s="161"/>
      <c r="I355" s="161"/>
      <c r="J355" s="161"/>
      <c r="K355" s="161"/>
      <c r="L355" s="161"/>
      <c r="M355" s="161"/>
      <c r="N355" s="161"/>
      <c r="O355" s="161"/>
      <c r="P355" s="161"/>
      <c r="Q355" s="161"/>
      <c r="R355" s="161"/>
      <c r="S355" s="161"/>
      <c r="T355" s="161"/>
      <c r="U355" s="161"/>
      <c r="V355" s="161"/>
      <c r="W355" s="161"/>
      <c r="X355" s="161"/>
      <c r="Y355" s="161"/>
      <c r="Z355" s="161"/>
    </row>
    <row r="356">
      <c r="A356" s="161"/>
      <c r="B356" s="161"/>
      <c r="C356" s="161"/>
      <c r="D356" s="161"/>
      <c r="E356" s="161"/>
      <c r="F356" s="161"/>
      <c r="G356" s="161"/>
      <c r="H356" s="161"/>
      <c r="I356" s="161"/>
      <c r="J356" s="161"/>
      <c r="K356" s="161"/>
      <c r="L356" s="161"/>
      <c r="M356" s="161"/>
      <c r="N356" s="161"/>
      <c r="O356" s="161"/>
      <c r="P356" s="161"/>
      <c r="Q356" s="161"/>
      <c r="R356" s="161"/>
      <c r="S356" s="161"/>
      <c r="T356" s="161"/>
      <c r="U356" s="161"/>
      <c r="V356" s="161"/>
      <c r="W356" s="161"/>
      <c r="X356" s="161"/>
      <c r="Y356" s="161"/>
      <c r="Z356" s="161"/>
    </row>
    <row r="357">
      <c r="A357" s="161"/>
      <c r="B357" s="161"/>
      <c r="C357" s="161"/>
      <c r="D357" s="161"/>
      <c r="E357" s="161"/>
      <c r="F357" s="161"/>
      <c r="G357" s="161"/>
      <c r="H357" s="161"/>
      <c r="I357" s="161"/>
      <c r="J357" s="161"/>
      <c r="K357" s="161"/>
      <c r="L357" s="161"/>
      <c r="M357" s="161"/>
      <c r="N357" s="161"/>
      <c r="O357" s="161"/>
      <c r="P357" s="161"/>
      <c r="Q357" s="161"/>
      <c r="R357" s="161"/>
      <c r="S357" s="161"/>
      <c r="T357" s="161"/>
      <c r="U357" s="161"/>
      <c r="V357" s="161"/>
      <c r="W357" s="161"/>
      <c r="X357" s="161"/>
      <c r="Y357" s="161"/>
      <c r="Z357" s="161"/>
    </row>
    <row r="358">
      <c r="A358" s="161"/>
      <c r="B358" s="161"/>
      <c r="C358" s="161"/>
      <c r="D358" s="161"/>
      <c r="E358" s="161"/>
      <c r="F358" s="161"/>
      <c r="G358" s="161"/>
      <c r="H358" s="161"/>
      <c r="I358" s="161"/>
      <c r="J358" s="161"/>
      <c r="K358" s="161"/>
      <c r="L358" s="161"/>
      <c r="M358" s="161"/>
      <c r="N358" s="161"/>
      <c r="O358" s="161"/>
      <c r="P358" s="161"/>
      <c r="Q358" s="161"/>
      <c r="R358" s="161"/>
      <c r="S358" s="161"/>
      <c r="T358" s="161"/>
      <c r="U358" s="161"/>
      <c r="V358" s="161"/>
      <c r="W358" s="161"/>
      <c r="X358" s="161"/>
      <c r="Y358" s="161"/>
      <c r="Z358" s="161"/>
    </row>
    <row r="359">
      <c r="A359" s="161"/>
      <c r="B359" s="161"/>
      <c r="C359" s="161"/>
      <c r="D359" s="161"/>
      <c r="E359" s="161"/>
      <c r="F359" s="161"/>
      <c r="G359" s="161"/>
      <c r="H359" s="161"/>
      <c r="I359" s="161"/>
      <c r="J359" s="161"/>
      <c r="K359" s="161"/>
      <c r="L359" s="161"/>
      <c r="M359" s="161"/>
      <c r="N359" s="161"/>
      <c r="O359" s="161"/>
      <c r="P359" s="161"/>
      <c r="Q359" s="161"/>
      <c r="R359" s="161"/>
      <c r="S359" s="161"/>
      <c r="T359" s="161"/>
      <c r="U359" s="161"/>
      <c r="V359" s="161"/>
      <c r="W359" s="161"/>
      <c r="X359" s="161"/>
      <c r="Y359" s="161"/>
      <c r="Z359" s="161"/>
    </row>
    <row r="360">
      <c r="A360" s="161"/>
      <c r="B360" s="161"/>
      <c r="C360" s="161"/>
      <c r="D360" s="161"/>
      <c r="E360" s="161"/>
      <c r="F360" s="161"/>
      <c r="G360" s="161"/>
      <c r="H360" s="161"/>
      <c r="I360" s="161"/>
      <c r="J360" s="161"/>
      <c r="K360" s="161"/>
      <c r="L360" s="161"/>
      <c r="M360" s="161"/>
      <c r="N360" s="161"/>
      <c r="O360" s="161"/>
      <c r="P360" s="161"/>
      <c r="Q360" s="161"/>
      <c r="R360" s="161"/>
      <c r="S360" s="161"/>
      <c r="T360" s="161"/>
      <c r="U360" s="161"/>
      <c r="V360" s="161"/>
      <c r="W360" s="161"/>
      <c r="X360" s="161"/>
      <c r="Y360" s="161"/>
      <c r="Z360" s="161"/>
    </row>
    <row r="361">
      <c r="A361" s="161"/>
      <c r="B361" s="161"/>
      <c r="C361" s="161"/>
      <c r="D361" s="161"/>
      <c r="E361" s="161"/>
      <c r="F361" s="161"/>
      <c r="G361" s="161"/>
      <c r="H361" s="161"/>
      <c r="I361" s="161"/>
      <c r="J361" s="161"/>
      <c r="K361" s="161"/>
      <c r="L361" s="161"/>
      <c r="M361" s="161"/>
      <c r="N361" s="161"/>
      <c r="O361" s="161"/>
      <c r="P361" s="161"/>
      <c r="Q361" s="161"/>
      <c r="R361" s="161"/>
      <c r="S361" s="161"/>
      <c r="T361" s="161"/>
      <c r="U361" s="161"/>
      <c r="V361" s="161"/>
      <c r="W361" s="161"/>
      <c r="X361" s="161"/>
      <c r="Y361" s="161"/>
      <c r="Z361" s="161"/>
    </row>
    <row r="362">
      <c r="A362" s="161"/>
      <c r="B362" s="161"/>
      <c r="C362" s="161"/>
      <c r="D362" s="161"/>
      <c r="E362" s="161"/>
      <c r="F362" s="161"/>
      <c r="G362" s="161"/>
      <c r="H362" s="161"/>
      <c r="I362" s="161"/>
      <c r="J362" s="161"/>
      <c r="K362" s="161"/>
      <c r="L362" s="161"/>
      <c r="M362" s="161"/>
      <c r="N362" s="161"/>
      <c r="O362" s="161"/>
      <c r="P362" s="161"/>
      <c r="Q362" s="161"/>
      <c r="R362" s="161"/>
      <c r="S362" s="161"/>
      <c r="T362" s="161"/>
      <c r="U362" s="161"/>
      <c r="V362" s="161"/>
      <c r="W362" s="161"/>
      <c r="X362" s="161"/>
      <c r="Y362" s="161"/>
      <c r="Z362" s="161"/>
    </row>
    <row r="363">
      <c r="A363" s="161"/>
      <c r="B363" s="161"/>
      <c r="C363" s="161"/>
      <c r="D363" s="161"/>
      <c r="E363" s="161"/>
      <c r="F363" s="161"/>
      <c r="G363" s="161"/>
      <c r="H363" s="161"/>
      <c r="I363" s="161"/>
      <c r="J363" s="161"/>
      <c r="K363" s="161"/>
      <c r="L363" s="161"/>
      <c r="M363" s="161"/>
      <c r="N363" s="161"/>
      <c r="O363" s="161"/>
      <c r="P363" s="161"/>
      <c r="Q363" s="161"/>
      <c r="R363" s="161"/>
      <c r="S363" s="161"/>
      <c r="T363" s="161"/>
      <c r="U363" s="161"/>
      <c r="V363" s="161"/>
      <c r="W363" s="161"/>
      <c r="X363" s="161"/>
      <c r="Y363" s="161"/>
      <c r="Z363" s="161"/>
    </row>
    <row r="364">
      <c r="A364" s="161"/>
      <c r="B364" s="161"/>
      <c r="C364" s="161"/>
      <c r="D364" s="161"/>
      <c r="E364" s="161"/>
      <c r="F364" s="161"/>
      <c r="G364" s="161"/>
      <c r="H364" s="161"/>
      <c r="I364" s="161"/>
      <c r="J364" s="161"/>
      <c r="K364" s="161"/>
      <c r="L364" s="161"/>
      <c r="M364" s="161"/>
      <c r="N364" s="161"/>
      <c r="O364" s="161"/>
      <c r="P364" s="161"/>
      <c r="Q364" s="161"/>
      <c r="R364" s="161"/>
      <c r="S364" s="161"/>
      <c r="T364" s="161"/>
      <c r="U364" s="161"/>
      <c r="V364" s="161"/>
      <c r="W364" s="161"/>
      <c r="X364" s="161"/>
      <c r="Y364" s="161"/>
      <c r="Z364" s="161"/>
    </row>
    <row r="365">
      <c r="A365" s="161"/>
      <c r="B365" s="161"/>
      <c r="C365" s="161"/>
      <c r="D365" s="161"/>
      <c r="E365" s="161"/>
      <c r="F365" s="161"/>
      <c r="G365" s="161"/>
      <c r="H365" s="161"/>
      <c r="I365" s="161"/>
      <c r="J365" s="161"/>
      <c r="K365" s="161"/>
      <c r="L365" s="161"/>
      <c r="M365" s="161"/>
      <c r="N365" s="161"/>
      <c r="O365" s="161"/>
      <c r="P365" s="161"/>
      <c r="Q365" s="161"/>
      <c r="R365" s="161"/>
      <c r="S365" s="161"/>
      <c r="T365" s="161"/>
      <c r="U365" s="161"/>
      <c r="V365" s="161"/>
      <c r="W365" s="161"/>
      <c r="X365" s="161"/>
      <c r="Y365" s="161"/>
      <c r="Z365" s="161"/>
    </row>
    <row r="366">
      <c r="A366" s="161"/>
      <c r="B366" s="161"/>
      <c r="C366" s="161"/>
      <c r="D366" s="161"/>
      <c r="E366" s="161"/>
      <c r="F366" s="161"/>
      <c r="G366" s="161"/>
      <c r="H366" s="161"/>
      <c r="I366" s="161"/>
      <c r="J366" s="161"/>
      <c r="K366" s="161"/>
      <c r="L366" s="161"/>
      <c r="M366" s="161"/>
      <c r="N366" s="161"/>
      <c r="O366" s="161"/>
      <c r="P366" s="161"/>
      <c r="Q366" s="161"/>
      <c r="R366" s="161"/>
      <c r="S366" s="161"/>
      <c r="T366" s="161"/>
      <c r="U366" s="161"/>
      <c r="V366" s="161"/>
      <c r="W366" s="161"/>
      <c r="X366" s="161"/>
      <c r="Y366" s="161"/>
      <c r="Z366" s="161"/>
    </row>
    <row r="367">
      <c r="A367" s="161"/>
      <c r="B367" s="161"/>
      <c r="C367" s="161"/>
      <c r="D367" s="161"/>
      <c r="E367" s="161"/>
      <c r="F367" s="161"/>
      <c r="G367" s="161"/>
      <c r="H367" s="161"/>
      <c r="I367" s="161"/>
      <c r="J367" s="161"/>
      <c r="K367" s="161"/>
      <c r="L367" s="161"/>
      <c r="M367" s="161"/>
      <c r="N367" s="161"/>
      <c r="O367" s="161"/>
      <c r="P367" s="161"/>
      <c r="Q367" s="161"/>
      <c r="R367" s="161"/>
      <c r="S367" s="161"/>
      <c r="T367" s="161"/>
      <c r="U367" s="161"/>
      <c r="V367" s="161"/>
      <c r="W367" s="161"/>
      <c r="X367" s="161"/>
      <c r="Y367" s="161"/>
      <c r="Z367" s="161"/>
    </row>
    <row r="368">
      <c r="A368" s="161"/>
      <c r="B368" s="161"/>
      <c r="C368" s="161"/>
      <c r="D368" s="161"/>
      <c r="E368" s="161"/>
      <c r="F368" s="161"/>
      <c r="G368" s="161"/>
      <c r="H368" s="161"/>
      <c r="I368" s="161"/>
      <c r="J368" s="161"/>
      <c r="K368" s="161"/>
      <c r="L368" s="161"/>
      <c r="M368" s="161"/>
      <c r="N368" s="161"/>
      <c r="O368" s="161"/>
      <c r="P368" s="161"/>
      <c r="Q368" s="161"/>
      <c r="R368" s="161"/>
      <c r="S368" s="161"/>
      <c r="T368" s="161"/>
      <c r="U368" s="161"/>
      <c r="V368" s="161"/>
      <c r="W368" s="161"/>
      <c r="X368" s="161"/>
      <c r="Y368" s="161"/>
      <c r="Z368" s="161"/>
    </row>
    <row r="369">
      <c r="A369" s="161"/>
      <c r="B369" s="161"/>
      <c r="C369" s="161"/>
      <c r="D369" s="161"/>
      <c r="E369" s="161"/>
      <c r="F369" s="161"/>
      <c r="G369" s="161"/>
      <c r="H369" s="161"/>
      <c r="I369" s="161"/>
      <c r="J369" s="161"/>
      <c r="K369" s="161"/>
      <c r="L369" s="161"/>
      <c r="M369" s="161"/>
      <c r="N369" s="161"/>
      <c r="O369" s="161"/>
      <c r="P369" s="161"/>
      <c r="Q369" s="161"/>
      <c r="R369" s="161"/>
      <c r="S369" s="161"/>
      <c r="T369" s="161"/>
      <c r="U369" s="161"/>
      <c r="V369" s="161"/>
      <c r="W369" s="161"/>
      <c r="X369" s="161"/>
      <c r="Y369" s="161"/>
      <c r="Z369" s="161"/>
    </row>
    <row r="370">
      <c r="A370" s="161"/>
      <c r="B370" s="161"/>
      <c r="C370" s="161"/>
      <c r="D370" s="161"/>
      <c r="E370" s="161"/>
      <c r="F370" s="161"/>
      <c r="G370" s="161"/>
      <c r="H370" s="161"/>
      <c r="I370" s="161"/>
      <c r="J370" s="161"/>
      <c r="K370" s="161"/>
      <c r="L370" s="161"/>
      <c r="M370" s="161"/>
      <c r="N370" s="161"/>
      <c r="O370" s="161"/>
      <c r="P370" s="161"/>
      <c r="Q370" s="161"/>
      <c r="R370" s="161"/>
      <c r="S370" s="161"/>
      <c r="T370" s="161"/>
      <c r="U370" s="161"/>
      <c r="V370" s="161"/>
      <c r="W370" s="161"/>
      <c r="X370" s="161"/>
      <c r="Y370" s="161"/>
      <c r="Z370" s="161"/>
    </row>
    <row r="371">
      <c r="A371" s="161"/>
      <c r="B371" s="161"/>
      <c r="C371" s="161"/>
      <c r="D371" s="161"/>
      <c r="E371" s="161"/>
      <c r="F371" s="161"/>
      <c r="G371" s="161"/>
      <c r="H371" s="161"/>
      <c r="I371" s="161"/>
      <c r="J371" s="161"/>
      <c r="K371" s="161"/>
      <c r="L371" s="161"/>
      <c r="M371" s="161"/>
      <c r="N371" s="161"/>
      <c r="O371" s="161"/>
      <c r="P371" s="161"/>
      <c r="Q371" s="161"/>
      <c r="R371" s="161"/>
      <c r="S371" s="161"/>
      <c r="T371" s="161"/>
      <c r="U371" s="161"/>
      <c r="V371" s="161"/>
      <c r="W371" s="161"/>
      <c r="X371" s="161"/>
      <c r="Y371" s="161"/>
      <c r="Z371" s="161"/>
    </row>
    <row r="372">
      <c r="A372" s="161"/>
      <c r="B372" s="161"/>
      <c r="C372" s="161"/>
      <c r="D372" s="161"/>
      <c r="E372" s="161"/>
      <c r="F372" s="161"/>
      <c r="G372" s="161"/>
      <c r="H372" s="161"/>
      <c r="I372" s="161"/>
      <c r="J372" s="161"/>
      <c r="K372" s="161"/>
      <c r="L372" s="161"/>
      <c r="M372" s="161"/>
      <c r="N372" s="161"/>
      <c r="O372" s="161"/>
      <c r="P372" s="161"/>
      <c r="Q372" s="161"/>
      <c r="R372" s="161"/>
      <c r="S372" s="161"/>
      <c r="T372" s="161"/>
      <c r="U372" s="161"/>
      <c r="V372" s="161"/>
      <c r="W372" s="161"/>
      <c r="X372" s="161"/>
      <c r="Y372" s="161"/>
      <c r="Z372" s="161"/>
    </row>
    <row r="373">
      <c r="A373" s="161"/>
      <c r="B373" s="161"/>
      <c r="C373" s="161"/>
      <c r="D373" s="161"/>
      <c r="E373" s="161"/>
      <c r="F373" s="161"/>
      <c r="G373" s="161"/>
      <c r="H373" s="161"/>
      <c r="I373" s="161"/>
      <c r="J373" s="161"/>
      <c r="K373" s="161"/>
      <c r="L373" s="161"/>
      <c r="M373" s="161"/>
      <c r="N373" s="161"/>
      <c r="O373" s="161"/>
      <c r="P373" s="161"/>
      <c r="Q373" s="161"/>
      <c r="R373" s="161"/>
      <c r="S373" s="161"/>
      <c r="T373" s="161"/>
      <c r="U373" s="161"/>
      <c r="V373" s="161"/>
      <c r="W373" s="161"/>
      <c r="X373" s="161"/>
      <c r="Y373" s="161"/>
      <c r="Z373" s="161"/>
    </row>
    <row r="374">
      <c r="A374" s="161"/>
      <c r="B374" s="161"/>
      <c r="C374" s="161"/>
      <c r="D374" s="161"/>
      <c r="E374" s="161"/>
      <c r="F374" s="161"/>
      <c r="G374" s="161"/>
      <c r="H374" s="161"/>
      <c r="I374" s="161"/>
      <c r="J374" s="161"/>
      <c r="K374" s="161"/>
      <c r="L374" s="161"/>
      <c r="M374" s="161"/>
      <c r="N374" s="161"/>
      <c r="O374" s="161"/>
      <c r="P374" s="161"/>
      <c r="Q374" s="161"/>
      <c r="R374" s="161"/>
      <c r="S374" s="161"/>
      <c r="T374" s="161"/>
      <c r="U374" s="161"/>
      <c r="V374" s="161"/>
      <c r="W374" s="161"/>
      <c r="X374" s="161"/>
      <c r="Y374" s="161"/>
      <c r="Z374" s="161"/>
    </row>
    <row r="375">
      <c r="A375" s="161"/>
      <c r="B375" s="161"/>
      <c r="C375" s="161"/>
      <c r="D375" s="161"/>
      <c r="E375" s="161"/>
      <c r="F375" s="161"/>
      <c r="G375" s="161"/>
      <c r="H375" s="161"/>
      <c r="I375" s="161"/>
      <c r="J375" s="161"/>
      <c r="K375" s="161"/>
      <c r="L375" s="161"/>
      <c r="M375" s="161"/>
      <c r="N375" s="161"/>
      <c r="O375" s="161"/>
      <c r="P375" s="161"/>
      <c r="Q375" s="161"/>
      <c r="R375" s="161"/>
      <c r="S375" s="161"/>
      <c r="T375" s="161"/>
      <c r="U375" s="161"/>
      <c r="V375" s="161"/>
      <c r="W375" s="161"/>
      <c r="X375" s="161"/>
      <c r="Y375" s="161"/>
      <c r="Z375" s="161"/>
    </row>
    <row r="376">
      <c r="A376" s="161"/>
      <c r="B376" s="161"/>
      <c r="C376" s="161"/>
      <c r="D376" s="161"/>
      <c r="E376" s="161"/>
      <c r="F376" s="161"/>
      <c r="G376" s="161"/>
      <c r="H376" s="161"/>
      <c r="I376" s="161"/>
      <c r="J376" s="161"/>
      <c r="K376" s="161"/>
      <c r="L376" s="161"/>
      <c r="M376" s="161"/>
      <c r="N376" s="161"/>
      <c r="O376" s="161"/>
      <c r="P376" s="161"/>
      <c r="Q376" s="161"/>
      <c r="R376" s="161"/>
      <c r="S376" s="161"/>
      <c r="T376" s="161"/>
      <c r="U376" s="161"/>
      <c r="V376" s="161"/>
      <c r="W376" s="161"/>
      <c r="X376" s="161"/>
      <c r="Y376" s="161"/>
      <c r="Z376" s="161"/>
    </row>
    <row r="377">
      <c r="A377" s="161"/>
      <c r="B377" s="161"/>
      <c r="C377" s="161"/>
      <c r="D377" s="161"/>
      <c r="E377" s="161"/>
      <c r="F377" s="161"/>
      <c r="G377" s="161"/>
      <c r="H377" s="161"/>
      <c r="I377" s="161"/>
      <c r="J377" s="161"/>
      <c r="K377" s="161"/>
      <c r="L377" s="161"/>
      <c r="M377" s="161"/>
      <c r="N377" s="161"/>
      <c r="O377" s="161"/>
      <c r="P377" s="161"/>
      <c r="Q377" s="161"/>
      <c r="R377" s="161"/>
      <c r="S377" s="161"/>
      <c r="T377" s="161"/>
      <c r="U377" s="161"/>
      <c r="V377" s="161"/>
      <c r="W377" s="161"/>
      <c r="X377" s="161"/>
      <c r="Y377" s="161"/>
      <c r="Z377" s="161"/>
    </row>
    <row r="378">
      <c r="A378" s="161"/>
      <c r="B378" s="161"/>
      <c r="C378" s="161"/>
      <c r="D378" s="161"/>
      <c r="E378" s="161"/>
      <c r="F378" s="161"/>
      <c r="G378" s="161"/>
      <c r="H378" s="161"/>
      <c r="I378" s="161"/>
      <c r="J378" s="161"/>
      <c r="K378" s="161"/>
      <c r="L378" s="161"/>
      <c r="M378" s="161"/>
      <c r="N378" s="161"/>
      <c r="O378" s="161"/>
      <c r="P378" s="161"/>
      <c r="Q378" s="161"/>
      <c r="R378" s="161"/>
      <c r="S378" s="161"/>
      <c r="T378" s="161"/>
      <c r="U378" s="161"/>
      <c r="V378" s="161"/>
      <c r="W378" s="161"/>
      <c r="X378" s="161"/>
      <c r="Y378" s="161"/>
      <c r="Z378" s="161"/>
    </row>
    <row r="379">
      <c r="A379" s="161"/>
      <c r="B379" s="161"/>
      <c r="C379" s="161"/>
      <c r="D379" s="161"/>
      <c r="E379" s="161"/>
      <c r="F379" s="161"/>
      <c r="G379" s="161"/>
      <c r="H379" s="161"/>
      <c r="I379" s="161"/>
      <c r="J379" s="161"/>
      <c r="K379" s="161"/>
      <c r="L379" s="161"/>
      <c r="M379" s="161"/>
      <c r="N379" s="161"/>
      <c r="O379" s="161"/>
      <c r="P379" s="161"/>
      <c r="Q379" s="161"/>
      <c r="R379" s="161"/>
      <c r="S379" s="161"/>
      <c r="T379" s="161"/>
      <c r="U379" s="161"/>
      <c r="V379" s="161"/>
      <c r="W379" s="161"/>
      <c r="X379" s="161"/>
      <c r="Y379" s="161"/>
      <c r="Z379" s="161"/>
    </row>
    <row r="380">
      <c r="A380" s="161"/>
      <c r="B380" s="161"/>
      <c r="C380" s="161"/>
      <c r="D380" s="161"/>
      <c r="E380" s="161"/>
      <c r="F380" s="161"/>
      <c r="G380" s="161"/>
      <c r="H380" s="161"/>
      <c r="I380" s="161"/>
      <c r="J380" s="161"/>
      <c r="K380" s="161"/>
      <c r="L380" s="161"/>
      <c r="M380" s="161"/>
      <c r="N380" s="161"/>
      <c r="O380" s="161"/>
      <c r="P380" s="161"/>
      <c r="Q380" s="161"/>
      <c r="R380" s="161"/>
      <c r="S380" s="161"/>
      <c r="T380" s="161"/>
      <c r="U380" s="161"/>
      <c r="V380" s="161"/>
      <c r="W380" s="161"/>
      <c r="X380" s="161"/>
      <c r="Y380" s="161"/>
      <c r="Z380" s="161"/>
    </row>
    <row r="381">
      <c r="A381" s="161"/>
      <c r="B381" s="161"/>
      <c r="C381" s="161"/>
      <c r="D381" s="161"/>
      <c r="E381" s="161"/>
      <c r="F381" s="161"/>
      <c r="G381" s="161"/>
      <c r="H381" s="161"/>
      <c r="I381" s="161"/>
      <c r="J381" s="161"/>
      <c r="K381" s="161"/>
      <c r="L381" s="161"/>
      <c r="M381" s="161"/>
      <c r="N381" s="161"/>
      <c r="O381" s="161"/>
      <c r="P381" s="161"/>
      <c r="Q381" s="161"/>
      <c r="R381" s="161"/>
      <c r="S381" s="161"/>
      <c r="T381" s="161"/>
      <c r="U381" s="161"/>
      <c r="V381" s="161"/>
      <c r="W381" s="161"/>
      <c r="X381" s="161"/>
      <c r="Y381" s="161"/>
      <c r="Z381" s="161"/>
    </row>
    <row r="382">
      <c r="A382" s="161"/>
      <c r="B382" s="161"/>
      <c r="C382" s="161"/>
      <c r="D382" s="161"/>
      <c r="E382" s="161"/>
      <c r="F382" s="161"/>
      <c r="G382" s="161"/>
      <c r="H382" s="161"/>
      <c r="I382" s="161"/>
      <c r="J382" s="161"/>
      <c r="K382" s="161"/>
      <c r="L382" s="161"/>
      <c r="M382" s="161"/>
      <c r="N382" s="161"/>
      <c r="O382" s="161"/>
      <c r="P382" s="161"/>
      <c r="Q382" s="161"/>
      <c r="R382" s="161"/>
      <c r="S382" s="161"/>
      <c r="T382" s="161"/>
      <c r="U382" s="161"/>
      <c r="V382" s="161"/>
      <c r="W382" s="161"/>
      <c r="X382" s="161"/>
      <c r="Y382" s="161"/>
      <c r="Z382" s="161"/>
    </row>
    <row r="383">
      <c r="A383" s="161"/>
      <c r="B383" s="161"/>
      <c r="C383" s="161"/>
      <c r="D383" s="161"/>
      <c r="E383" s="161"/>
      <c r="F383" s="161"/>
      <c r="G383" s="161"/>
      <c r="H383" s="161"/>
      <c r="I383" s="161"/>
      <c r="J383" s="161"/>
      <c r="K383" s="161"/>
      <c r="L383" s="161"/>
      <c r="M383" s="161"/>
      <c r="N383" s="161"/>
      <c r="O383" s="161"/>
      <c r="P383" s="161"/>
      <c r="Q383" s="161"/>
      <c r="R383" s="161"/>
      <c r="S383" s="161"/>
      <c r="T383" s="161"/>
      <c r="U383" s="161"/>
      <c r="V383" s="161"/>
      <c r="W383" s="161"/>
      <c r="X383" s="161"/>
      <c r="Y383" s="161"/>
      <c r="Z383" s="161"/>
    </row>
    <row r="384">
      <c r="A384" s="161"/>
      <c r="B384" s="161"/>
      <c r="C384" s="161"/>
      <c r="D384" s="161"/>
      <c r="E384" s="161"/>
      <c r="F384" s="161"/>
      <c r="G384" s="161"/>
      <c r="H384" s="161"/>
      <c r="I384" s="161"/>
      <c r="J384" s="161"/>
      <c r="K384" s="161"/>
      <c r="L384" s="161"/>
      <c r="M384" s="161"/>
      <c r="N384" s="161"/>
      <c r="O384" s="161"/>
      <c r="P384" s="161"/>
      <c r="Q384" s="161"/>
      <c r="R384" s="161"/>
      <c r="S384" s="161"/>
      <c r="T384" s="161"/>
      <c r="U384" s="161"/>
      <c r="V384" s="161"/>
      <c r="W384" s="161"/>
      <c r="X384" s="161"/>
      <c r="Y384" s="161"/>
      <c r="Z384" s="161"/>
    </row>
    <row r="385">
      <c r="A385" s="161"/>
      <c r="B385" s="161"/>
      <c r="C385" s="161"/>
      <c r="D385" s="161"/>
      <c r="E385" s="161"/>
      <c r="F385" s="161"/>
      <c r="G385" s="161"/>
      <c r="H385" s="161"/>
      <c r="I385" s="161"/>
      <c r="J385" s="161"/>
      <c r="K385" s="161"/>
      <c r="L385" s="161"/>
      <c r="M385" s="161"/>
      <c r="N385" s="161"/>
      <c r="O385" s="161"/>
      <c r="P385" s="161"/>
      <c r="Q385" s="161"/>
      <c r="R385" s="161"/>
      <c r="S385" s="161"/>
      <c r="T385" s="161"/>
      <c r="U385" s="161"/>
      <c r="V385" s="161"/>
      <c r="W385" s="161"/>
      <c r="X385" s="161"/>
      <c r="Y385" s="161"/>
      <c r="Z385" s="161"/>
    </row>
    <row r="386">
      <c r="A386" s="161"/>
      <c r="B386" s="161"/>
      <c r="C386" s="161"/>
      <c r="D386" s="161"/>
      <c r="E386" s="161"/>
      <c r="F386" s="161"/>
      <c r="G386" s="161"/>
      <c r="H386" s="161"/>
      <c r="I386" s="161"/>
      <c r="J386" s="161"/>
      <c r="K386" s="161"/>
      <c r="L386" s="161"/>
      <c r="M386" s="161"/>
      <c r="N386" s="161"/>
      <c r="O386" s="161"/>
      <c r="P386" s="161"/>
      <c r="Q386" s="161"/>
      <c r="R386" s="161"/>
      <c r="S386" s="161"/>
      <c r="T386" s="161"/>
      <c r="U386" s="161"/>
      <c r="V386" s="161"/>
      <c r="W386" s="161"/>
      <c r="X386" s="161"/>
      <c r="Y386" s="161"/>
      <c r="Z386" s="161"/>
    </row>
    <row r="387">
      <c r="A387" s="161"/>
      <c r="B387" s="161"/>
      <c r="C387" s="161"/>
      <c r="D387" s="161"/>
      <c r="E387" s="161"/>
      <c r="F387" s="161"/>
      <c r="G387" s="161"/>
      <c r="H387" s="161"/>
      <c r="I387" s="161"/>
      <c r="J387" s="161"/>
      <c r="K387" s="161"/>
      <c r="L387" s="161"/>
      <c r="M387" s="161"/>
      <c r="N387" s="161"/>
      <c r="O387" s="161"/>
      <c r="P387" s="161"/>
      <c r="Q387" s="161"/>
      <c r="R387" s="161"/>
      <c r="S387" s="161"/>
      <c r="T387" s="161"/>
      <c r="U387" s="161"/>
      <c r="V387" s="161"/>
      <c r="W387" s="161"/>
      <c r="X387" s="161"/>
      <c r="Y387" s="161"/>
      <c r="Z387" s="161"/>
    </row>
    <row r="388">
      <c r="A388" s="161"/>
      <c r="B388" s="161"/>
      <c r="C388" s="161"/>
      <c r="D388" s="161"/>
      <c r="E388" s="161"/>
      <c r="F388" s="161"/>
      <c r="G388" s="161"/>
      <c r="H388" s="161"/>
      <c r="I388" s="161"/>
      <c r="J388" s="161"/>
      <c r="K388" s="161"/>
      <c r="L388" s="161"/>
      <c r="M388" s="161"/>
      <c r="N388" s="161"/>
      <c r="O388" s="161"/>
      <c r="P388" s="161"/>
      <c r="Q388" s="161"/>
      <c r="R388" s="161"/>
      <c r="S388" s="161"/>
      <c r="T388" s="161"/>
      <c r="U388" s="161"/>
      <c r="V388" s="161"/>
      <c r="W388" s="161"/>
      <c r="X388" s="161"/>
      <c r="Y388" s="161"/>
      <c r="Z388" s="161"/>
    </row>
    <row r="389">
      <c r="A389" s="161"/>
      <c r="B389" s="161"/>
      <c r="C389" s="161"/>
      <c r="D389" s="161"/>
      <c r="E389" s="161"/>
      <c r="F389" s="161"/>
      <c r="G389" s="161"/>
      <c r="H389" s="161"/>
      <c r="I389" s="161"/>
      <c r="J389" s="161"/>
      <c r="K389" s="161"/>
      <c r="L389" s="161"/>
      <c r="M389" s="161"/>
      <c r="N389" s="161"/>
      <c r="O389" s="161"/>
      <c r="P389" s="161"/>
      <c r="Q389" s="161"/>
      <c r="R389" s="161"/>
      <c r="S389" s="161"/>
      <c r="T389" s="161"/>
      <c r="U389" s="161"/>
      <c r="V389" s="161"/>
      <c r="W389" s="161"/>
      <c r="X389" s="161"/>
      <c r="Y389" s="161"/>
      <c r="Z389" s="161"/>
    </row>
    <row r="390">
      <c r="A390" s="161"/>
      <c r="B390" s="161"/>
      <c r="C390" s="161"/>
      <c r="D390" s="161"/>
      <c r="E390" s="161"/>
      <c r="F390" s="161"/>
      <c r="G390" s="161"/>
      <c r="H390" s="161"/>
      <c r="I390" s="161"/>
      <c r="J390" s="161"/>
      <c r="K390" s="161"/>
      <c r="L390" s="161"/>
      <c r="M390" s="161"/>
      <c r="N390" s="161"/>
      <c r="O390" s="161"/>
      <c r="P390" s="161"/>
      <c r="Q390" s="161"/>
      <c r="R390" s="161"/>
      <c r="S390" s="161"/>
      <c r="T390" s="161"/>
      <c r="U390" s="161"/>
      <c r="V390" s="161"/>
      <c r="W390" s="161"/>
      <c r="X390" s="161"/>
      <c r="Y390" s="161"/>
      <c r="Z390" s="161"/>
    </row>
    <row r="391">
      <c r="A391" s="161"/>
      <c r="B391" s="161"/>
      <c r="C391" s="161"/>
      <c r="D391" s="161"/>
      <c r="E391" s="161"/>
      <c r="F391" s="161"/>
      <c r="G391" s="161"/>
      <c r="H391" s="161"/>
      <c r="I391" s="161"/>
      <c r="J391" s="161"/>
      <c r="K391" s="161"/>
      <c r="L391" s="161"/>
      <c r="M391" s="161"/>
      <c r="N391" s="161"/>
      <c r="O391" s="161"/>
      <c r="P391" s="161"/>
      <c r="Q391" s="161"/>
      <c r="R391" s="161"/>
      <c r="S391" s="161"/>
      <c r="T391" s="161"/>
      <c r="U391" s="161"/>
      <c r="V391" s="161"/>
      <c r="W391" s="161"/>
      <c r="X391" s="161"/>
      <c r="Y391" s="161"/>
      <c r="Z391" s="161"/>
    </row>
    <row r="392">
      <c r="A392" s="161"/>
      <c r="B392" s="161"/>
      <c r="C392" s="161"/>
      <c r="D392" s="161"/>
      <c r="E392" s="161"/>
      <c r="F392" s="161"/>
      <c r="G392" s="161"/>
      <c r="H392" s="161"/>
      <c r="I392" s="161"/>
      <c r="J392" s="161"/>
      <c r="K392" s="161"/>
      <c r="L392" s="161"/>
      <c r="M392" s="161"/>
      <c r="N392" s="161"/>
      <c r="O392" s="161"/>
      <c r="P392" s="161"/>
      <c r="Q392" s="161"/>
      <c r="R392" s="161"/>
      <c r="S392" s="161"/>
      <c r="T392" s="161"/>
      <c r="U392" s="161"/>
      <c r="V392" s="161"/>
      <c r="W392" s="161"/>
      <c r="X392" s="161"/>
      <c r="Y392" s="161"/>
      <c r="Z392" s="161"/>
    </row>
    <row r="393">
      <c r="A393" s="161"/>
      <c r="B393" s="161"/>
      <c r="C393" s="161"/>
      <c r="D393" s="161"/>
      <c r="E393" s="161"/>
      <c r="F393" s="161"/>
      <c r="G393" s="161"/>
      <c r="H393" s="161"/>
      <c r="I393" s="161"/>
      <c r="J393" s="161"/>
      <c r="K393" s="161"/>
      <c r="L393" s="161"/>
      <c r="M393" s="161"/>
      <c r="N393" s="161"/>
      <c r="O393" s="161"/>
      <c r="P393" s="161"/>
      <c r="Q393" s="161"/>
      <c r="R393" s="161"/>
      <c r="S393" s="161"/>
      <c r="T393" s="161"/>
      <c r="U393" s="161"/>
      <c r="V393" s="161"/>
      <c r="W393" s="161"/>
      <c r="X393" s="161"/>
      <c r="Y393" s="161"/>
      <c r="Z393" s="161"/>
    </row>
    <row r="394">
      <c r="A394" s="161"/>
      <c r="B394" s="161"/>
      <c r="C394" s="161"/>
      <c r="D394" s="161"/>
      <c r="E394" s="161"/>
      <c r="F394" s="161"/>
      <c r="G394" s="161"/>
      <c r="H394" s="161"/>
      <c r="I394" s="161"/>
      <c r="J394" s="161"/>
      <c r="K394" s="161"/>
      <c r="L394" s="161"/>
      <c r="M394" s="161"/>
      <c r="N394" s="161"/>
      <c r="O394" s="161"/>
      <c r="P394" s="161"/>
      <c r="Q394" s="161"/>
      <c r="R394" s="161"/>
      <c r="S394" s="161"/>
      <c r="T394" s="161"/>
      <c r="U394" s="161"/>
      <c r="V394" s="161"/>
      <c r="W394" s="161"/>
      <c r="X394" s="161"/>
      <c r="Y394" s="161"/>
      <c r="Z394" s="161"/>
    </row>
    <row r="395">
      <c r="A395" s="161"/>
      <c r="B395" s="161"/>
      <c r="C395" s="161"/>
      <c r="D395" s="161"/>
      <c r="E395" s="161"/>
      <c r="F395" s="161"/>
      <c r="G395" s="161"/>
      <c r="H395" s="161"/>
      <c r="I395" s="161"/>
      <c r="J395" s="161"/>
      <c r="K395" s="161"/>
      <c r="L395" s="161"/>
      <c r="M395" s="161"/>
      <c r="N395" s="161"/>
      <c r="O395" s="161"/>
      <c r="P395" s="161"/>
      <c r="Q395" s="161"/>
      <c r="R395" s="161"/>
      <c r="S395" s="161"/>
      <c r="T395" s="161"/>
      <c r="U395" s="161"/>
      <c r="V395" s="161"/>
      <c r="W395" s="161"/>
      <c r="X395" s="161"/>
      <c r="Y395" s="161"/>
      <c r="Z395" s="161"/>
    </row>
    <row r="396">
      <c r="A396" s="161"/>
      <c r="B396" s="161"/>
      <c r="C396" s="161"/>
      <c r="D396" s="161"/>
      <c r="E396" s="161"/>
      <c r="F396" s="161"/>
      <c r="G396" s="161"/>
      <c r="H396" s="161"/>
      <c r="I396" s="161"/>
      <c r="J396" s="161"/>
      <c r="K396" s="161"/>
      <c r="L396" s="161"/>
      <c r="M396" s="161"/>
      <c r="N396" s="161"/>
      <c r="O396" s="161"/>
      <c r="P396" s="161"/>
      <c r="Q396" s="161"/>
      <c r="R396" s="161"/>
      <c r="S396" s="161"/>
      <c r="T396" s="161"/>
      <c r="U396" s="161"/>
      <c r="V396" s="161"/>
      <c r="W396" s="161"/>
      <c r="X396" s="161"/>
      <c r="Y396" s="161"/>
      <c r="Z396" s="161"/>
    </row>
    <row r="397">
      <c r="A397" s="161"/>
      <c r="B397" s="161"/>
      <c r="C397" s="161"/>
      <c r="D397" s="161"/>
      <c r="E397" s="161"/>
      <c r="F397" s="161"/>
      <c r="G397" s="161"/>
      <c r="H397" s="161"/>
      <c r="I397" s="161"/>
      <c r="J397" s="161"/>
      <c r="K397" s="161"/>
      <c r="L397" s="161"/>
      <c r="M397" s="161"/>
      <c r="N397" s="161"/>
      <c r="O397" s="161"/>
      <c r="P397" s="161"/>
      <c r="Q397" s="161"/>
      <c r="R397" s="161"/>
      <c r="S397" s="161"/>
      <c r="T397" s="161"/>
      <c r="U397" s="161"/>
      <c r="V397" s="161"/>
      <c r="W397" s="161"/>
      <c r="X397" s="161"/>
      <c r="Y397" s="161"/>
      <c r="Z397" s="161"/>
    </row>
    <row r="398">
      <c r="A398" s="161"/>
      <c r="B398" s="161"/>
      <c r="C398" s="161"/>
      <c r="D398" s="161"/>
      <c r="E398" s="161"/>
      <c r="F398" s="161"/>
      <c r="G398" s="161"/>
      <c r="H398" s="161"/>
      <c r="I398" s="161"/>
      <c r="J398" s="161"/>
      <c r="K398" s="161"/>
      <c r="L398" s="161"/>
      <c r="M398" s="161"/>
      <c r="N398" s="161"/>
      <c r="O398" s="161"/>
      <c r="P398" s="161"/>
      <c r="Q398" s="161"/>
      <c r="R398" s="161"/>
      <c r="S398" s="161"/>
      <c r="T398" s="161"/>
      <c r="U398" s="161"/>
      <c r="V398" s="161"/>
      <c r="W398" s="161"/>
      <c r="X398" s="161"/>
      <c r="Y398" s="161"/>
      <c r="Z398" s="161"/>
    </row>
    <row r="399">
      <c r="A399" s="161"/>
      <c r="B399" s="161"/>
      <c r="C399" s="161"/>
      <c r="D399" s="161"/>
      <c r="E399" s="161"/>
      <c r="F399" s="161"/>
      <c r="G399" s="161"/>
      <c r="H399" s="161"/>
      <c r="I399" s="161"/>
      <c r="J399" s="161"/>
      <c r="K399" s="161"/>
      <c r="L399" s="161"/>
      <c r="M399" s="161"/>
      <c r="N399" s="161"/>
      <c r="O399" s="161"/>
      <c r="P399" s="161"/>
      <c r="Q399" s="161"/>
      <c r="R399" s="161"/>
      <c r="S399" s="161"/>
      <c r="T399" s="161"/>
      <c r="U399" s="161"/>
      <c r="V399" s="161"/>
      <c r="W399" s="161"/>
      <c r="X399" s="161"/>
      <c r="Y399" s="161"/>
      <c r="Z399" s="161"/>
    </row>
    <row r="400">
      <c r="A400" s="161"/>
      <c r="B400" s="161"/>
      <c r="C400" s="161"/>
      <c r="D400" s="161"/>
      <c r="E400" s="161"/>
      <c r="F400" s="161"/>
      <c r="G400" s="161"/>
      <c r="H400" s="161"/>
      <c r="I400" s="161"/>
      <c r="J400" s="161"/>
      <c r="K400" s="161"/>
      <c r="L400" s="161"/>
      <c r="M400" s="161"/>
      <c r="N400" s="161"/>
      <c r="O400" s="161"/>
      <c r="P400" s="161"/>
      <c r="Q400" s="161"/>
      <c r="R400" s="161"/>
      <c r="S400" s="161"/>
      <c r="T400" s="161"/>
      <c r="U400" s="161"/>
      <c r="V400" s="161"/>
      <c r="W400" s="161"/>
      <c r="X400" s="161"/>
      <c r="Y400" s="161"/>
      <c r="Z400" s="161"/>
    </row>
    <row r="401">
      <c r="A401" s="161"/>
      <c r="B401" s="161"/>
      <c r="C401" s="161"/>
      <c r="D401" s="161"/>
      <c r="E401" s="161"/>
      <c r="F401" s="161"/>
      <c r="G401" s="161"/>
      <c r="H401" s="161"/>
      <c r="I401" s="161"/>
      <c r="J401" s="161"/>
      <c r="K401" s="161"/>
      <c r="L401" s="161"/>
      <c r="M401" s="161"/>
      <c r="N401" s="161"/>
      <c r="O401" s="161"/>
      <c r="P401" s="161"/>
      <c r="Q401" s="161"/>
      <c r="R401" s="161"/>
      <c r="S401" s="161"/>
      <c r="T401" s="161"/>
      <c r="U401" s="161"/>
      <c r="V401" s="161"/>
      <c r="W401" s="161"/>
      <c r="X401" s="161"/>
      <c r="Y401" s="161"/>
      <c r="Z401" s="161"/>
    </row>
    <row r="402">
      <c r="A402" s="161"/>
      <c r="B402" s="161"/>
      <c r="C402" s="161"/>
      <c r="D402" s="161"/>
      <c r="E402" s="161"/>
      <c r="F402" s="161"/>
      <c r="G402" s="161"/>
      <c r="H402" s="161"/>
      <c r="I402" s="161"/>
      <c r="J402" s="161"/>
      <c r="K402" s="161"/>
      <c r="L402" s="161"/>
      <c r="M402" s="161"/>
      <c r="N402" s="161"/>
      <c r="O402" s="161"/>
      <c r="P402" s="161"/>
      <c r="Q402" s="161"/>
      <c r="R402" s="161"/>
      <c r="S402" s="161"/>
      <c r="T402" s="161"/>
      <c r="U402" s="161"/>
      <c r="V402" s="161"/>
      <c r="W402" s="161"/>
      <c r="X402" s="161"/>
      <c r="Y402" s="161"/>
      <c r="Z402" s="161"/>
    </row>
    <row r="403">
      <c r="A403" s="161"/>
      <c r="B403" s="161"/>
      <c r="C403" s="161"/>
      <c r="D403" s="161"/>
      <c r="E403" s="161"/>
      <c r="F403" s="161"/>
      <c r="G403" s="161"/>
      <c r="H403" s="161"/>
      <c r="I403" s="161"/>
      <c r="J403" s="161"/>
      <c r="K403" s="161"/>
      <c r="L403" s="161"/>
      <c r="M403" s="161"/>
      <c r="N403" s="161"/>
      <c r="O403" s="161"/>
      <c r="P403" s="161"/>
      <c r="Q403" s="161"/>
      <c r="R403" s="161"/>
      <c r="S403" s="161"/>
      <c r="T403" s="161"/>
      <c r="U403" s="161"/>
      <c r="V403" s="161"/>
      <c r="W403" s="161"/>
      <c r="X403" s="161"/>
      <c r="Y403" s="161"/>
      <c r="Z403" s="161"/>
    </row>
    <row r="404">
      <c r="A404" s="161"/>
      <c r="B404" s="161"/>
      <c r="C404" s="161"/>
      <c r="D404" s="161"/>
      <c r="E404" s="161"/>
      <c r="F404" s="161"/>
      <c r="G404" s="161"/>
      <c r="H404" s="161"/>
      <c r="I404" s="161"/>
      <c r="J404" s="161"/>
      <c r="K404" s="161"/>
      <c r="L404" s="161"/>
      <c r="M404" s="161"/>
      <c r="N404" s="161"/>
      <c r="O404" s="161"/>
      <c r="P404" s="161"/>
      <c r="Q404" s="161"/>
      <c r="R404" s="161"/>
      <c r="S404" s="161"/>
      <c r="T404" s="161"/>
      <c r="U404" s="161"/>
      <c r="V404" s="161"/>
      <c r="W404" s="161"/>
      <c r="X404" s="161"/>
      <c r="Y404" s="161"/>
      <c r="Z404" s="161"/>
    </row>
    <row r="405">
      <c r="A405" s="161"/>
      <c r="B405" s="161"/>
      <c r="C405" s="161"/>
      <c r="D405" s="161"/>
      <c r="E405" s="161"/>
      <c r="F405" s="161"/>
      <c r="G405" s="161"/>
      <c r="H405" s="161"/>
      <c r="I405" s="161"/>
      <c r="J405" s="161"/>
      <c r="K405" s="161"/>
      <c r="L405" s="161"/>
      <c r="M405" s="161"/>
      <c r="N405" s="161"/>
      <c r="O405" s="161"/>
      <c r="P405" s="161"/>
      <c r="Q405" s="161"/>
      <c r="R405" s="161"/>
      <c r="S405" s="161"/>
      <c r="T405" s="161"/>
      <c r="U405" s="161"/>
      <c r="V405" s="161"/>
      <c r="W405" s="161"/>
      <c r="X405" s="161"/>
      <c r="Y405" s="161"/>
      <c r="Z405" s="161"/>
    </row>
    <row r="406">
      <c r="A406" s="161"/>
      <c r="B406" s="161"/>
      <c r="C406" s="161"/>
      <c r="D406" s="161"/>
      <c r="E406" s="161"/>
      <c r="F406" s="161"/>
      <c r="G406" s="161"/>
      <c r="H406" s="161"/>
      <c r="I406" s="161"/>
      <c r="J406" s="161"/>
      <c r="K406" s="161"/>
      <c r="L406" s="161"/>
      <c r="M406" s="161"/>
      <c r="N406" s="161"/>
      <c r="O406" s="161"/>
      <c r="P406" s="161"/>
      <c r="Q406" s="161"/>
      <c r="R406" s="161"/>
      <c r="S406" s="161"/>
      <c r="T406" s="161"/>
      <c r="U406" s="161"/>
      <c r="V406" s="161"/>
      <c r="W406" s="161"/>
      <c r="X406" s="161"/>
      <c r="Y406" s="161"/>
      <c r="Z406" s="161"/>
    </row>
    <row r="407">
      <c r="A407" s="161"/>
      <c r="B407" s="161"/>
      <c r="C407" s="161"/>
      <c r="D407" s="161"/>
      <c r="E407" s="161"/>
      <c r="F407" s="161"/>
      <c r="G407" s="161"/>
      <c r="H407" s="161"/>
      <c r="I407" s="161"/>
      <c r="J407" s="161"/>
      <c r="K407" s="161"/>
      <c r="L407" s="161"/>
      <c r="M407" s="161"/>
      <c r="N407" s="161"/>
      <c r="O407" s="161"/>
      <c r="P407" s="161"/>
      <c r="Q407" s="161"/>
      <c r="R407" s="161"/>
      <c r="S407" s="161"/>
      <c r="T407" s="161"/>
      <c r="U407" s="161"/>
      <c r="V407" s="161"/>
      <c r="W407" s="161"/>
      <c r="X407" s="161"/>
      <c r="Y407" s="161"/>
      <c r="Z407" s="161"/>
    </row>
    <row r="408">
      <c r="A408" s="161"/>
      <c r="B408" s="161"/>
      <c r="C408" s="161"/>
      <c r="D408" s="161"/>
      <c r="E408" s="161"/>
      <c r="F408" s="161"/>
      <c r="G408" s="161"/>
      <c r="H408" s="161"/>
      <c r="I408" s="161"/>
      <c r="J408" s="161"/>
      <c r="K408" s="161"/>
      <c r="L408" s="161"/>
      <c r="M408" s="161"/>
      <c r="N408" s="161"/>
      <c r="O408" s="161"/>
      <c r="P408" s="161"/>
      <c r="Q408" s="161"/>
      <c r="R408" s="161"/>
      <c r="S408" s="161"/>
      <c r="T408" s="161"/>
      <c r="U408" s="161"/>
      <c r="V408" s="161"/>
      <c r="W408" s="161"/>
      <c r="X408" s="161"/>
      <c r="Y408" s="161"/>
      <c r="Z408" s="161"/>
    </row>
    <row r="409">
      <c r="A409" s="161"/>
      <c r="B409" s="161"/>
      <c r="C409" s="161"/>
      <c r="D409" s="161"/>
      <c r="E409" s="161"/>
      <c r="F409" s="161"/>
      <c r="G409" s="161"/>
      <c r="H409" s="161"/>
      <c r="I409" s="161"/>
      <c r="J409" s="161"/>
      <c r="K409" s="161"/>
      <c r="L409" s="161"/>
      <c r="M409" s="161"/>
      <c r="N409" s="161"/>
      <c r="O409" s="161"/>
      <c r="P409" s="161"/>
      <c r="Q409" s="161"/>
      <c r="R409" s="161"/>
      <c r="S409" s="161"/>
      <c r="T409" s="161"/>
      <c r="U409" s="161"/>
      <c r="V409" s="161"/>
      <c r="W409" s="161"/>
      <c r="X409" s="161"/>
      <c r="Y409" s="161"/>
      <c r="Z409" s="161"/>
    </row>
    <row r="410">
      <c r="A410" s="161"/>
      <c r="B410" s="161"/>
      <c r="C410" s="161"/>
      <c r="D410" s="161"/>
      <c r="E410" s="161"/>
      <c r="F410" s="161"/>
      <c r="G410" s="161"/>
      <c r="H410" s="161"/>
      <c r="I410" s="161"/>
      <c r="J410" s="161"/>
      <c r="K410" s="161"/>
      <c r="L410" s="161"/>
      <c r="M410" s="161"/>
      <c r="N410" s="161"/>
      <c r="O410" s="161"/>
      <c r="P410" s="161"/>
      <c r="Q410" s="161"/>
      <c r="R410" s="161"/>
      <c r="S410" s="161"/>
      <c r="T410" s="161"/>
      <c r="U410" s="161"/>
      <c r="V410" s="161"/>
      <c r="W410" s="161"/>
      <c r="X410" s="161"/>
      <c r="Y410" s="161"/>
      <c r="Z410" s="161"/>
    </row>
    <row r="411">
      <c r="A411" s="161"/>
      <c r="B411" s="161"/>
      <c r="C411" s="161"/>
      <c r="D411" s="161"/>
      <c r="E411" s="161"/>
      <c r="F411" s="161"/>
      <c r="G411" s="161"/>
      <c r="H411" s="161"/>
      <c r="I411" s="161"/>
      <c r="J411" s="161"/>
      <c r="K411" s="161"/>
      <c r="L411" s="161"/>
      <c r="M411" s="161"/>
      <c r="N411" s="161"/>
      <c r="O411" s="161"/>
      <c r="P411" s="161"/>
      <c r="Q411" s="161"/>
      <c r="R411" s="161"/>
      <c r="S411" s="161"/>
      <c r="T411" s="161"/>
      <c r="U411" s="161"/>
      <c r="V411" s="161"/>
      <c r="W411" s="161"/>
      <c r="X411" s="161"/>
      <c r="Y411" s="161"/>
      <c r="Z411" s="161"/>
    </row>
    <row r="412">
      <c r="A412" s="161"/>
      <c r="B412" s="161"/>
      <c r="C412" s="161"/>
      <c r="D412" s="161"/>
      <c r="E412" s="161"/>
      <c r="F412" s="161"/>
      <c r="G412" s="161"/>
      <c r="H412" s="161"/>
      <c r="I412" s="161"/>
      <c r="J412" s="161"/>
      <c r="K412" s="161"/>
      <c r="L412" s="161"/>
      <c r="M412" s="161"/>
      <c r="N412" s="161"/>
      <c r="O412" s="161"/>
      <c r="P412" s="161"/>
      <c r="Q412" s="161"/>
      <c r="R412" s="161"/>
      <c r="S412" s="161"/>
      <c r="T412" s="161"/>
      <c r="U412" s="161"/>
      <c r="V412" s="161"/>
      <c r="W412" s="161"/>
      <c r="X412" s="161"/>
      <c r="Y412" s="161"/>
      <c r="Z412" s="161"/>
    </row>
    <row r="413">
      <c r="A413" s="161"/>
      <c r="B413" s="161"/>
      <c r="C413" s="161"/>
      <c r="D413" s="161"/>
      <c r="E413" s="161"/>
      <c r="F413" s="161"/>
      <c r="G413" s="161"/>
      <c r="H413" s="161"/>
      <c r="I413" s="161"/>
      <c r="J413" s="161"/>
      <c r="K413" s="161"/>
      <c r="L413" s="161"/>
      <c r="M413" s="161"/>
      <c r="N413" s="161"/>
      <c r="O413" s="161"/>
      <c r="P413" s="161"/>
      <c r="Q413" s="161"/>
      <c r="R413" s="161"/>
      <c r="S413" s="161"/>
      <c r="T413" s="161"/>
      <c r="U413" s="161"/>
      <c r="V413" s="161"/>
      <c r="W413" s="161"/>
      <c r="X413" s="161"/>
      <c r="Y413" s="161"/>
      <c r="Z413" s="161"/>
    </row>
    <row r="414">
      <c r="A414" s="161"/>
      <c r="B414" s="161"/>
      <c r="C414" s="161"/>
      <c r="D414" s="161"/>
      <c r="E414" s="161"/>
      <c r="F414" s="161"/>
      <c r="G414" s="161"/>
      <c r="H414" s="161"/>
      <c r="I414" s="161"/>
      <c r="J414" s="161"/>
      <c r="K414" s="161"/>
      <c r="L414" s="161"/>
      <c r="M414" s="161"/>
      <c r="N414" s="161"/>
      <c r="O414" s="161"/>
      <c r="P414" s="161"/>
      <c r="Q414" s="161"/>
      <c r="R414" s="161"/>
      <c r="S414" s="161"/>
      <c r="T414" s="161"/>
      <c r="U414" s="161"/>
      <c r="V414" s="161"/>
      <c r="W414" s="161"/>
      <c r="X414" s="161"/>
      <c r="Y414" s="161"/>
      <c r="Z414" s="161"/>
    </row>
    <row r="415">
      <c r="A415" s="161"/>
      <c r="B415" s="161"/>
      <c r="C415" s="161"/>
      <c r="D415" s="161"/>
      <c r="E415" s="161"/>
      <c r="F415" s="161"/>
      <c r="G415" s="161"/>
      <c r="H415" s="161"/>
      <c r="I415" s="161"/>
      <c r="J415" s="161"/>
      <c r="K415" s="161"/>
      <c r="L415" s="161"/>
      <c r="M415" s="161"/>
      <c r="N415" s="161"/>
      <c r="O415" s="161"/>
      <c r="P415" s="161"/>
      <c r="Q415" s="161"/>
      <c r="R415" s="161"/>
      <c r="S415" s="161"/>
      <c r="T415" s="161"/>
      <c r="U415" s="161"/>
      <c r="V415" s="161"/>
      <c r="W415" s="161"/>
      <c r="X415" s="161"/>
      <c r="Y415" s="161"/>
      <c r="Z415" s="161"/>
    </row>
    <row r="416">
      <c r="A416" s="161"/>
      <c r="B416" s="161"/>
      <c r="C416" s="161"/>
      <c r="D416" s="161"/>
      <c r="E416" s="161"/>
      <c r="F416" s="161"/>
      <c r="G416" s="161"/>
      <c r="H416" s="161"/>
      <c r="I416" s="161"/>
      <c r="J416" s="161"/>
      <c r="K416" s="161"/>
      <c r="L416" s="161"/>
      <c r="M416" s="161"/>
      <c r="N416" s="161"/>
      <c r="O416" s="161"/>
      <c r="P416" s="161"/>
      <c r="Q416" s="161"/>
      <c r="R416" s="161"/>
      <c r="S416" s="161"/>
      <c r="T416" s="161"/>
      <c r="U416" s="161"/>
      <c r="V416" s="161"/>
      <c r="W416" s="161"/>
      <c r="X416" s="161"/>
      <c r="Y416" s="161"/>
      <c r="Z416" s="161"/>
    </row>
    <row r="417">
      <c r="A417" s="161"/>
      <c r="B417" s="161"/>
      <c r="C417" s="161"/>
      <c r="D417" s="161"/>
      <c r="E417" s="161"/>
      <c r="F417" s="161"/>
      <c r="G417" s="161"/>
      <c r="H417" s="161"/>
      <c r="I417" s="161"/>
      <c r="J417" s="161"/>
      <c r="K417" s="161"/>
      <c r="L417" s="161"/>
      <c r="M417" s="161"/>
      <c r="N417" s="161"/>
      <c r="O417" s="161"/>
      <c r="P417" s="161"/>
      <c r="Q417" s="161"/>
      <c r="R417" s="161"/>
      <c r="S417" s="161"/>
      <c r="T417" s="161"/>
      <c r="U417" s="161"/>
      <c r="V417" s="161"/>
      <c r="W417" s="161"/>
      <c r="X417" s="161"/>
      <c r="Y417" s="161"/>
      <c r="Z417" s="161"/>
    </row>
    <row r="418">
      <c r="A418" s="161"/>
      <c r="B418" s="161"/>
      <c r="C418" s="161"/>
      <c r="D418" s="161"/>
      <c r="E418" s="161"/>
      <c r="F418" s="161"/>
      <c r="G418" s="161"/>
      <c r="H418" s="161"/>
      <c r="I418" s="161"/>
      <c r="J418" s="161"/>
      <c r="K418" s="161"/>
      <c r="L418" s="161"/>
      <c r="M418" s="161"/>
      <c r="N418" s="161"/>
      <c r="O418" s="161"/>
      <c r="P418" s="161"/>
      <c r="Q418" s="161"/>
      <c r="R418" s="161"/>
      <c r="S418" s="161"/>
      <c r="T418" s="161"/>
      <c r="U418" s="161"/>
      <c r="V418" s="161"/>
      <c r="W418" s="161"/>
      <c r="X418" s="161"/>
      <c r="Y418" s="161"/>
      <c r="Z418" s="161"/>
    </row>
    <row r="419">
      <c r="A419" s="161"/>
      <c r="B419" s="161"/>
      <c r="C419" s="161"/>
      <c r="D419" s="161"/>
      <c r="E419" s="161"/>
      <c r="F419" s="161"/>
      <c r="G419" s="161"/>
      <c r="H419" s="161"/>
      <c r="I419" s="161"/>
      <c r="J419" s="161"/>
      <c r="K419" s="161"/>
      <c r="L419" s="161"/>
      <c r="M419" s="161"/>
      <c r="N419" s="161"/>
      <c r="O419" s="161"/>
      <c r="P419" s="161"/>
      <c r="Q419" s="161"/>
      <c r="R419" s="161"/>
      <c r="S419" s="161"/>
      <c r="T419" s="161"/>
      <c r="U419" s="161"/>
      <c r="V419" s="161"/>
      <c r="W419" s="161"/>
      <c r="X419" s="161"/>
      <c r="Y419" s="161"/>
      <c r="Z419" s="161"/>
    </row>
    <row r="420">
      <c r="A420" s="161"/>
      <c r="B420" s="161"/>
      <c r="C420" s="161"/>
      <c r="D420" s="161"/>
      <c r="E420" s="161"/>
      <c r="F420" s="161"/>
      <c r="G420" s="161"/>
      <c r="H420" s="161"/>
      <c r="I420" s="161"/>
      <c r="J420" s="161"/>
      <c r="K420" s="161"/>
      <c r="L420" s="161"/>
      <c r="M420" s="161"/>
      <c r="N420" s="161"/>
      <c r="O420" s="161"/>
      <c r="P420" s="161"/>
      <c r="Q420" s="161"/>
      <c r="R420" s="161"/>
      <c r="S420" s="161"/>
      <c r="T420" s="161"/>
      <c r="U420" s="161"/>
      <c r="V420" s="161"/>
      <c r="W420" s="161"/>
      <c r="X420" s="161"/>
      <c r="Y420" s="161"/>
      <c r="Z420" s="161"/>
    </row>
    <row r="421">
      <c r="A421" s="161"/>
      <c r="B421" s="161"/>
      <c r="C421" s="161"/>
      <c r="D421" s="161"/>
      <c r="E421" s="161"/>
      <c r="F421" s="161"/>
      <c r="G421" s="161"/>
      <c r="H421" s="161"/>
      <c r="I421" s="161"/>
      <c r="J421" s="161"/>
      <c r="K421" s="161"/>
      <c r="L421" s="161"/>
      <c r="M421" s="161"/>
      <c r="N421" s="161"/>
      <c r="O421" s="161"/>
      <c r="P421" s="161"/>
      <c r="Q421" s="161"/>
      <c r="R421" s="161"/>
      <c r="S421" s="161"/>
      <c r="T421" s="161"/>
      <c r="U421" s="161"/>
      <c r="V421" s="161"/>
      <c r="W421" s="161"/>
      <c r="X421" s="161"/>
      <c r="Y421" s="161"/>
      <c r="Z421" s="161"/>
    </row>
    <row r="422">
      <c r="A422" s="161"/>
      <c r="B422" s="161"/>
      <c r="C422" s="161"/>
      <c r="D422" s="161"/>
      <c r="E422" s="161"/>
      <c r="F422" s="161"/>
      <c r="G422" s="161"/>
      <c r="H422" s="161"/>
      <c r="I422" s="161"/>
      <c r="J422" s="161"/>
      <c r="K422" s="161"/>
      <c r="L422" s="161"/>
      <c r="M422" s="161"/>
      <c r="N422" s="161"/>
      <c r="O422" s="161"/>
      <c r="P422" s="161"/>
      <c r="Q422" s="161"/>
      <c r="R422" s="161"/>
      <c r="S422" s="161"/>
      <c r="T422" s="161"/>
      <c r="U422" s="161"/>
      <c r="V422" s="161"/>
      <c r="W422" s="161"/>
      <c r="X422" s="161"/>
      <c r="Y422" s="161"/>
      <c r="Z422" s="161"/>
    </row>
    <row r="423">
      <c r="A423" s="161"/>
      <c r="B423" s="161"/>
      <c r="C423" s="161"/>
      <c r="D423" s="161"/>
      <c r="E423" s="161"/>
      <c r="F423" s="161"/>
      <c r="G423" s="161"/>
      <c r="H423" s="161"/>
      <c r="I423" s="161"/>
      <c r="J423" s="161"/>
      <c r="K423" s="161"/>
      <c r="L423" s="161"/>
      <c r="M423" s="161"/>
      <c r="N423" s="161"/>
      <c r="O423" s="161"/>
      <c r="P423" s="161"/>
      <c r="Q423" s="161"/>
      <c r="R423" s="161"/>
      <c r="S423" s="161"/>
      <c r="T423" s="161"/>
      <c r="U423" s="161"/>
      <c r="V423" s="161"/>
      <c r="W423" s="161"/>
      <c r="X423" s="161"/>
      <c r="Y423" s="161"/>
      <c r="Z423" s="161"/>
    </row>
    <row r="424">
      <c r="A424" s="161"/>
      <c r="B424" s="161"/>
      <c r="C424" s="161"/>
      <c r="D424" s="161"/>
      <c r="E424" s="161"/>
      <c r="F424" s="161"/>
      <c r="G424" s="161"/>
      <c r="H424" s="161"/>
      <c r="I424" s="161"/>
      <c r="J424" s="161"/>
      <c r="K424" s="161"/>
      <c r="L424" s="161"/>
      <c r="M424" s="161"/>
      <c r="N424" s="161"/>
      <c r="O424" s="161"/>
      <c r="P424" s="161"/>
      <c r="Q424" s="161"/>
      <c r="R424" s="161"/>
      <c r="S424" s="161"/>
      <c r="T424" s="161"/>
      <c r="U424" s="161"/>
      <c r="V424" s="161"/>
      <c r="W424" s="161"/>
      <c r="X424" s="161"/>
      <c r="Y424" s="161"/>
      <c r="Z424" s="161"/>
    </row>
    <row r="425">
      <c r="A425" s="161"/>
      <c r="B425" s="161"/>
      <c r="C425" s="161"/>
      <c r="D425" s="161"/>
      <c r="E425" s="161"/>
      <c r="F425" s="161"/>
      <c r="G425" s="161"/>
      <c r="H425" s="161"/>
      <c r="I425" s="161"/>
      <c r="J425" s="161"/>
      <c r="K425" s="161"/>
      <c r="L425" s="161"/>
      <c r="M425" s="161"/>
      <c r="N425" s="161"/>
      <c r="O425" s="161"/>
      <c r="P425" s="161"/>
      <c r="Q425" s="161"/>
      <c r="R425" s="161"/>
      <c r="S425" s="161"/>
      <c r="T425" s="161"/>
      <c r="U425" s="161"/>
      <c r="V425" s="161"/>
      <c r="W425" s="161"/>
      <c r="X425" s="161"/>
      <c r="Y425" s="161"/>
      <c r="Z425" s="161"/>
    </row>
    <row r="426">
      <c r="A426" s="161"/>
      <c r="B426" s="161"/>
      <c r="C426" s="161"/>
      <c r="D426" s="161"/>
      <c r="E426" s="161"/>
      <c r="F426" s="161"/>
      <c r="G426" s="161"/>
      <c r="H426" s="161"/>
      <c r="I426" s="161"/>
      <c r="J426" s="161"/>
      <c r="K426" s="161"/>
      <c r="L426" s="161"/>
      <c r="M426" s="161"/>
      <c r="N426" s="161"/>
      <c r="O426" s="161"/>
      <c r="P426" s="161"/>
      <c r="Q426" s="161"/>
      <c r="R426" s="161"/>
      <c r="S426" s="161"/>
      <c r="T426" s="161"/>
      <c r="U426" s="161"/>
      <c r="V426" s="161"/>
      <c r="W426" s="161"/>
      <c r="X426" s="161"/>
      <c r="Y426" s="161"/>
      <c r="Z426" s="161"/>
    </row>
    <row r="427">
      <c r="A427" s="161"/>
      <c r="B427" s="161"/>
      <c r="C427" s="161"/>
      <c r="D427" s="161"/>
      <c r="E427" s="161"/>
      <c r="F427" s="161"/>
      <c r="G427" s="161"/>
      <c r="H427" s="161"/>
      <c r="I427" s="161"/>
      <c r="J427" s="161"/>
      <c r="K427" s="161"/>
      <c r="L427" s="161"/>
      <c r="M427" s="161"/>
      <c r="N427" s="161"/>
      <c r="O427" s="161"/>
      <c r="P427" s="161"/>
      <c r="Q427" s="161"/>
      <c r="R427" s="161"/>
      <c r="S427" s="161"/>
      <c r="T427" s="161"/>
      <c r="U427" s="161"/>
      <c r="V427" s="161"/>
      <c r="W427" s="161"/>
      <c r="X427" s="161"/>
      <c r="Y427" s="161"/>
      <c r="Z427" s="161"/>
    </row>
    <row r="428">
      <c r="A428" s="161"/>
      <c r="B428" s="161"/>
      <c r="C428" s="161"/>
      <c r="D428" s="161"/>
      <c r="E428" s="161"/>
      <c r="F428" s="161"/>
      <c r="G428" s="161"/>
      <c r="H428" s="161"/>
      <c r="I428" s="161"/>
      <c r="J428" s="161"/>
      <c r="K428" s="161"/>
      <c r="L428" s="161"/>
      <c r="M428" s="161"/>
      <c r="N428" s="161"/>
      <c r="O428" s="161"/>
      <c r="P428" s="161"/>
      <c r="Q428" s="161"/>
      <c r="R428" s="161"/>
      <c r="S428" s="161"/>
      <c r="T428" s="161"/>
      <c r="U428" s="161"/>
      <c r="V428" s="161"/>
      <c r="W428" s="161"/>
      <c r="X428" s="161"/>
      <c r="Y428" s="161"/>
      <c r="Z428" s="161"/>
    </row>
    <row r="429">
      <c r="A429" s="161"/>
      <c r="B429" s="161"/>
      <c r="C429" s="161"/>
      <c r="D429" s="161"/>
      <c r="E429" s="161"/>
      <c r="F429" s="161"/>
      <c r="G429" s="161"/>
      <c r="H429" s="161"/>
      <c r="I429" s="161"/>
      <c r="J429" s="161"/>
      <c r="K429" s="161"/>
      <c r="L429" s="161"/>
      <c r="M429" s="161"/>
      <c r="N429" s="161"/>
      <c r="O429" s="161"/>
      <c r="P429" s="161"/>
      <c r="Q429" s="161"/>
      <c r="R429" s="161"/>
      <c r="S429" s="161"/>
      <c r="T429" s="161"/>
      <c r="U429" s="161"/>
      <c r="V429" s="161"/>
      <c r="W429" s="161"/>
      <c r="X429" s="161"/>
      <c r="Y429" s="161"/>
      <c r="Z429" s="161"/>
    </row>
    <row r="430">
      <c r="A430" s="161"/>
      <c r="B430" s="161"/>
      <c r="C430" s="161"/>
      <c r="D430" s="161"/>
      <c r="E430" s="161"/>
      <c r="F430" s="161"/>
      <c r="G430" s="161"/>
      <c r="H430" s="161"/>
      <c r="I430" s="161"/>
      <c r="J430" s="161"/>
      <c r="K430" s="161"/>
      <c r="L430" s="161"/>
      <c r="M430" s="161"/>
      <c r="N430" s="161"/>
      <c r="O430" s="161"/>
      <c r="P430" s="161"/>
      <c r="Q430" s="161"/>
      <c r="R430" s="161"/>
      <c r="S430" s="161"/>
      <c r="T430" s="161"/>
      <c r="U430" s="161"/>
      <c r="V430" s="161"/>
      <c r="W430" s="161"/>
      <c r="X430" s="161"/>
      <c r="Y430" s="161"/>
      <c r="Z430" s="161"/>
    </row>
    <row r="431">
      <c r="A431" s="161"/>
      <c r="B431" s="161"/>
      <c r="C431" s="161"/>
      <c r="D431" s="161"/>
      <c r="E431" s="161"/>
      <c r="F431" s="161"/>
      <c r="G431" s="161"/>
      <c r="H431" s="161"/>
      <c r="I431" s="161"/>
      <c r="J431" s="161"/>
      <c r="K431" s="161"/>
      <c r="L431" s="161"/>
      <c r="M431" s="161"/>
      <c r="N431" s="161"/>
      <c r="O431" s="161"/>
      <c r="P431" s="161"/>
      <c r="Q431" s="161"/>
      <c r="R431" s="161"/>
      <c r="S431" s="161"/>
      <c r="T431" s="161"/>
      <c r="U431" s="161"/>
      <c r="V431" s="161"/>
      <c r="W431" s="161"/>
      <c r="X431" s="161"/>
      <c r="Y431" s="161"/>
      <c r="Z431" s="161"/>
    </row>
    <row r="432">
      <c r="A432" s="161"/>
      <c r="B432" s="161"/>
      <c r="C432" s="161"/>
      <c r="D432" s="161"/>
      <c r="E432" s="161"/>
      <c r="F432" s="161"/>
      <c r="G432" s="161"/>
      <c r="H432" s="161"/>
      <c r="I432" s="161"/>
      <c r="J432" s="161"/>
      <c r="K432" s="161"/>
      <c r="L432" s="161"/>
      <c r="M432" s="161"/>
      <c r="N432" s="161"/>
      <c r="O432" s="161"/>
      <c r="P432" s="161"/>
      <c r="Q432" s="161"/>
      <c r="R432" s="161"/>
      <c r="S432" s="161"/>
      <c r="T432" s="161"/>
      <c r="U432" s="161"/>
      <c r="V432" s="161"/>
      <c r="W432" s="161"/>
      <c r="X432" s="161"/>
      <c r="Y432" s="161"/>
      <c r="Z432" s="161"/>
    </row>
    <row r="433">
      <c r="A433" s="161"/>
      <c r="B433" s="161"/>
      <c r="C433" s="161"/>
      <c r="D433" s="161"/>
      <c r="E433" s="161"/>
      <c r="F433" s="161"/>
      <c r="G433" s="161"/>
      <c r="H433" s="161"/>
      <c r="I433" s="161"/>
      <c r="J433" s="161"/>
      <c r="K433" s="161"/>
      <c r="L433" s="161"/>
      <c r="M433" s="161"/>
      <c r="N433" s="161"/>
      <c r="O433" s="161"/>
      <c r="P433" s="161"/>
      <c r="Q433" s="161"/>
      <c r="R433" s="161"/>
      <c r="S433" s="161"/>
      <c r="T433" s="161"/>
      <c r="U433" s="161"/>
      <c r="V433" s="161"/>
      <c r="W433" s="161"/>
      <c r="X433" s="161"/>
      <c r="Y433" s="161"/>
      <c r="Z433" s="161"/>
    </row>
    <row r="434">
      <c r="A434" s="161"/>
      <c r="B434" s="161"/>
      <c r="C434" s="161"/>
      <c r="D434" s="161"/>
      <c r="E434" s="161"/>
      <c r="F434" s="161"/>
      <c r="G434" s="161"/>
      <c r="H434" s="161"/>
      <c r="I434" s="161"/>
      <c r="J434" s="161"/>
      <c r="K434" s="161"/>
      <c r="L434" s="161"/>
      <c r="M434" s="161"/>
      <c r="N434" s="161"/>
      <c r="O434" s="161"/>
      <c r="P434" s="161"/>
      <c r="Q434" s="161"/>
      <c r="R434" s="161"/>
      <c r="S434" s="161"/>
      <c r="T434" s="161"/>
      <c r="U434" s="161"/>
      <c r="V434" s="161"/>
      <c r="W434" s="161"/>
      <c r="X434" s="161"/>
      <c r="Y434" s="161"/>
      <c r="Z434" s="161"/>
    </row>
    <row r="435">
      <c r="A435" s="161"/>
      <c r="B435" s="161"/>
      <c r="C435" s="161"/>
      <c r="D435" s="161"/>
      <c r="E435" s="161"/>
      <c r="F435" s="161"/>
      <c r="G435" s="161"/>
      <c r="H435" s="161"/>
      <c r="I435" s="161"/>
      <c r="J435" s="161"/>
      <c r="K435" s="161"/>
      <c r="L435" s="161"/>
      <c r="M435" s="161"/>
      <c r="N435" s="161"/>
      <c r="O435" s="161"/>
      <c r="P435" s="161"/>
      <c r="Q435" s="161"/>
      <c r="R435" s="161"/>
      <c r="S435" s="161"/>
      <c r="T435" s="161"/>
      <c r="U435" s="161"/>
      <c r="V435" s="161"/>
      <c r="W435" s="161"/>
      <c r="X435" s="161"/>
      <c r="Y435" s="161"/>
      <c r="Z435" s="161"/>
    </row>
    <row r="436">
      <c r="A436" s="161"/>
      <c r="B436" s="161"/>
      <c r="C436" s="161"/>
      <c r="D436" s="161"/>
      <c r="E436" s="161"/>
      <c r="F436" s="161"/>
      <c r="G436" s="161"/>
      <c r="H436" s="161"/>
      <c r="I436" s="161"/>
      <c r="J436" s="161"/>
      <c r="K436" s="161"/>
      <c r="L436" s="161"/>
      <c r="M436" s="161"/>
      <c r="N436" s="161"/>
      <c r="O436" s="161"/>
      <c r="P436" s="161"/>
      <c r="Q436" s="161"/>
      <c r="R436" s="161"/>
      <c r="S436" s="161"/>
      <c r="T436" s="161"/>
      <c r="U436" s="161"/>
      <c r="V436" s="161"/>
      <c r="W436" s="161"/>
      <c r="X436" s="161"/>
      <c r="Y436" s="161"/>
      <c r="Z436" s="161"/>
    </row>
    <row r="437">
      <c r="A437" s="161"/>
      <c r="B437" s="161"/>
      <c r="C437" s="161"/>
      <c r="D437" s="161"/>
      <c r="E437" s="161"/>
      <c r="F437" s="161"/>
      <c r="G437" s="161"/>
      <c r="H437" s="161"/>
      <c r="I437" s="161"/>
      <c r="J437" s="161"/>
      <c r="K437" s="161"/>
      <c r="L437" s="161"/>
      <c r="M437" s="161"/>
      <c r="N437" s="161"/>
      <c r="O437" s="161"/>
      <c r="P437" s="161"/>
      <c r="Q437" s="161"/>
      <c r="R437" s="161"/>
      <c r="S437" s="161"/>
      <c r="T437" s="161"/>
      <c r="U437" s="161"/>
      <c r="V437" s="161"/>
      <c r="W437" s="161"/>
      <c r="X437" s="161"/>
      <c r="Y437" s="161"/>
      <c r="Z437" s="161"/>
    </row>
    <row r="438">
      <c r="A438" s="161"/>
      <c r="B438" s="161"/>
      <c r="C438" s="161"/>
      <c r="D438" s="161"/>
      <c r="E438" s="161"/>
      <c r="F438" s="161"/>
      <c r="G438" s="161"/>
      <c r="H438" s="161"/>
      <c r="I438" s="161"/>
      <c r="J438" s="161"/>
      <c r="K438" s="161"/>
      <c r="L438" s="161"/>
      <c r="M438" s="161"/>
      <c r="N438" s="161"/>
      <c r="O438" s="161"/>
      <c r="P438" s="161"/>
      <c r="Q438" s="161"/>
      <c r="R438" s="161"/>
      <c r="S438" s="161"/>
      <c r="T438" s="161"/>
      <c r="U438" s="161"/>
      <c r="V438" s="161"/>
      <c r="W438" s="161"/>
      <c r="X438" s="161"/>
      <c r="Y438" s="161"/>
      <c r="Z438" s="161"/>
    </row>
    <row r="439">
      <c r="A439" s="161"/>
      <c r="B439" s="161"/>
      <c r="C439" s="161"/>
      <c r="D439" s="161"/>
      <c r="E439" s="161"/>
      <c r="F439" s="161"/>
      <c r="G439" s="161"/>
      <c r="H439" s="161"/>
      <c r="I439" s="161"/>
      <c r="J439" s="161"/>
      <c r="K439" s="161"/>
      <c r="L439" s="161"/>
      <c r="M439" s="161"/>
      <c r="N439" s="161"/>
      <c r="O439" s="161"/>
      <c r="P439" s="161"/>
      <c r="Q439" s="161"/>
      <c r="R439" s="161"/>
      <c r="S439" s="161"/>
      <c r="T439" s="161"/>
      <c r="U439" s="161"/>
      <c r="V439" s="161"/>
      <c r="W439" s="161"/>
      <c r="X439" s="161"/>
      <c r="Y439" s="161"/>
      <c r="Z439" s="161"/>
    </row>
    <row r="440">
      <c r="A440" s="161"/>
      <c r="B440" s="161"/>
      <c r="C440" s="161"/>
      <c r="D440" s="161"/>
      <c r="E440" s="161"/>
      <c r="F440" s="161"/>
      <c r="G440" s="161"/>
      <c r="H440" s="161"/>
      <c r="I440" s="161"/>
      <c r="J440" s="161"/>
      <c r="K440" s="161"/>
      <c r="L440" s="161"/>
      <c r="M440" s="161"/>
      <c r="N440" s="161"/>
      <c r="O440" s="161"/>
      <c r="P440" s="161"/>
      <c r="Q440" s="161"/>
      <c r="R440" s="161"/>
      <c r="S440" s="161"/>
      <c r="T440" s="161"/>
      <c r="U440" s="161"/>
      <c r="V440" s="161"/>
      <c r="W440" s="161"/>
      <c r="X440" s="161"/>
      <c r="Y440" s="161"/>
      <c r="Z440" s="161"/>
    </row>
    <row r="441">
      <c r="A441" s="161"/>
      <c r="B441" s="161"/>
      <c r="C441" s="161"/>
      <c r="D441" s="161"/>
      <c r="E441" s="161"/>
      <c r="F441" s="161"/>
      <c r="G441" s="161"/>
      <c r="H441" s="161"/>
      <c r="I441" s="161"/>
      <c r="J441" s="161"/>
      <c r="K441" s="161"/>
      <c r="L441" s="161"/>
      <c r="M441" s="161"/>
      <c r="N441" s="161"/>
      <c r="O441" s="161"/>
      <c r="P441" s="161"/>
      <c r="Q441" s="161"/>
      <c r="R441" s="161"/>
      <c r="S441" s="161"/>
      <c r="T441" s="161"/>
      <c r="U441" s="161"/>
      <c r="V441" s="161"/>
      <c r="W441" s="161"/>
      <c r="X441" s="161"/>
      <c r="Y441" s="161"/>
      <c r="Z441" s="161"/>
    </row>
    <row r="442">
      <c r="A442" s="161"/>
      <c r="B442" s="161"/>
      <c r="C442" s="161"/>
      <c r="D442" s="161"/>
      <c r="E442" s="161"/>
      <c r="F442" s="161"/>
      <c r="G442" s="161"/>
      <c r="H442" s="161"/>
      <c r="I442" s="161"/>
      <c r="J442" s="161"/>
      <c r="K442" s="161"/>
      <c r="L442" s="161"/>
      <c r="M442" s="161"/>
      <c r="N442" s="161"/>
      <c r="O442" s="161"/>
      <c r="P442" s="161"/>
      <c r="Q442" s="161"/>
      <c r="R442" s="161"/>
      <c r="S442" s="161"/>
      <c r="T442" s="161"/>
      <c r="U442" s="161"/>
      <c r="V442" s="161"/>
      <c r="W442" s="161"/>
      <c r="X442" s="161"/>
      <c r="Y442" s="161"/>
      <c r="Z442" s="161"/>
    </row>
    <row r="443">
      <c r="A443" s="161"/>
      <c r="B443" s="161"/>
      <c r="C443" s="161"/>
      <c r="D443" s="161"/>
      <c r="E443" s="161"/>
      <c r="F443" s="161"/>
      <c r="G443" s="161"/>
      <c r="H443" s="161"/>
      <c r="I443" s="161"/>
      <c r="J443" s="161"/>
      <c r="K443" s="161"/>
      <c r="L443" s="161"/>
      <c r="M443" s="161"/>
      <c r="N443" s="161"/>
      <c r="O443" s="161"/>
      <c r="P443" s="161"/>
      <c r="Q443" s="161"/>
      <c r="R443" s="161"/>
      <c r="S443" s="161"/>
      <c r="T443" s="161"/>
      <c r="U443" s="161"/>
      <c r="V443" s="161"/>
      <c r="W443" s="161"/>
      <c r="X443" s="161"/>
      <c r="Y443" s="161"/>
      <c r="Z443" s="161"/>
    </row>
    <row r="444">
      <c r="A444" s="161"/>
      <c r="B444" s="161"/>
      <c r="C444" s="161"/>
      <c r="D444" s="161"/>
      <c r="E444" s="161"/>
      <c r="F444" s="161"/>
      <c r="G444" s="161"/>
      <c r="H444" s="161"/>
      <c r="I444" s="161"/>
      <c r="J444" s="161"/>
      <c r="K444" s="161"/>
      <c r="L444" s="161"/>
      <c r="M444" s="161"/>
      <c r="N444" s="161"/>
      <c r="O444" s="161"/>
      <c r="P444" s="161"/>
      <c r="Q444" s="161"/>
      <c r="R444" s="161"/>
      <c r="S444" s="161"/>
      <c r="T444" s="161"/>
      <c r="U444" s="161"/>
      <c r="V444" s="161"/>
      <c r="W444" s="161"/>
      <c r="X444" s="161"/>
      <c r="Y444" s="161"/>
      <c r="Z444" s="161"/>
    </row>
    <row r="445">
      <c r="A445" s="161"/>
      <c r="B445" s="161"/>
      <c r="C445" s="161"/>
      <c r="D445" s="161"/>
      <c r="E445" s="161"/>
      <c r="F445" s="161"/>
      <c r="G445" s="161"/>
      <c r="H445" s="161"/>
      <c r="I445" s="161"/>
      <c r="J445" s="161"/>
      <c r="K445" s="161"/>
      <c r="L445" s="161"/>
      <c r="M445" s="161"/>
      <c r="N445" s="161"/>
      <c r="O445" s="161"/>
      <c r="P445" s="161"/>
      <c r="Q445" s="161"/>
      <c r="R445" s="161"/>
      <c r="S445" s="161"/>
      <c r="T445" s="161"/>
      <c r="U445" s="161"/>
      <c r="V445" s="161"/>
      <c r="W445" s="161"/>
      <c r="X445" s="161"/>
      <c r="Y445" s="161"/>
      <c r="Z445" s="161"/>
    </row>
    <row r="446">
      <c r="A446" s="161"/>
      <c r="B446" s="161"/>
      <c r="C446" s="161"/>
      <c r="D446" s="161"/>
      <c r="E446" s="161"/>
      <c r="F446" s="161"/>
      <c r="G446" s="161"/>
      <c r="H446" s="161"/>
      <c r="I446" s="161"/>
      <c r="J446" s="161"/>
      <c r="K446" s="161"/>
      <c r="L446" s="161"/>
      <c r="M446" s="161"/>
      <c r="N446" s="161"/>
      <c r="O446" s="161"/>
      <c r="P446" s="161"/>
      <c r="Q446" s="161"/>
      <c r="R446" s="161"/>
      <c r="S446" s="161"/>
      <c r="T446" s="161"/>
      <c r="U446" s="161"/>
      <c r="V446" s="161"/>
      <c r="W446" s="161"/>
      <c r="X446" s="161"/>
      <c r="Y446" s="161"/>
      <c r="Z446" s="161"/>
    </row>
    <row r="447">
      <c r="A447" s="161"/>
      <c r="B447" s="161"/>
      <c r="C447" s="161"/>
      <c r="D447" s="161"/>
      <c r="E447" s="161"/>
      <c r="F447" s="161"/>
      <c r="G447" s="161"/>
      <c r="H447" s="161"/>
      <c r="I447" s="161"/>
      <c r="J447" s="161"/>
      <c r="K447" s="161"/>
      <c r="L447" s="161"/>
      <c r="M447" s="161"/>
      <c r="N447" s="161"/>
      <c r="O447" s="161"/>
      <c r="P447" s="161"/>
      <c r="Q447" s="161"/>
      <c r="R447" s="161"/>
      <c r="S447" s="161"/>
      <c r="T447" s="161"/>
      <c r="U447" s="161"/>
      <c r="V447" s="161"/>
      <c r="W447" s="161"/>
      <c r="X447" s="161"/>
      <c r="Y447" s="161"/>
      <c r="Z447" s="161"/>
    </row>
    <row r="448">
      <c r="A448" s="161"/>
      <c r="B448" s="161"/>
      <c r="C448" s="161"/>
      <c r="D448" s="161"/>
      <c r="E448" s="161"/>
      <c r="F448" s="161"/>
      <c r="G448" s="161"/>
      <c r="H448" s="161"/>
      <c r="I448" s="161"/>
      <c r="J448" s="161"/>
      <c r="K448" s="161"/>
      <c r="L448" s="161"/>
      <c r="M448" s="161"/>
      <c r="N448" s="161"/>
      <c r="O448" s="161"/>
      <c r="P448" s="161"/>
      <c r="Q448" s="161"/>
      <c r="R448" s="161"/>
      <c r="S448" s="161"/>
      <c r="T448" s="161"/>
      <c r="U448" s="161"/>
      <c r="V448" s="161"/>
      <c r="W448" s="161"/>
      <c r="X448" s="161"/>
      <c r="Y448" s="161"/>
      <c r="Z448" s="161"/>
    </row>
    <row r="449">
      <c r="A449" s="161"/>
      <c r="B449" s="161"/>
      <c r="C449" s="161"/>
      <c r="D449" s="161"/>
      <c r="E449" s="161"/>
      <c r="F449" s="161"/>
      <c r="G449" s="161"/>
      <c r="H449" s="161"/>
      <c r="I449" s="161"/>
      <c r="J449" s="161"/>
      <c r="K449" s="161"/>
      <c r="L449" s="161"/>
      <c r="M449" s="161"/>
      <c r="N449" s="161"/>
      <c r="O449" s="161"/>
      <c r="P449" s="161"/>
      <c r="Q449" s="161"/>
      <c r="R449" s="161"/>
      <c r="S449" s="161"/>
      <c r="T449" s="161"/>
      <c r="U449" s="161"/>
      <c r="V449" s="161"/>
      <c r="W449" s="161"/>
      <c r="X449" s="161"/>
      <c r="Y449" s="161"/>
      <c r="Z449" s="161"/>
    </row>
    <row r="450">
      <c r="A450" s="161"/>
      <c r="B450" s="161"/>
      <c r="C450" s="161"/>
      <c r="D450" s="161"/>
      <c r="E450" s="161"/>
      <c r="F450" s="161"/>
      <c r="G450" s="161"/>
      <c r="H450" s="161"/>
      <c r="I450" s="161"/>
      <c r="J450" s="161"/>
      <c r="K450" s="161"/>
      <c r="L450" s="161"/>
      <c r="M450" s="161"/>
      <c r="N450" s="161"/>
      <c r="O450" s="161"/>
      <c r="P450" s="161"/>
      <c r="Q450" s="161"/>
      <c r="R450" s="161"/>
      <c r="S450" s="161"/>
      <c r="T450" s="161"/>
      <c r="U450" s="161"/>
      <c r="V450" s="161"/>
      <c r="W450" s="161"/>
      <c r="X450" s="161"/>
      <c r="Y450" s="161"/>
      <c r="Z450" s="161"/>
    </row>
    <row r="451">
      <c r="A451" s="161"/>
      <c r="B451" s="161"/>
      <c r="C451" s="161"/>
      <c r="D451" s="161"/>
      <c r="E451" s="161"/>
      <c r="F451" s="161"/>
      <c r="G451" s="161"/>
      <c r="H451" s="161"/>
      <c r="I451" s="161"/>
      <c r="J451" s="161"/>
      <c r="K451" s="161"/>
      <c r="L451" s="161"/>
      <c r="M451" s="161"/>
      <c r="N451" s="161"/>
      <c r="O451" s="161"/>
      <c r="P451" s="161"/>
      <c r="Q451" s="161"/>
      <c r="R451" s="161"/>
      <c r="S451" s="161"/>
      <c r="T451" s="161"/>
      <c r="U451" s="161"/>
      <c r="V451" s="161"/>
      <c r="W451" s="161"/>
      <c r="X451" s="161"/>
      <c r="Y451" s="161"/>
      <c r="Z451" s="161"/>
    </row>
    <row r="452">
      <c r="A452" s="161"/>
      <c r="B452" s="161"/>
      <c r="C452" s="161"/>
      <c r="D452" s="161"/>
      <c r="E452" s="161"/>
      <c r="F452" s="161"/>
      <c r="G452" s="161"/>
      <c r="H452" s="161"/>
      <c r="I452" s="161"/>
      <c r="J452" s="161"/>
      <c r="K452" s="161"/>
      <c r="L452" s="161"/>
      <c r="M452" s="161"/>
      <c r="N452" s="161"/>
      <c r="O452" s="161"/>
      <c r="P452" s="161"/>
      <c r="Q452" s="161"/>
      <c r="R452" s="161"/>
      <c r="S452" s="161"/>
      <c r="T452" s="161"/>
      <c r="U452" s="161"/>
      <c r="V452" s="161"/>
      <c r="W452" s="161"/>
      <c r="X452" s="161"/>
      <c r="Y452" s="161"/>
      <c r="Z452" s="161"/>
    </row>
    <row r="453">
      <c r="A453" s="161"/>
      <c r="B453" s="161"/>
      <c r="C453" s="161"/>
      <c r="D453" s="161"/>
      <c r="E453" s="161"/>
      <c r="F453" s="161"/>
      <c r="G453" s="161"/>
      <c r="H453" s="161"/>
      <c r="I453" s="161"/>
      <c r="J453" s="161"/>
      <c r="K453" s="161"/>
      <c r="L453" s="161"/>
      <c r="M453" s="161"/>
      <c r="N453" s="161"/>
      <c r="O453" s="161"/>
      <c r="P453" s="161"/>
      <c r="Q453" s="161"/>
      <c r="R453" s="161"/>
      <c r="S453" s="161"/>
      <c r="T453" s="161"/>
      <c r="U453" s="161"/>
      <c r="V453" s="161"/>
      <c r="W453" s="161"/>
      <c r="X453" s="161"/>
      <c r="Y453" s="161"/>
      <c r="Z453" s="161"/>
    </row>
    <row r="454">
      <c r="A454" s="161"/>
      <c r="B454" s="161"/>
      <c r="C454" s="161"/>
      <c r="D454" s="161"/>
      <c r="E454" s="161"/>
      <c r="F454" s="161"/>
      <c r="G454" s="161"/>
      <c r="H454" s="161"/>
      <c r="I454" s="161"/>
      <c r="J454" s="161"/>
      <c r="K454" s="161"/>
      <c r="L454" s="161"/>
      <c r="M454" s="161"/>
      <c r="N454" s="161"/>
      <c r="O454" s="161"/>
      <c r="P454" s="161"/>
      <c r="Q454" s="161"/>
      <c r="R454" s="161"/>
      <c r="S454" s="161"/>
      <c r="T454" s="161"/>
      <c r="U454" s="161"/>
      <c r="V454" s="161"/>
      <c r="W454" s="161"/>
      <c r="X454" s="161"/>
      <c r="Y454" s="161"/>
      <c r="Z454" s="161"/>
    </row>
    <row r="455">
      <c r="A455" s="161"/>
      <c r="B455" s="161"/>
      <c r="C455" s="161"/>
      <c r="D455" s="161"/>
      <c r="E455" s="161"/>
      <c r="F455" s="161"/>
      <c r="G455" s="161"/>
      <c r="H455" s="161"/>
      <c r="I455" s="161"/>
      <c r="J455" s="161"/>
      <c r="K455" s="161"/>
      <c r="L455" s="161"/>
      <c r="M455" s="161"/>
      <c r="N455" s="161"/>
      <c r="O455" s="161"/>
      <c r="P455" s="161"/>
      <c r="Q455" s="161"/>
      <c r="R455" s="161"/>
      <c r="S455" s="161"/>
      <c r="T455" s="161"/>
      <c r="U455" s="161"/>
      <c r="V455" s="161"/>
      <c r="W455" s="161"/>
      <c r="X455" s="161"/>
      <c r="Y455" s="161"/>
      <c r="Z455" s="161"/>
    </row>
    <row r="456">
      <c r="A456" s="161"/>
      <c r="B456" s="161"/>
      <c r="C456" s="161"/>
      <c r="D456" s="161"/>
      <c r="E456" s="161"/>
      <c r="F456" s="161"/>
      <c r="G456" s="161"/>
      <c r="H456" s="161"/>
      <c r="I456" s="161"/>
      <c r="J456" s="161"/>
      <c r="K456" s="161"/>
      <c r="L456" s="161"/>
      <c r="M456" s="161"/>
      <c r="N456" s="161"/>
      <c r="O456" s="161"/>
      <c r="P456" s="161"/>
      <c r="Q456" s="161"/>
      <c r="R456" s="161"/>
      <c r="S456" s="161"/>
      <c r="T456" s="161"/>
      <c r="U456" s="161"/>
      <c r="V456" s="161"/>
      <c r="W456" s="161"/>
      <c r="X456" s="161"/>
      <c r="Y456" s="161"/>
      <c r="Z456" s="161"/>
    </row>
    <row r="457">
      <c r="A457" s="161"/>
      <c r="B457" s="161"/>
      <c r="C457" s="161"/>
      <c r="D457" s="161"/>
      <c r="E457" s="161"/>
      <c r="F457" s="161"/>
      <c r="G457" s="161"/>
      <c r="H457" s="161"/>
      <c r="I457" s="161"/>
      <c r="J457" s="161"/>
      <c r="K457" s="161"/>
      <c r="L457" s="161"/>
      <c r="M457" s="161"/>
      <c r="N457" s="161"/>
      <c r="O457" s="161"/>
      <c r="P457" s="161"/>
      <c r="Q457" s="161"/>
      <c r="R457" s="161"/>
      <c r="S457" s="161"/>
      <c r="T457" s="161"/>
      <c r="U457" s="161"/>
      <c r="V457" s="161"/>
      <c r="W457" s="161"/>
      <c r="X457" s="161"/>
      <c r="Y457" s="161"/>
      <c r="Z457" s="161"/>
    </row>
    <row r="458">
      <c r="A458" s="161"/>
      <c r="B458" s="161"/>
      <c r="C458" s="161"/>
      <c r="D458" s="161"/>
      <c r="E458" s="161"/>
      <c r="F458" s="161"/>
      <c r="G458" s="161"/>
      <c r="H458" s="161"/>
      <c r="I458" s="161"/>
      <c r="J458" s="161"/>
      <c r="K458" s="161"/>
      <c r="L458" s="161"/>
      <c r="M458" s="161"/>
      <c r="N458" s="161"/>
      <c r="O458" s="161"/>
      <c r="P458" s="161"/>
      <c r="Q458" s="161"/>
      <c r="R458" s="161"/>
      <c r="S458" s="161"/>
      <c r="T458" s="161"/>
      <c r="U458" s="161"/>
      <c r="V458" s="161"/>
      <c r="W458" s="161"/>
      <c r="X458" s="161"/>
      <c r="Y458" s="161"/>
      <c r="Z458" s="161"/>
    </row>
    <row r="459">
      <c r="A459" s="161"/>
      <c r="B459" s="161"/>
      <c r="C459" s="161"/>
      <c r="D459" s="161"/>
      <c r="E459" s="161"/>
      <c r="F459" s="161"/>
      <c r="G459" s="161"/>
      <c r="H459" s="161"/>
      <c r="I459" s="161"/>
      <c r="J459" s="161"/>
      <c r="K459" s="161"/>
      <c r="L459" s="161"/>
      <c r="M459" s="161"/>
      <c r="N459" s="161"/>
      <c r="O459" s="161"/>
      <c r="P459" s="161"/>
      <c r="Q459" s="161"/>
      <c r="R459" s="161"/>
      <c r="S459" s="161"/>
      <c r="T459" s="161"/>
      <c r="U459" s="161"/>
      <c r="V459" s="161"/>
      <c r="W459" s="161"/>
      <c r="X459" s="161"/>
      <c r="Y459" s="161"/>
      <c r="Z459" s="161"/>
    </row>
    <row r="460">
      <c r="A460" s="161"/>
      <c r="B460" s="161"/>
      <c r="C460" s="161"/>
      <c r="D460" s="161"/>
      <c r="E460" s="161"/>
      <c r="F460" s="161"/>
      <c r="G460" s="161"/>
      <c r="H460" s="161"/>
      <c r="I460" s="161"/>
      <c r="J460" s="161"/>
      <c r="K460" s="161"/>
      <c r="L460" s="161"/>
      <c r="M460" s="161"/>
      <c r="N460" s="161"/>
      <c r="O460" s="161"/>
      <c r="P460" s="161"/>
      <c r="Q460" s="161"/>
      <c r="R460" s="161"/>
      <c r="S460" s="161"/>
      <c r="T460" s="161"/>
      <c r="U460" s="161"/>
      <c r="V460" s="161"/>
      <c r="W460" s="161"/>
      <c r="X460" s="161"/>
      <c r="Y460" s="161"/>
      <c r="Z460" s="161"/>
    </row>
    <row r="461">
      <c r="A461" s="161"/>
      <c r="B461" s="161"/>
      <c r="C461" s="161"/>
      <c r="D461" s="161"/>
      <c r="E461" s="161"/>
      <c r="F461" s="161"/>
      <c r="G461" s="161"/>
      <c r="H461" s="161"/>
      <c r="I461" s="161"/>
      <c r="J461" s="161"/>
      <c r="K461" s="161"/>
      <c r="L461" s="161"/>
      <c r="M461" s="161"/>
      <c r="N461" s="161"/>
      <c r="O461" s="161"/>
      <c r="P461" s="161"/>
      <c r="Q461" s="161"/>
      <c r="R461" s="161"/>
      <c r="S461" s="161"/>
      <c r="T461" s="161"/>
      <c r="U461" s="161"/>
      <c r="V461" s="161"/>
      <c r="W461" s="161"/>
      <c r="X461" s="161"/>
      <c r="Y461" s="161"/>
      <c r="Z461" s="161"/>
    </row>
    <row r="462">
      <c r="A462" s="161"/>
      <c r="B462" s="161"/>
      <c r="C462" s="161"/>
      <c r="D462" s="161"/>
      <c r="E462" s="161"/>
      <c r="F462" s="161"/>
      <c r="G462" s="161"/>
      <c r="H462" s="161"/>
      <c r="I462" s="161"/>
      <c r="J462" s="161"/>
      <c r="K462" s="161"/>
      <c r="L462" s="161"/>
      <c r="M462" s="161"/>
      <c r="N462" s="161"/>
      <c r="O462" s="161"/>
      <c r="P462" s="161"/>
      <c r="Q462" s="161"/>
      <c r="R462" s="161"/>
      <c r="S462" s="161"/>
      <c r="T462" s="161"/>
      <c r="U462" s="161"/>
      <c r="V462" s="161"/>
      <c r="W462" s="161"/>
      <c r="X462" s="161"/>
      <c r="Y462" s="161"/>
      <c r="Z462" s="161"/>
    </row>
    <row r="463">
      <c r="A463" s="161"/>
      <c r="B463" s="161"/>
      <c r="C463" s="161"/>
      <c r="D463" s="161"/>
      <c r="E463" s="161"/>
      <c r="F463" s="161"/>
      <c r="G463" s="161"/>
      <c r="H463" s="161"/>
      <c r="I463" s="161"/>
      <c r="J463" s="161"/>
      <c r="K463" s="161"/>
      <c r="L463" s="161"/>
      <c r="M463" s="161"/>
      <c r="N463" s="161"/>
      <c r="O463" s="161"/>
      <c r="P463" s="161"/>
      <c r="Q463" s="161"/>
      <c r="R463" s="161"/>
      <c r="S463" s="161"/>
      <c r="T463" s="161"/>
      <c r="U463" s="161"/>
      <c r="V463" s="161"/>
      <c r="W463" s="161"/>
      <c r="X463" s="161"/>
      <c r="Y463" s="161"/>
      <c r="Z463" s="161"/>
    </row>
    <row r="464">
      <c r="A464" s="161"/>
      <c r="B464" s="161"/>
      <c r="C464" s="161"/>
      <c r="D464" s="161"/>
      <c r="E464" s="161"/>
      <c r="F464" s="161"/>
      <c r="G464" s="161"/>
      <c r="H464" s="161"/>
      <c r="I464" s="161"/>
      <c r="J464" s="161"/>
      <c r="K464" s="161"/>
      <c r="L464" s="161"/>
      <c r="M464" s="161"/>
      <c r="N464" s="161"/>
      <c r="O464" s="161"/>
      <c r="P464" s="161"/>
      <c r="Q464" s="161"/>
      <c r="R464" s="161"/>
      <c r="S464" s="161"/>
      <c r="T464" s="161"/>
      <c r="U464" s="161"/>
      <c r="V464" s="161"/>
      <c r="W464" s="161"/>
      <c r="X464" s="161"/>
      <c r="Y464" s="161"/>
      <c r="Z464" s="161"/>
    </row>
    <row r="465">
      <c r="A465" s="161"/>
      <c r="B465" s="161"/>
      <c r="C465" s="161"/>
      <c r="D465" s="161"/>
      <c r="E465" s="161"/>
      <c r="F465" s="161"/>
      <c r="G465" s="161"/>
      <c r="H465" s="161"/>
      <c r="I465" s="161"/>
      <c r="J465" s="161"/>
      <c r="K465" s="161"/>
      <c r="L465" s="161"/>
      <c r="M465" s="161"/>
      <c r="N465" s="161"/>
      <c r="O465" s="161"/>
      <c r="P465" s="161"/>
      <c r="Q465" s="161"/>
      <c r="R465" s="161"/>
      <c r="S465" s="161"/>
      <c r="T465" s="161"/>
      <c r="U465" s="161"/>
      <c r="V465" s="161"/>
      <c r="W465" s="161"/>
      <c r="X465" s="161"/>
      <c r="Y465" s="161"/>
      <c r="Z465" s="161"/>
    </row>
    <row r="466">
      <c r="A466" s="161"/>
      <c r="B466" s="161"/>
      <c r="C466" s="161"/>
      <c r="D466" s="161"/>
      <c r="E466" s="161"/>
      <c r="F466" s="161"/>
      <c r="G466" s="161"/>
      <c r="H466" s="161"/>
      <c r="I466" s="161"/>
      <c r="J466" s="161"/>
      <c r="K466" s="161"/>
      <c r="L466" s="161"/>
      <c r="M466" s="161"/>
      <c r="N466" s="161"/>
      <c r="O466" s="161"/>
      <c r="P466" s="161"/>
      <c r="Q466" s="161"/>
      <c r="R466" s="161"/>
      <c r="S466" s="161"/>
      <c r="T466" s="161"/>
      <c r="U466" s="161"/>
      <c r="V466" s="161"/>
      <c r="W466" s="161"/>
      <c r="X466" s="161"/>
      <c r="Y466" s="161"/>
      <c r="Z466" s="161"/>
    </row>
    <row r="467">
      <c r="A467" s="161"/>
      <c r="B467" s="161"/>
      <c r="C467" s="161"/>
      <c r="D467" s="161"/>
      <c r="E467" s="161"/>
      <c r="F467" s="161"/>
      <c r="G467" s="161"/>
      <c r="H467" s="161"/>
      <c r="I467" s="161"/>
      <c r="J467" s="161"/>
      <c r="K467" s="161"/>
      <c r="L467" s="161"/>
      <c r="M467" s="161"/>
      <c r="N467" s="161"/>
      <c r="O467" s="161"/>
      <c r="P467" s="161"/>
      <c r="Q467" s="161"/>
      <c r="R467" s="161"/>
      <c r="S467" s="161"/>
      <c r="T467" s="161"/>
      <c r="U467" s="161"/>
      <c r="V467" s="161"/>
      <c r="W467" s="161"/>
      <c r="X467" s="161"/>
      <c r="Y467" s="161"/>
      <c r="Z467" s="161"/>
    </row>
    <row r="468">
      <c r="A468" s="161"/>
      <c r="B468" s="161"/>
      <c r="C468" s="161"/>
      <c r="D468" s="161"/>
      <c r="E468" s="161"/>
      <c r="F468" s="161"/>
      <c r="G468" s="161"/>
      <c r="H468" s="161"/>
      <c r="I468" s="161"/>
      <c r="J468" s="161"/>
      <c r="K468" s="161"/>
      <c r="L468" s="161"/>
      <c r="M468" s="161"/>
      <c r="N468" s="161"/>
      <c r="O468" s="161"/>
      <c r="P468" s="161"/>
      <c r="Q468" s="161"/>
      <c r="R468" s="161"/>
      <c r="S468" s="161"/>
      <c r="T468" s="161"/>
      <c r="U468" s="161"/>
      <c r="V468" s="161"/>
      <c r="W468" s="161"/>
      <c r="X468" s="161"/>
      <c r="Y468" s="161"/>
      <c r="Z468" s="161"/>
    </row>
    <row r="469">
      <c r="A469" s="161"/>
      <c r="B469" s="161"/>
      <c r="C469" s="161"/>
      <c r="D469" s="161"/>
      <c r="E469" s="161"/>
      <c r="F469" s="161"/>
      <c r="G469" s="161"/>
      <c r="H469" s="161"/>
      <c r="I469" s="161"/>
      <c r="J469" s="161"/>
      <c r="K469" s="161"/>
      <c r="L469" s="161"/>
      <c r="M469" s="161"/>
      <c r="N469" s="161"/>
      <c r="O469" s="161"/>
      <c r="P469" s="161"/>
      <c r="Q469" s="161"/>
      <c r="R469" s="161"/>
      <c r="S469" s="161"/>
      <c r="T469" s="161"/>
      <c r="U469" s="161"/>
      <c r="V469" s="161"/>
      <c r="W469" s="161"/>
      <c r="X469" s="161"/>
      <c r="Y469" s="161"/>
      <c r="Z469" s="161"/>
    </row>
    <row r="470">
      <c r="A470" s="161"/>
      <c r="B470" s="161"/>
      <c r="C470" s="161"/>
      <c r="D470" s="161"/>
      <c r="E470" s="161"/>
      <c r="F470" s="161"/>
      <c r="G470" s="161"/>
      <c r="H470" s="161"/>
      <c r="I470" s="161"/>
      <c r="J470" s="161"/>
      <c r="K470" s="161"/>
      <c r="L470" s="161"/>
      <c r="M470" s="161"/>
      <c r="N470" s="161"/>
      <c r="O470" s="161"/>
      <c r="P470" s="161"/>
      <c r="Q470" s="161"/>
      <c r="R470" s="161"/>
      <c r="S470" s="161"/>
      <c r="T470" s="161"/>
      <c r="U470" s="161"/>
      <c r="V470" s="161"/>
      <c r="W470" s="161"/>
      <c r="X470" s="161"/>
      <c r="Y470" s="161"/>
      <c r="Z470" s="161"/>
    </row>
    <row r="471">
      <c r="A471" s="161"/>
      <c r="B471" s="161"/>
      <c r="C471" s="161"/>
      <c r="D471" s="161"/>
      <c r="E471" s="161"/>
      <c r="F471" s="161"/>
      <c r="G471" s="161"/>
      <c r="H471" s="161"/>
      <c r="I471" s="161"/>
      <c r="J471" s="161"/>
      <c r="K471" s="161"/>
      <c r="L471" s="161"/>
      <c r="M471" s="161"/>
      <c r="N471" s="161"/>
      <c r="O471" s="161"/>
      <c r="P471" s="161"/>
      <c r="Q471" s="161"/>
      <c r="R471" s="161"/>
      <c r="S471" s="161"/>
      <c r="T471" s="161"/>
      <c r="U471" s="161"/>
      <c r="V471" s="161"/>
      <c r="W471" s="161"/>
      <c r="X471" s="161"/>
      <c r="Y471" s="161"/>
      <c r="Z471" s="161"/>
    </row>
    <row r="472">
      <c r="A472" s="161"/>
      <c r="B472" s="161"/>
      <c r="C472" s="161"/>
      <c r="D472" s="161"/>
      <c r="E472" s="161"/>
      <c r="F472" s="161"/>
      <c r="G472" s="161"/>
      <c r="H472" s="161"/>
      <c r="I472" s="161"/>
      <c r="J472" s="161"/>
      <c r="K472" s="161"/>
      <c r="L472" s="161"/>
      <c r="M472" s="161"/>
      <c r="N472" s="161"/>
      <c r="O472" s="161"/>
      <c r="P472" s="161"/>
      <c r="Q472" s="161"/>
      <c r="R472" s="161"/>
      <c r="S472" s="161"/>
      <c r="T472" s="161"/>
      <c r="U472" s="161"/>
      <c r="V472" s="161"/>
      <c r="W472" s="161"/>
      <c r="X472" s="161"/>
      <c r="Y472" s="161"/>
      <c r="Z472" s="161"/>
    </row>
    <row r="473">
      <c r="A473" s="161"/>
      <c r="B473" s="161"/>
      <c r="C473" s="161"/>
      <c r="D473" s="161"/>
      <c r="E473" s="161"/>
      <c r="F473" s="161"/>
      <c r="G473" s="161"/>
      <c r="H473" s="161"/>
      <c r="I473" s="161"/>
      <c r="J473" s="161"/>
      <c r="K473" s="161"/>
      <c r="L473" s="161"/>
      <c r="M473" s="161"/>
      <c r="N473" s="161"/>
      <c r="O473" s="161"/>
      <c r="P473" s="161"/>
      <c r="Q473" s="161"/>
      <c r="R473" s="161"/>
      <c r="S473" s="161"/>
      <c r="T473" s="161"/>
      <c r="U473" s="161"/>
      <c r="V473" s="161"/>
      <c r="W473" s="161"/>
      <c r="X473" s="161"/>
      <c r="Y473" s="161"/>
      <c r="Z473" s="161"/>
    </row>
    <row r="474">
      <c r="A474" s="161"/>
      <c r="B474" s="161"/>
      <c r="C474" s="161"/>
      <c r="D474" s="161"/>
      <c r="E474" s="161"/>
      <c r="F474" s="161"/>
      <c r="G474" s="161"/>
      <c r="H474" s="161"/>
      <c r="I474" s="161"/>
      <c r="J474" s="161"/>
      <c r="K474" s="161"/>
      <c r="L474" s="161"/>
      <c r="M474" s="161"/>
      <c r="N474" s="161"/>
      <c r="O474" s="161"/>
      <c r="P474" s="161"/>
      <c r="Q474" s="161"/>
      <c r="R474" s="161"/>
      <c r="S474" s="161"/>
      <c r="T474" s="161"/>
      <c r="U474" s="161"/>
      <c r="V474" s="161"/>
      <c r="W474" s="161"/>
      <c r="X474" s="161"/>
      <c r="Y474" s="161"/>
      <c r="Z474" s="161"/>
    </row>
    <row r="475">
      <c r="A475" s="161"/>
      <c r="B475" s="161"/>
      <c r="C475" s="161"/>
      <c r="D475" s="161"/>
      <c r="E475" s="161"/>
      <c r="F475" s="161"/>
      <c r="G475" s="161"/>
      <c r="H475" s="161"/>
      <c r="I475" s="161"/>
      <c r="J475" s="161"/>
      <c r="K475" s="161"/>
      <c r="L475" s="161"/>
      <c r="M475" s="161"/>
      <c r="N475" s="161"/>
      <c r="O475" s="161"/>
      <c r="P475" s="161"/>
      <c r="Q475" s="161"/>
      <c r="R475" s="161"/>
      <c r="S475" s="161"/>
      <c r="T475" s="161"/>
      <c r="U475" s="161"/>
      <c r="V475" s="161"/>
      <c r="W475" s="161"/>
      <c r="X475" s="161"/>
      <c r="Y475" s="161"/>
      <c r="Z475" s="161"/>
    </row>
    <row r="476">
      <c r="A476" s="161"/>
      <c r="B476" s="161"/>
      <c r="C476" s="161"/>
      <c r="D476" s="161"/>
      <c r="E476" s="161"/>
      <c r="F476" s="161"/>
      <c r="G476" s="161"/>
      <c r="H476" s="161"/>
      <c r="I476" s="161"/>
      <c r="J476" s="161"/>
      <c r="K476" s="161"/>
      <c r="L476" s="161"/>
      <c r="M476" s="161"/>
      <c r="N476" s="161"/>
      <c r="O476" s="161"/>
      <c r="P476" s="161"/>
      <c r="Q476" s="161"/>
      <c r="R476" s="161"/>
      <c r="S476" s="161"/>
      <c r="T476" s="161"/>
      <c r="U476" s="161"/>
      <c r="V476" s="161"/>
      <c r="W476" s="161"/>
      <c r="X476" s="161"/>
      <c r="Y476" s="161"/>
      <c r="Z476" s="161"/>
    </row>
    <row r="477">
      <c r="A477" s="161"/>
      <c r="B477" s="161"/>
      <c r="C477" s="161"/>
      <c r="D477" s="161"/>
      <c r="E477" s="161"/>
      <c r="F477" s="161"/>
      <c r="G477" s="161"/>
      <c r="H477" s="161"/>
      <c r="I477" s="161"/>
      <c r="J477" s="161"/>
      <c r="K477" s="161"/>
      <c r="L477" s="161"/>
      <c r="M477" s="161"/>
      <c r="N477" s="161"/>
      <c r="O477" s="161"/>
      <c r="P477" s="161"/>
      <c r="Q477" s="161"/>
      <c r="R477" s="161"/>
      <c r="S477" s="161"/>
      <c r="T477" s="161"/>
      <c r="U477" s="161"/>
      <c r="V477" s="161"/>
      <c r="W477" s="161"/>
      <c r="X477" s="161"/>
      <c r="Y477" s="161"/>
      <c r="Z477" s="161"/>
    </row>
    <row r="478">
      <c r="A478" s="161"/>
      <c r="B478" s="161"/>
      <c r="C478" s="161"/>
      <c r="D478" s="161"/>
      <c r="E478" s="161"/>
      <c r="F478" s="161"/>
      <c r="G478" s="161"/>
      <c r="H478" s="161"/>
      <c r="I478" s="161"/>
      <c r="J478" s="161"/>
      <c r="K478" s="161"/>
      <c r="L478" s="161"/>
      <c r="M478" s="161"/>
      <c r="N478" s="161"/>
      <c r="O478" s="161"/>
      <c r="P478" s="161"/>
      <c r="Q478" s="161"/>
      <c r="R478" s="161"/>
      <c r="S478" s="161"/>
      <c r="T478" s="161"/>
      <c r="U478" s="161"/>
      <c r="V478" s="161"/>
      <c r="W478" s="161"/>
      <c r="X478" s="161"/>
      <c r="Y478" s="161"/>
      <c r="Z478" s="161"/>
    </row>
    <row r="479">
      <c r="A479" s="161"/>
      <c r="B479" s="161"/>
      <c r="C479" s="161"/>
      <c r="D479" s="161"/>
      <c r="E479" s="161"/>
      <c r="F479" s="161"/>
      <c r="G479" s="161"/>
      <c r="H479" s="161"/>
      <c r="I479" s="161"/>
      <c r="J479" s="161"/>
      <c r="K479" s="161"/>
      <c r="L479" s="161"/>
      <c r="M479" s="161"/>
      <c r="N479" s="161"/>
      <c r="O479" s="161"/>
      <c r="P479" s="161"/>
      <c r="Q479" s="161"/>
      <c r="R479" s="161"/>
      <c r="S479" s="161"/>
      <c r="T479" s="161"/>
      <c r="U479" s="161"/>
      <c r="V479" s="161"/>
      <c r="W479" s="161"/>
      <c r="X479" s="161"/>
      <c r="Y479" s="161"/>
      <c r="Z479" s="161"/>
    </row>
    <row r="480">
      <c r="A480" s="161"/>
      <c r="B480" s="161"/>
      <c r="C480" s="161"/>
      <c r="D480" s="161"/>
      <c r="E480" s="161"/>
      <c r="F480" s="161"/>
      <c r="G480" s="161"/>
      <c r="H480" s="161"/>
      <c r="I480" s="161"/>
      <c r="J480" s="161"/>
      <c r="K480" s="161"/>
      <c r="L480" s="161"/>
      <c r="M480" s="161"/>
      <c r="N480" s="161"/>
      <c r="O480" s="161"/>
      <c r="P480" s="161"/>
      <c r="Q480" s="161"/>
      <c r="R480" s="161"/>
      <c r="S480" s="161"/>
      <c r="T480" s="161"/>
      <c r="U480" s="161"/>
      <c r="V480" s="161"/>
      <c r="W480" s="161"/>
      <c r="X480" s="161"/>
      <c r="Y480" s="161"/>
      <c r="Z480" s="161"/>
    </row>
    <row r="481">
      <c r="A481" s="161"/>
      <c r="B481" s="161"/>
      <c r="C481" s="161"/>
      <c r="D481" s="161"/>
      <c r="E481" s="161"/>
      <c r="F481" s="161"/>
      <c r="G481" s="161"/>
      <c r="H481" s="161"/>
      <c r="I481" s="161"/>
      <c r="J481" s="161"/>
      <c r="K481" s="161"/>
      <c r="L481" s="161"/>
      <c r="M481" s="161"/>
      <c r="N481" s="161"/>
      <c r="O481" s="161"/>
      <c r="P481" s="161"/>
      <c r="Q481" s="161"/>
      <c r="R481" s="161"/>
      <c r="S481" s="161"/>
      <c r="T481" s="161"/>
      <c r="U481" s="161"/>
      <c r="V481" s="161"/>
      <c r="W481" s="161"/>
      <c r="X481" s="161"/>
      <c r="Y481" s="161"/>
      <c r="Z481" s="161"/>
    </row>
    <row r="482">
      <c r="A482" s="161"/>
      <c r="B482" s="161"/>
      <c r="C482" s="161"/>
      <c r="D482" s="161"/>
      <c r="E482" s="161"/>
      <c r="F482" s="161"/>
      <c r="G482" s="161"/>
      <c r="H482" s="161"/>
      <c r="I482" s="161"/>
      <c r="J482" s="161"/>
      <c r="K482" s="161"/>
      <c r="L482" s="161"/>
      <c r="M482" s="161"/>
      <c r="N482" s="161"/>
      <c r="O482" s="161"/>
      <c r="P482" s="161"/>
      <c r="Q482" s="161"/>
      <c r="R482" s="161"/>
      <c r="S482" s="161"/>
      <c r="T482" s="161"/>
      <c r="U482" s="161"/>
      <c r="V482" s="161"/>
      <c r="W482" s="161"/>
      <c r="X482" s="161"/>
      <c r="Y482" s="161"/>
      <c r="Z482" s="161"/>
    </row>
    <row r="483">
      <c r="A483" s="161"/>
      <c r="B483" s="161"/>
      <c r="C483" s="161"/>
      <c r="D483" s="161"/>
      <c r="E483" s="161"/>
      <c r="F483" s="161"/>
      <c r="G483" s="161"/>
      <c r="H483" s="161"/>
      <c r="I483" s="161"/>
      <c r="J483" s="161"/>
      <c r="K483" s="161"/>
      <c r="L483" s="161"/>
      <c r="M483" s="161"/>
      <c r="N483" s="161"/>
      <c r="O483" s="161"/>
      <c r="P483" s="161"/>
      <c r="Q483" s="161"/>
      <c r="R483" s="161"/>
      <c r="S483" s="161"/>
      <c r="T483" s="161"/>
      <c r="U483" s="161"/>
      <c r="V483" s="161"/>
      <c r="W483" s="161"/>
      <c r="X483" s="161"/>
      <c r="Y483" s="161"/>
      <c r="Z483" s="161"/>
    </row>
    <row r="484">
      <c r="A484" s="161"/>
      <c r="B484" s="161"/>
      <c r="C484" s="161"/>
      <c r="D484" s="161"/>
      <c r="E484" s="161"/>
      <c r="F484" s="161"/>
      <c r="G484" s="161"/>
      <c r="H484" s="161"/>
      <c r="I484" s="161"/>
      <c r="J484" s="161"/>
      <c r="K484" s="161"/>
      <c r="L484" s="161"/>
      <c r="M484" s="161"/>
      <c r="N484" s="161"/>
      <c r="O484" s="161"/>
      <c r="P484" s="161"/>
      <c r="Q484" s="161"/>
      <c r="R484" s="161"/>
      <c r="S484" s="161"/>
      <c r="T484" s="161"/>
      <c r="U484" s="161"/>
      <c r="V484" s="161"/>
      <c r="W484" s="161"/>
      <c r="X484" s="161"/>
      <c r="Y484" s="161"/>
      <c r="Z484" s="161"/>
    </row>
    <row r="485">
      <c r="A485" s="161"/>
      <c r="B485" s="161"/>
      <c r="C485" s="161"/>
      <c r="D485" s="161"/>
      <c r="E485" s="161"/>
      <c r="F485" s="161"/>
      <c r="G485" s="161"/>
      <c r="H485" s="161"/>
      <c r="I485" s="161"/>
      <c r="J485" s="161"/>
      <c r="K485" s="161"/>
      <c r="L485" s="161"/>
      <c r="M485" s="161"/>
      <c r="N485" s="161"/>
      <c r="O485" s="161"/>
      <c r="P485" s="161"/>
      <c r="Q485" s="161"/>
      <c r="R485" s="161"/>
      <c r="S485" s="161"/>
      <c r="T485" s="161"/>
      <c r="U485" s="161"/>
      <c r="V485" s="161"/>
      <c r="W485" s="161"/>
      <c r="X485" s="161"/>
      <c r="Y485" s="161"/>
      <c r="Z485" s="161"/>
    </row>
    <row r="486">
      <c r="A486" s="161"/>
      <c r="B486" s="161"/>
      <c r="C486" s="161"/>
      <c r="D486" s="161"/>
      <c r="E486" s="161"/>
      <c r="F486" s="161"/>
      <c r="G486" s="161"/>
      <c r="H486" s="161"/>
      <c r="I486" s="161"/>
      <c r="J486" s="161"/>
      <c r="K486" s="161"/>
      <c r="L486" s="161"/>
      <c r="M486" s="161"/>
      <c r="N486" s="161"/>
      <c r="O486" s="161"/>
      <c r="P486" s="161"/>
      <c r="Q486" s="161"/>
      <c r="R486" s="161"/>
      <c r="S486" s="161"/>
      <c r="T486" s="161"/>
      <c r="U486" s="161"/>
      <c r="V486" s="161"/>
      <c r="W486" s="161"/>
      <c r="X486" s="161"/>
      <c r="Y486" s="161"/>
      <c r="Z486" s="161"/>
    </row>
    <row r="487">
      <c r="A487" s="161"/>
      <c r="B487" s="161"/>
      <c r="C487" s="161"/>
      <c r="D487" s="161"/>
      <c r="E487" s="161"/>
      <c r="F487" s="161"/>
      <c r="G487" s="161"/>
      <c r="H487" s="161"/>
      <c r="I487" s="161"/>
      <c r="J487" s="161"/>
      <c r="K487" s="161"/>
      <c r="L487" s="161"/>
      <c r="M487" s="161"/>
      <c r="N487" s="161"/>
      <c r="O487" s="161"/>
      <c r="P487" s="161"/>
      <c r="Q487" s="161"/>
      <c r="R487" s="161"/>
      <c r="S487" s="161"/>
      <c r="T487" s="161"/>
      <c r="U487" s="161"/>
      <c r="V487" s="161"/>
      <c r="W487" s="161"/>
      <c r="X487" s="161"/>
      <c r="Y487" s="161"/>
      <c r="Z487" s="161"/>
    </row>
    <row r="488">
      <c r="A488" s="161"/>
      <c r="B488" s="161"/>
      <c r="C488" s="161"/>
      <c r="D488" s="161"/>
      <c r="E488" s="161"/>
      <c r="F488" s="161"/>
      <c r="G488" s="161"/>
      <c r="H488" s="161"/>
      <c r="I488" s="161"/>
      <c r="J488" s="161"/>
      <c r="K488" s="161"/>
      <c r="L488" s="161"/>
      <c r="M488" s="161"/>
      <c r="N488" s="161"/>
      <c r="O488" s="161"/>
      <c r="P488" s="161"/>
      <c r="Q488" s="161"/>
      <c r="R488" s="161"/>
      <c r="S488" s="161"/>
      <c r="T488" s="161"/>
      <c r="U488" s="161"/>
      <c r="V488" s="161"/>
      <c r="W488" s="161"/>
      <c r="X488" s="161"/>
      <c r="Y488" s="161"/>
      <c r="Z488" s="161"/>
    </row>
    <row r="489">
      <c r="A489" s="161"/>
      <c r="B489" s="161"/>
      <c r="C489" s="161"/>
      <c r="D489" s="161"/>
      <c r="E489" s="161"/>
      <c r="F489" s="161"/>
      <c r="G489" s="161"/>
      <c r="H489" s="161"/>
      <c r="I489" s="161"/>
      <c r="J489" s="161"/>
      <c r="K489" s="161"/>
      <c r="L489" s="161"/>
      <c r="M489" s="161"/>
      <c r="N489" s="161"/>
      <c r="O489" s="161"/>
      <c r="P489" s="161"/>
      <c r="Q489" s="161"/>
      <c r="R489" s="161"/>
      <c r="S489" s="161"/>
      <c r="T489" s="161"/>
      <c r="U489" s="161"/>
      <c r="V489" s="161"/>
      <c r="W489" s="161"/>
      <c r="X489" s="161"/>
      <c r="Y489" s="161"/>
      <c r="Z489" s="161"/>
    </row>
    <row r="490">
      <c r="A490" s="161"/>
      <c r="B490" s="161"/>
      <c r="C490" s="161"/>
      <c r="D490" s="161"/>
      <c r="E490" s="161"/>
      <c r="F490" s="161"/>
      <c r="G490" s="161"/>
      <c r="H490" s="161"/>
      <c r="I490" s="161"/>
      <c r="J490" s="161"/>
      <c r="K490" s="161"/>
      <c r="L490" s="161"/>
      <c r="M490" s="161"/>
      <c r="N490" s="161"/>
      <c r="O490" s="161"/>
      <c r="P490" s="161"/>
      <c r="Q490" s="161"/>
      <c r="R490" s="161"/>
      <c r="S490" s="161"/>
      <c r="T490" s="161"/>
      <c r="U490" s="161"/>
      <c r="V490" s="161"/>
      <c r="W490" s="161"/>
      <c r="X490" s="161"/>
      <c r="Y490" s="161"/>
      <c r="Z490" s="161"/>
    </row>
    <row r="491">
      <c r="A491" s="161"/>
      <c r="B491" s="161"/>
      <c r="C491" s="161"/>
      <c r="D491" s="161"/>
      <c r="E491" s="161"/>
      <c r="F491" s="161"/>
      <c r="G491" s="161"/>
      <c r="H491" s="161"/>
      <c r="I491" s="161"/>
      <c r="J491" s="161"/>
      <c r="K491" s="161"/>
      <c r="L491" s="161"/>
      <c r="M491" s="161"/>
      <c r="N491" s="161"/>
      <c r="O491" s="161"/>
      <c r="P491" s="161"/>
      <c r="Q491" s="161"/>
      <c r="R491" s="161"/>
      <c r="S491" s="161"/>
      <c r="T491" s="161"/>
      <c r="U491" s="161"/>
      <c r="V491" s="161"/>
      <c r="W491" s="161"/>
      <c r="X491" s="161"/>
      <c r="Y491" s="161"/>
      <c r="Z491" s="161"/>
    </row>
    <row r="492">
      <c r="A492" s="161"/>
      <c r="B492" s="161"/>
      <c r="C492" s="161"/>
      <c r="D492" s="161"/>
      <c r="E492" s="161"/>
      <c r="F492" s="161"/>
      <c r="G492" s="161"/>
      <c r="H492" s="161"/>
      <c r="I492" s="161"/>
      <c r="J492" s="161"/>
      <c r="K492" s="161"/>
      <c r="L492" s="161"/>
      <c r="M492" s="161"/>
      <c r="N492" s="161"/>
      <c r="O492" s="161"/>
      <c r="P492" s="161"/>
      <c r="Q492" s="161"/>
      <c r="R492" s="161"/>
      <c r="S492" s="161"/>
      <c r="T492" s="161"/>
      <c r="U492" s="161"/>
      <c r="V492" s="161"/>
      <c r="W492" s="161"/>
      <c r="X492" s="161"/>
      <c r="Y492" s="161"/>
      <c r="Z492" s="161"/>
    </row>
    <row r="493">
      <c r="A493" s="161"/>
      <c r="B493" s="161"/>
      <c r="C493" s="161"/>
      <c r="D493" s="161"/>
      <c r="E493" s="161"/>
      <c r="F493" s="161"/>
      <c r="G493" s="161"/>
      <c r="H493" s="161"/>
      <c r="I493" s="161"/>
      <c r="J493" s="161"/>
      <c r="K493" s="161"/>
      <c r="L493" s="161"/>
      <c r="M493" s="161"/>
      <c r="N493" s="161"/>
      <c r="O493" s="161"/>
      <c r="P493" s="161"/>
      <c r="Q493" s="161"/>
      <c r="R493" s="161"/>
      <c r="S493" s="161"/>
      <c r="T493" s="161"/>
      <c r="U493" s="161"/>
      <c r="V493" s="161"/>
      <c r="W493" s="161"/>
      <c r="X493" s="161"/>
      <c r="Y493" s="161"/>
      <c r="Z493" s="161"/>
    </row>
    <row r="494">
      <c r="A494" s="161"/>
      <c r="B494" s="161"/>
      <c r="C494" s="161"/>
      <c r="D494" s="161"/>
      <c r="E494" s="161"/>
      <c r="F494" s="161"/>
      <c r="G494" s="161"/>
      <c r="H494" s="161"/>
      <c r="I494" s="161"/>
      <c r="J494" s="161"/>
      <c r="K494" s="161"/>
      <c r="L494" s="161"/>
      <c r="M494" s="161"/>
      <c r="N494" s="161"/>
      <c r="O494" s="161"/>
      <c r="P494" s="161"/>
      <c r="Q494" s="161"/>
      <c r="R494" s="161"/>
      <c r="S494" s="161"/>
      <c r="T494" s="161"/>
      <c r="U494" s="161"/>
      <c r="V494" s="161"/>
      <c r="W494" s="161"/>
      <c r="X494" s="161"/>
      <c r="Y494" s="161"/>
      <c r="Z494" s="161"/>
    </row>
    <row r="495">
      <c r="A495" s="161"/>
      <c r="B495" s="161"/>
      <c r="C495" s="161"/>
      <c r="D495" s="161"/>
      <c r="E495" s="161"/>
      <c r="F495" s="161"/>
      <c r="G495" s="161"/>
      <c r="H495" s="161"/>
      <c r="I495" s="161"/>
      <c r="J495" s="161"/>
      <c r="K495" s="161"/>
      <c r="L495" s="161"/>
      <c r="M495" s="161"/>
      <c r="N495" s="161"/>
      <c r="O495" s="161"/>
      <c r="P495" s="161"/>
      <c r="Q495" s="161"/>
      <c r="R495" s="161"/>
      <c r="S495" s="161"/>
      <c r="T495" s="161"/>
      <c r="U495" s="161"/>
      <c r="V495" s="161"/>
      <c r="W495" s="161"/>
      <c r="X495" s="161"/>
      <c r="Y495" s="161"/>
      <c r="Z495" s="161"/>
    </row>
    <row r="496">
      <c r="A496" s="161"/>
      <c r="B496" s="161"/>
      <c r="C496" s="161"/>
      <c r="D496" s="161"/>
      <c r="E496" s="161"/>
      <c r="F496" s="161"/>
      <c r="G496" s="161"/>
      <c r="H496" s="161"/>
      <c r="I496" s="161"/>
      <c r="J496" s="161"/>
      <c r="K496" s="161"/>
      <c r="L496" s="161"/>
      <c r="M496" s="161"/>
      <c r="N496" s="161"/>
      <c r="O496" s="161"/>
      <c r="P496" s="161"/>
      <c r="Q496" s="161"/>
      <c r="R496" s="161"/>
      <c r="S496" s="161"/>
      <c r="T496" s="161"/>
      <c r="U496" s="161"/>
      <c r="V496" s="161"/>
      <c r="W496" s="161"/>
      <c r="X496" s="161"/>
      <c r="Y496" s="161"/>
      <c r="Z496" s="161"/>
    </row>
    <row r="497">
      <c r="A497" s="161"/>
      <c r="B497" s="161"/>
      <c r="C497" s="161"/>
      <c r="D497" s="161"/>
      <c r="E497" s="161"/>
      <c r="F497" s="161"/>
      <c r="G497" s="161"/>
      <c r="H497" s="161"/>
      <c r="I497" s="161"/>
      <c r="J497" s="161"/>
      <c r="K497" s="161"/>
      <c r="L497" s="161"/>
      <c r="M497" s="161"/>
      <c r="N497" s="161"/>
      <c r="O497" s="161"/>
      <c r="P497" s="161"/>
      <c r="Q497" s="161"/>
      <c r="R497" s="161"/>
      <c r="S497" s="161"/>
      <c r="T497" s="161"/>
      <c r="U497" s="161"/>
      <c r="V497" s="161"/>
      <c r="W497" s="161"/>
      <c r="X497" s="161"/>
      <c r="Y497" s="161"/>
      <c r="Z497" s="161"/>
    </row>
    <row r="498">
      <c r="A498" s="161"/>
      <c r="B498" s="161"/>
      <c r="C498" s="161"/>
      <c r="D498" s="161"/>
      <c r="E498" s="161"/>
      <c r="F498" s="161"/>
      <c r="G498" s="161"/>
      <c r="H498" s="161"/>
      <c r="I498" s="161"/>
      <c r="J498" s="161"/>
      <c r="K498" s="161"/>
      <c r="L498" s="161"/>
      <c r="M498" s="161"/>
      <c r="N498" s="161"/>
      <c r="O498" s="161"/>
      <c r="P498" s="161"/>
      <c r="Q498" s="161"/>
      <c r="R498" s="161"/>
      <c r="S498" s="161"/>
      <c r="T498" s="161"/>
      <c r="U498" s="161"/>
      <c r="V498" s="161"/>
      <c r="W498" s="161"/>
      <c r="X498" s="161"/>
      <c r="Y498" s="161"/>
      <c r="Z498" s="161"/>
    </row>
    <row r="499">
      <c r="A499" s="161"/>
      <c r="B499" s="161"/>
      <c r="C499" s="161"/>
      <c r="D499" s="161"/>
      <c r="E499" s="161"/>
      <c r="F499" s="161"/>
      <c r="G499" s="161"/>
      <c r="H499" s="161"/>
      <c r="I499" s="161"/>
      <c r="J499" s="161"/>
      <c r="K499" s="161"/>
      <c r="L499" s="161"/>
      <c r="M499" s="161"/>
      <c r="N499" s="161"/>
      <c r="O499" s="161"/>
      <c r="P499" s="161"/>
      <c r="Q499" s="161"/>
      <c r="R499" s="161"/>
      <c r="S499" s="161"/>
      <c r="T499" s="161"/>
      <c r="U499" s="161"/>
      <c r="V499" s="161"/>
      <c r="W499" s="161"/>
      <c r="X499" s="161"/>
      <c r="Y499" s="161"/>
      <c r="Z499" s="161"/>
    </row>
    <row r="500">
      <c r="A500" s="161"/>
      <c r="B500" s="161"/>
      <c r="C500" s="161"/>
      <c r="D500" s="161"/>
      <c r="E500" s="161"/>
      <c r="F500" s="161"/>
      <c r="G500" s="161"/>
      <c r="H500" s="161"/>
      <c r="I500" s="161"/>
      <c r="J500" s="161"/>
      <c r="K500" s="161"/>
      <c r="L500" s="161"/>
      <c r="M500" s="161"/>
      <c r="N500" s="161"/>
      <c r="O500" s="161"/>
      <c r="P500" s="161"/>
      <c r="Q500" s="161"/>
      <c r="R500" s="161"/>
      <c r="S500" s="161"/>
      <c r="T500" s="161"/>
      <c r="U500" s="161"/>
      <c r="V500" s="161"/>
      <c r="W500" s="161"/>
      <c r="X500" s="161"/>
      <c r="Y500" s="161"/>
      <c r="Z500" s="161"/>
    </row>
    <row r="501">
      <c r="A501" s="161"/>
      <c r="B501" s="161"/>
      <c r="C501" s="161"/>
      <c r="D501" s="161"/>
      <c r="E501" s="161"/>
      <c r="F501" s="161"/>
      <c r="G501" s="161"/>
      <c r="H501" s="161"/>
      <c r="I501" s="161"/>
      <c r="J501" s="161"/>
      <c r="K501" s="161"/>
      <c r="L501" s="161"/>
      <c r="M501" s="161"/>
      <c r="N501" s="161"/>
      <c r="O501" s="161"/>
      <c r="P501" s="161"/>
      <c r="Q501" s="161"/>
      <c r="R501" s="161"/>
      <c r="S501" s="161"/>
      <c r="T501" s="161"/>
      <c r="U501" s="161"/>
      <c r="V501" s="161"/>
      <c r="W501" s="161"/>
      <c r="X501" s="161"/>
      <c r="Y501" s="161"/>
      <c r="Z501" s="161"/>
    </row>
    <row r="502">
      <c r="A502" s="161"/>
      <c r="B502" s="161"/>
      <c r="C502" s="161"/>
      <c r="D502" s="161"/>
      <c r="E502" s="161"/>
      <c r="F502" s="161"/>
      <c r="G502" s="161"/>
      <c r="H502" s="161"/>
      <c r="I502" s="161"/>
      <c r="J502" s="161"/>
      <c r="K502" s="161"/>
      <c r="L502" s="161"/>
      <c r="M502" s="161"/>
      <c r="N502" s="161"/>
      <c r="O502" s="161"/>
      <c r="P502" s="161"/>
      <c r="Q502" s="161"/>
      <c r="R502" s="161"/>
      <c r="S502" s="161"/>
      <c r="T502" s="161"/>
      <c r="U502" s="161"/>
      <c r="V502" s="161"/>
      <c r="W502" s="161"/>
      <c r="X502" s="161"/>
      <c r="Y502" s="161"/>
      <c r="Z502" s="161"/>
    </row>
    <row r="503">
      <c r="A503" s="161"/>
      <c r="B503" s="161"/>
      <c r="C503" s="161"/>
      <c r="D503" s="161"/>
      <c r="E503" s="161"/>
      <c r="F503" s="161"/>
      <c r="G503" s="161"/>
      <c r="H503" s="161"/>
      <c r="I503" s="161"/>
      <c r="J503" s="161"/>
      <c r="K503" s="161"/>
      <c r="L503" s="161"/>
      <c r="M503" s="161"/>
      <c r="N503" s="161"/>
      <c r="O503" s="161"/>
      <c r="P503" s="161"/>
      <c r="Q503" s="161"/>
      <c r="R503" s="161"/>
      <c r="S503" s="161"/>
      <c r="T503" s="161"/>
      <c r="U503" s="161"/>
      <c r="V503" s="161"/>
      <c r="W503" s="161"/>
      <c r="X503" s="161"/>
      <c r="Y503" s="161"/>
      <c r="Z503" s="161"/>
    </row>
    <row r="504">
      <c r="A504" s="161"/>
      <c r="B504" s="161"/>
      <c r="C504" s="161"/>
      <c r="D504" s="161"/>
      <c r="E504" s="161"/>
      <c r="F504" s="161"/>
      <c r="G504" s="161"/>
      <c r="H504" s="161"/>
      <c r="I504" s="161"/>
      <c r="J504" s="161"/>
      <c r="K504" s="161"/>
      <c r="L504" s="161"/>
      <c r="M504" s="161"/>
      <c r="N504" s="161"/>
      <c r="O504" s="161"/>
      <c r="P504" s="161"/>
      <c r="Q504" s="161"/>
      <c r="R504" s="161"/>
      <c r="S504" s="161"/>
      <c r="T504" s="161"/>
      <c r="U504" s="161"/>
      <c r="V504" s="161"/>
      <c r="W504" s="161"/>
      <c r="X504" s="161"/>
      <c r="Y504" s="161"/>
      <c r="Z504" s="161"/>
    </row>
    <row r="505">
      <c r="A505" s="161"/>
      <c r="B505" s="161"/>
      <c r="C505" s="161"/>
      <c r="D505" s="161"/>
      <c r="E505" s="161"/>
      <c r="F505" s="161"/>
      <c r="G505" s="161"/>
      <c r="H505" s="161"/>
      <c r="I505" s="161"/>
      <c r="J505" s="161"/>
      <c r="K505" s="161"/>
      <c r="L505" s="161"/>
      <c r="M505" s="161"/>
      <c r="N505" s="161"/>
      <c r="O505" s="161"/>
      <c r="P505" s="161"/>
      <c r="Q505" s="161"/>
      <c r="R505" s="161"/>
      <c r="S505" s="161"/>
      <c r="T505" s="161"/>
      <c r="U505" s="161"/>
      <c r="V505" s="161"/>
      <c r="W505" s="161"/>
      <c r="X505" s="161"/>
      <c r="Y505" s="161"/>
      <c r="Z505" s="161"/>
    </row>
    <row r="506">
      <c r="A506" s="161"/>
      <c r="B506" s="161"/>
      <c r="C506" s="161"/>
      <c r="D506" s="161"/>
      <c r="E506" s="161"/>
      <c r="F506" s="161"/>
      <c r="G506" s="161"/>
      <c r="H506" s="161"/>
      <c r="I506" s="161"/>
      <c r="J506" s="161"/>
      <c r="K506" s="161"/>
      <c r="L506" s="161"/>
      <c r="M506" s="161"/>
      <c r="N506" s="161"/>
      <c r="O506" s="161"/>
      <c r="P506" s="161"/>
      <c r="Q506" s="161"/>
      <c r="R506" s="161"/>
      <c r="S506" s="161"/>
      <c r="T506" s="161"/>
      <c r="U506" s="161"/>
      <c r="V506" s="161"/>
      <c r="W506" s="161"/>
      <c r="X506" s="161"/>
      <c r="Y506" s="161"/>
      <c r="Z506" s="161"/>
    </row>
    <row r="507">
      <c r="A507" s="161"/>
      <c r="B507" s="161"/>
      <c r="C507" s="161"/>
      <c r="D507" s="161"/>
      <c r="E507" s="161"/>
      <c r="F507" s="161"/>
      <c r="G507" s="161"/>
      <c r="H507" s="161"/>
      <c r="I507" s="161"/>
      <c r="J507" s="161"/>
      <c r="K507" s="161"/>
      <c r="L507" s="161"/>
      <c r="M507" s="161"/>
      <c r="N507" s="161"/>
      <c r="O507" s="161"/>
      <c r="P507" s="161"/>
      <c r="Q507" s="161"/>
      <c r="R507" s="161"/>
      <c r="S507" s="161"/>
      <c r="T507" s="161"/>
      <c r="U507" s="161"/>
      <c r="V507" s="161"/>
      <c r="W507" s="161"/>
      <c r="X507" s="161"/>
      <c r="Y507" s="161"/>
      <c r="Z507" s="161"/>
    </row>
    <row r="508">
      <c r="A508" s="161"/>
      <c r="B508" s="161"/>
      <c r="C508" s="161"/>
      <c r="D508" s="161"/>
      <c r="E508" s="161"/>
      <c r="F508" s="161"/>
      <c r="G508" s="161"/>
      <c r="H508" s="161"/>
      <c r="I508" s="161"/>
      <c r="J508" s="161"/>
      <c r="K508" s="161"/>
      <c r="L508" s="161"/>
      <c r="M508" s="161"/>
      <c r="N508" s="161"/>
      <c r="O508" s="161"/>
      <c r="P508" s="161"/>
      <c r="Q508" s="161"/>
      <c r="R508" s="161"/>
      <c r="S508" s="161"/>
      <c r="T508" s="161"/>
      <c r="U508" s="161"/>
      <c r="V508" s="161"/>
      <c r="W508" s="161"/>
      <c r="X508" s="161"/>
      <c r="Y508" s="161"/>
      <c r="Z508" s="161"/>
    </row>
    <row r="509">
      <c r="A509" s="161"/>
      <c r="B509" s="161"/>
      <c r="C509" s="161"/>
      <c r="D509" s="161"/>
      <c r="E509" s="161"/>
      <c r="F509" s="161"/>
      <c r="G509" s="161"/>
      <c r="H509" s="161"/>
      <c r="I509" s="161"/>
      <c r="J509" s="161"/>
      <c r="K509" s="161"/>
      <c r="L509" s="161"/>
      <c r="M509" s="161"/>
      <c r="N509" s="161"/>
      <c r="O509" s="161"/>
      <c r="P509" s="161"/>
      <c r="Q509" s="161"/>
      <c r="R509" s="161"/>
      <c r="S509" s="161"/>
      <c r="T509" s="161"/>
      <c r="U509" s="161"/>
      <c r="V509" s="161"/>
      <c r="W509" s="161"/>
      <c r="X509" s="161"/>
      <c r="Y509" s="161"/>
      <c r="Z509" s="161"/>
    </row>
    <row r="510">
      <c r="A510" s="161"/>
      <c r="B510" s="161"/>
      <c r="C510" s="161"/>
      <c r="D510" s="161"/>
      <c r="E510" s="161"/>
      <c r="F510" s="161"/>
      <c r="G510" s="161"/>
      <c r="H510" s="161"/>
      <c r="I510" s="161"/>
      <c r="J510" s="161"/>
      <c r="K510" s="161"/>
      <c r="L510" s="161"/>
      <c r="M510" s="161"/>
      <c r="N510" s="161"/>
      <c r="O510" s="161"/>
      <c r="P510" s="161"/>
      <c r="Q510" s="161"/>
      <c r="R510" s="161"/>
      <c r="S510" s="161"/>
      <c r="T510" s="161"/>
      <c r="U510" s="161"/>
      <c r="V510" s="161"/>
      <c r="W510" s="161"/>
      <c r="X510" s="161"/>
      <c r="Y510" s="161"/>
      <c r="Z510" s="161"/>
    </row>
    <row r="511">
      <c r="A511" s="161"/>
      <c r="B511" s="161"/>
      <c r="C511" s="161"/>
      <c r="D511" s="161"/>
      <c r="E511" s="161"/>
      <c r="F511" s="161"/>
      <c r="G511" s="161"/>
      <c r="H511" s="161"/>
      <c r="I511" s="161"/>
      <c r="J511" s="161"/>
      <c r="K511" s="161"/>
      <c r="L511" s="161"/>
      <c r="M511" s="161"/>
      <c r="N511" s="161"/>
      <c r="O511" s="161"/>
      <c r="P511" s="161"/>
      <c r="Q511" s="161"/>
      <c r="R511" s="161"/>
      <c r="S511" s="161"/>
      <c r="T511" s="161"/>
      <c r="U511" s="161"/>
      <c r="V511" s="161"/>
      <c r="W511" s="161"/>
      <c r="X511" s="161"/>
      <c r="Y511" s="161"/>
      <c r="Z511" s="161"/>
    </row>
    <row r="512">
      <c r="A512" s="161"/>
      <c r="B512" s="161"/>
      <c r="C512" s="161"/>
      <c r="D512" s="161"/>
      <c r="E512" s="161"/>
      <c r="F512" s="161"/>
      <c r="G512" s="161"/>
      <c r="H512" s="161"/>
      <c r="I512" s="161"/>
      <c r="J512" s="161"/>
      <c r="K512" s="161"/>
      <c r="L512" s="161"/>
      <c r="M512" s="161"/>
      <c r="N512" s="161"/>
      <c r="O512" s="161"/>
      <c r="P512" s="161"/>
      <c r="Q512" s="161"/>
      <c r="R512" s="161"/>
      <c r="S512" s="161"/>
      <c r="T512" s="161"/>
      <c r="U512" s="161"/>
      <c r="V512" s="161"/>
      <c r="W512" s="161"/>
      <c r="X512" s="161"/>
      <c r="Y512" s="161"/>
      <c r="Z512" s="161"/>
    </row>
    <row r="513">
      <c r="A513" s="161"/>
      <c r="B513" s="161"/>
      <c r="C513" s="161"/>
      <c r="D513" s="161"/>
      <c r="E513" s="161"/>
      <c r="F513" s="161"/>
      <c r="G513" s="161"/>
      <c r="H513" s="161"/>
      <c r="I513" s="161"/>
      <c r="J513" s="161"/>
      <c r="K513" s="161"/>
      <c r="L513" s="161"/>
      <c r="M513" s="161"/>
      <c r="N513" s="161"/>
      <c r="O513" s="161"/>
      <c r="P513" s="161"/>
      <c r="Q513" s="161"/>
      <c r="R513" s="161"/>
      <c r="S513" s="161"/>
      <c r="T513" s="161"/>
      <c r="U513" s="161"/>
      <c r="V513" s="161"/>
      <c r="W513" s="161"/>
      <c r="X513" s="161"/>
      <c r="Y513" s="161"/>
      <c r="Z513" s="161"/>
    </row>
    <row r="514">
      <c r="A514" s="161"/>
      <c r="B514" s="161"/>
      <c r="C514" s="161"/>
      <c r="D514" s="161"/>
      <c r="E514" s="161"/>
      <c r="F514" s="161"/>
      <c r="G514" s="161"/>
      <c r="H514" s="161"/>
      <c r="I514" s="161"/>
      <c r="J514" s="161"/>
      <c r="K514" s="161"/>
      <c r="L514" s="161"/>
      <c r="M514" s="161"/>
      <c r="N514" s="161"/>
      <c r="O514" s="161"/>
      <c r="P514" s="161"/>
      <c r="Q514" s="161"/>
      <c r="R514" s="161"/>
      <c r="S514" s="161"/>
      <c r="T514" s="161"/>
      <c r="U514" s="161"/>
      <c r="V514" s="161"/>
      <c r="W514" s="161"/>
      <c r="X514" s="161"/>
      <c r="Y514" s="161"/>
      <c r="Z514" s="161"/>
    </row>
    <row r="515">
      <c r="A515" s="161"/>
      <c r="B515" s="161"/>
      <c r="C515" s="161"/>
      <c r="D515" s="161"/>
      <c r="E515" s="161"/>
      <c r="F515" s="161"/>
      <c r="G515" s="161"/>
      <c r="H515" s="161"/>
      <c r="I515" s="161"/>
      <c r="J515" s="161"/>
      <c r="K515" s="161"/>
      <c r="L515" s="161"/>
      <c r="M515" s="161"/>
      <c r="N515" s="161"/>
      <c r="O515" s="161"/>
      <c r="P515" s="161"/>
      <c r="Q515" s="161"/>
      <c r="R515" s="161"/>
      <c r="S515" s="161"/>
      <c r="T515" s="161"/>
      <c r="U515" s="161"/>
      <c r="V515" s="161"/>
      <c r="W515" s="161"/>
      <c r="X515" s="161"/>
      <c r="Y515" s="161"/>
      <c r="Z515" s="161"/>
    </row>
    <row r="516">
      <c r="A516" s="161"/>
      <c r="B516" s="161"/>
      <c r="C516" s="161"/>
      <c r="D516" s="161"/>
      <c r="E516" s="161"/>
      <c r="F516" s="161"/>
      <c r="G516" s="161"/>
      <c r="H516" s="161"/>
      <c r="I516" s="161"/>
      <c r="J516" s="161"/>
      <c r="K516" s="161"/>
      <c r="L516" s="161"/>
      <c r="M516" s="161"/>
      <c r="N516" s="161"/>
      <c r="O516" s="161"/>
      <c r="P516" s="161"/>
      <c r="Q516" s="161"/>
      <c r="R516" s="161"/>
      <c r="S516" s="161"/>
      <c r="T516" s="161"/>
      <c r="U516" s="161"/>
      <c r="V516" s="161"/>
      <c r="W516" s="161"/>
      <c r="X516" s="161"/>
      <c r="Y516" s="161"/>
      <c r="Z516" s="161"/>
    </row>
    <row r="517">
      <c r="A517" s="161"/>
      <c r="B517" s="161"/>
      <c r="C517" s="161"/>
      <c r="D517" s="161"/>
      <c r="E517" s="161"/>
      <c r="F517" s="161"/>
      <c r="G517" s="161"/>
      <c r="H517" s="161"/>
      <c r="I517" s="161"/>
      <c r="J517" s="161"/>
      <c r="K517" s="161"/>
      <c r="L517" s="161"/>
      <c r="M517" s="161"/>
      <c r="N517" s="161"/>
      <c r="O517" s="161"/>
      <c r="P517" s="161"/>
      <c r="Q517" s="161"/>
      <c r="R517" s="161"/>
      <c r="S517" s="161"/>
      <c r="T517" s="161"/>
      <c r="U517" s="161"/>
      <c r="V517" s="161"/>
      <c r="W517" s="161"/>
      <c r="X517" s="161"/>
      <c r="Y517" s="161"/>
      <c r="Z517" s="161"/>
    </row>
    <row r="518">
      <c r="A518" s="161"/>
      <c r="B518" s="161"/>
      <c r="C518" s="161"/>
      <c r="D518" s="161"/>
      <c r="E518" s="161"/>
      <c r="F518" s="161"/>
      <c r="G518" s="161"/>
      <c r="H518" s="161"/>
      <c r="I518" s="161"/>
      <c r="J518" s="161"/>
      <c r="K518" s="161"/>
      <c r="L518" s="161"/>
      <c r="M518" s="161"/>
      <c r="N518" s="161"/>
      <c r="O518" s="161"/>
      <c r="P518" s="161"/>
      <c r="Q518" s="161"/>
      <c r="R518" s="161"/>
      <c r="S518" s="161"/>
      <c r="T518" s="161"/>
      <c r="U518" s="161"/>
      <c r="V518" s="161"/>
      <c r="W518" s="161"/>
      <c r="X518" s="161"/>
      <c r="Y518" s="161"/>
      <c r="Z518" s="161"/>
    </row>
    <row r="519">
      <c r="A519" s="161"/>
      <c r="B519" s="161"/>
      <c r="C519" s="161"/>
      <c r="D519" s="161"/>
      <c r="E519" s="161"/>
      <c r="F519" s="161"/>
      <c r="G519" s="161"/>
      <c r="H519" s="161"/>
      <c r="I519" s="161"/>
      <c r="J519" s="161"/>
      <c r="K519" s="161"/>
      <c r="L519" s="161"/>
      <c r="M519" s="161"/>
      <c r="N519" s="161"/>
      <c r="O519" s="161"/>
      <c r="P519" s="161"/>
      <c r="Q519" s="161"/>
      <c r="R519" s="161"/>
      <c r="S519" s="161"/>
      <c r="T519" s="161"/>
      <c r="U519" s="161"/>
      <c r="V519" s="161"/>
      <c r="W519" s="161"/>
      <c r="X519" s="161"/>
      <c r="Y519" s="161"/>
      <c r="Z519" s="161"/>
    </row>
    <row r="520">
      <c r="A520" s="161"/>
      <c r="B520" s="161"/>
      <c r="C520" s="161"/>
      <c r="D520" s="161"/>
      <c r="E520" s="161"/>
      <c r="F520" s="161"/>
      <c r="G520" s="161"/>
      <c r="H520" s="161"/>
      <c r="I520" s="161"/>
      <c r="J520" s="161"/>
      <c r="K520" s="161"/>
      <c r="L520" s="161"/>
      <c r="M520" s="161"/>
      <c r="N520" s="161"/>
      <c r="O520" s="161"/>
      <c r="P520" s="161"/>
      <c r="Q520" s="161"/>
      <c r="R520" s="161"/>
      <c r="S520" s="161"/>
      <c r="T520" s="161"/>
      <c r="U520" s="161"/>
      <c r="V520" s="161"/>
      <c r="W520" s="161"/>
      <c r="X520" s="161"/>
      <c r="Y520" s="161"/>
      <c r="Z520" s="161"/>
    </row>
    <row r="521">
      <c r="A521" s="161"/>
      <c r="B521" s="161"/>
      <c r="C521" s="161"/>
      <c r="D521" s="161"/>
      <c r="E521" s="161"/>
      <c r="F521" s="161"/>
      <c r="G521" s="161"/>
      <c r="H521" s="161"/>
      <c r="I521" s="161"/>
      <c r="J521" s="161"/>
      <c r="K521" s="161"/>
      <c r="L521" s="161"/>
      <c r="M521" s="161"/>
      <c r="N521" s="161"/>
      <c r="O521" s="161"/>
      <c r="P521" s="161"/>
      <c r="Q521" s="161"/>
      <c r="R521" s="161"/>
      <c r="S521" s="161"/>
      <c r="T521" s="161"/>
      <c r="U521" s="161"/>
      <c r="V521" s="161"/>
      <c r="W521" s="161"/>
      <c r="X521" s="161"/>
      <c r="Y521" s="161"/>
      <c r="Z521" s="161"/>
    </row>
    <row r="522">
      <c r="A522" s="161"/>
      <c r="B522" s="161"/>
      <c r="C522" s="161"/>
      <c r="D522" s="161"/>
      <c r="E522" s="161"/>
      <c r="F522" s="161"/>
      <c r="G522" s="161"/>
      <c r="H522" s="161"/>
      <c r="I522" s="161"/>
      <c r="J522" s="161"/>
      <c r="K522" s="161"/>
      <c r="L522" s="161"/>
      <c r="M522" s="161"/>
      <c r="N522" s="161"/>
      <c r="O522" s="161"/>
      <c r="P522" s="161"/>
      <c r="Q522" s="161"/>
      <c r="R522" s="161"/>
      <c r="S522" s="161"/>
      <c r="T522" s="161"/>
      <c r="U522" s="161"/>
      <c r="V522" s="161"/>
      <c r="W522" s="161"/>
      <c r="X522" s="161"/>
      <c r="Y522" s="161"/>
      <c r="Z522" s="161"/>
    </row>
    <row r="523">
      <c r="A523" s="161"/>
      <c r="B523" s="161"/>
      <c r="C523" s="161"/>
      <c r="D523" s="161"/>
      <c r="E523" s="161"/>
      <c r="F523" s="161"/>
      <c r="G523" s="161"/>
      <c r="H523" s="161"/>
      <c r="I523" s="161"/>
      <c r="J523" s="161"/>
      <c r="K523" s="161"/>
      <c r="L523" s="161"/>
      <c r="M523" s="161"/>
      <c r="N523" s="161"/>
      <c r="O523" s="161"/>
      <c r="P523" s="161"/>
      <c r="Q523" s="161"/>
      <c r="R523" s="161"/>
      <c r="S523" s="161"/>
      <c r="T523" s="161"/>
      <c r="U523" s="161"/>
      <c r="V523" s="161"/>
      <c r="W523" s="161"/>
      <c r="X523" s="161"/>
      <c r="Y523" s="161"/>
      <c r="Z523" s="161"/>
    </row>
    <row r="524">
      <c r="A524" s="161"/>
      <c r="B524" s="161"/>
      <c r="C524" s="161"/>
      <c r="D524" s="161"/>
      <c r="E524" s="161"/>
      <c r="F524" s="161"/>
      <c r="G524" s="161"/>
      <c r="H524" s="161"/>
      <c r="I524" s="161"/>
      <c r="J524" s="161"/>
      <c r="K524" s="161"/>
      <c r="L524" s="161"/>
      <c r="M524" s="161"/>
      <c r="N524" s="161"/>
      <c r="O524" s="161"/>
      <c r="P524" s="161"/>
      <c r="Q524" s="161"/>
      <c r="R524" s="161"/>
      <c r="S524" s="161"/>
      <c r="T524" s="161"/>
      <c r="U524" s="161"/>
      <c r="V524" s="161"/>
      <c r="W524" s="161"/>
      <c r="X524" s="161"/>
      <c r="Y524" s="161"/>
      <c r="Z524" s="161"/>
    </row>
    <row r="525">
      <c r="A525" s="161"/>
      <c r="B525" s="161"/>
      <c r="C525" s="161"/>
      <c r="D525" s="161"/>
      <c r="E525" s="161"/>
      <c r="F525" s="161"/>
      <c r="G525" s="161"/>
      <c r="H525" s="161"/>
      <c r="I525" s="161"/>
      <c r="J525" s="161"/>
      <c r="K525" s="161"/>
      <c r="L525" s="161"/>
      <c r="M525" s="161"/>
      <c r="N525" s="161"/>
      <c r="O525" s="161"/>
      <c r="P525" s="161"/>
      <c r="Q525" s="161"/>
      <c r="R525" s="161"/>
      <c r="S525" s="161"/>
      <c r="T525" s="161"/>
      <c r="U525" s="161"/>
      <c r="V525" s="161"/>
      <c r="W525" s="161"/>
      <c r="X525" s="161"/>
      <c r="Y525" s="161"/>
      <c r="Z525" s="161"/>
    </row>
    <row r="526">
      <c r="A526" s="161"/>
      <c r="B526" s="161"/>
      <c r="C526" s="161"/>
      <c r="D526" s="161"/>
      <c r="E526" s="161"/>
      <c r="F526" s="161"/>
      <c r="G526" s="161"/>
      <c r="H526" s="161"/>
      <c r="I526" s="161"/>
      <c r="J526" s="161"/>
      <c r="K526" s="161"/>
      <c r="L526" s="161"/>
      <c r="M526" s="161"/>
      <c r="N526" s="161"/>
      <c r="O526" s="161"/>
      <c r="P526" s="161"/>
      <c r="Q526" s="161"/>
      <c r="R526" s="161"/>
      <c r="S526" s="161"/>
      <c r="T526" s="161"/>
      <c r="U526" s="161"/>
      <c r="V526" s="161"/>
      <c r="W526" s="161"/>
      <c r="X526" s="161"/>
      <c r="Y526" s="161"/>
      <c r="Z526" s="161"/>
    </row>
    <row r="527">
      <c r="A527" s="161"/>
      <c r="B527" s="161"/>
      <c r="C527" s="161"/>
      <c r="D527" s="161"/>
      <c r="E527" s="161"/>
      <c r="F527" s="161"/>
      <c r="G527" s="161"/>
      <c r="H527" s="161"/>
      <c r="I527" s="161"/>
      <c r="J527" s="161"/>
      <c r="K527" s="161"/>
      <c r="L527" s="161"/>
      <c r="M527" s="161"/>
      <c r="N527" s="161"/>
      <c r="O527" s="161"/>
      <c r="P527" s="161"/>
      <c r="Q527" s="161"/>
      <c r="R527" s="161"/>
      <c r="S527" s="161"/>
      <c r="T527" s="161"/>
      <c r="U527" s="161"/>
      <c r="V527" s="161"/>
      <c r="W527" s="161"/>
      <c r="X527" s="161"/>
      <c r="Y527" s="161"/>
      <c r="Z527" s="161"/>
    </row>
    <row r="528">
      <c r="A528" s="161"/>
      <c r="B528" s="161"/>
      <c r="C528" s="161"/>
      <c r="D528" s="161"/>
      <c r="E528" s="161"/>
      <c r="F528" s="161"/>
      <c r="G528" s="161"/>
      <c r="H528" s="161"/>
      <c r="I528" s="161"/>
      <c r="J528" s="161"/>
      <c r="K528" s="161"/>
      <c r="L528" s="161"/>
      <c r="M528" s="161"/>
      <c r="N528" s="161"/>
      <c r="O528" s="161"/>
      <c r="P528" s="161"/>
      <c r="Q528" s="161"/>
      <c r="R528" s="161"/>
      <c r="S528" s="161"/>
      <c r="T528" s="161"/>
      <c r="U528" s="161"/>
      <c r="V528" s="161"/>
      <c r="W528" s="161"/>
      <c r="X528" s="161"/>
      <c r="Y528" s="161"/>
      <c r="Z528" s="161"/>
    </row>
    <row r="529">
      <c r="A529" s="161"/>
      <c r="B529" s="161"/>
      <c r="C529" s="161"/>
      <c r="D529" s="161"/>
      <c r="E529" s="161"/>
      <c r="F529" s="161"/>
      <c r="G529" s="161"/>
      <c r="H529" s="161"/>
      <c r="I529" s="161"/>
      <c r="J529" s="161"/>
      <c r="K529" s="161"/>
      <c r="L529" s="161"/>
      <c r="M529" s="161"/>
      <c r="N529" s="161"/>
      <c r="O529" s="161"/>
      <c r="P529" s="161"/>
      <c r="Q529" s="161"/>
      <c r="R529" s="161"/>
      <c r="S529" s="161"/>
      <c r="T529" s="161"/>
      <c r="U529" s="161"/>
      <c r="V529" s="161"/>
      <c r="W529" s="161"/>
      <c r="X529" s="161"/>
      <c r="Y529" s="161"/>
      <c r="Z529" s="161"/>
    </row>
    <row r="530">
      <c r="A530" s="161"/>
      <c r="B530" s="161"/>
      <c r="C530" s="161"/>
      <c r="D530" s="161"/>
      <c r="E530" s="161"/>
      <c r="F530" s="161"/>
      <c r="G530" s="161"/>
      <c r="H530" s="161"/>
      <c r="I530" s="161"/>
      <c r="J530" s="161"/>
      <c r="K530" s="161"/>
      <c r="L530" s="161"/>
      <c r="M530" s="161"/>
      <c r="N530" s="161"/>
      <c r="O530" s="161"/>
      <c r="P530" s="161"/>
      <c r="Q530" s="161"/>
      <c r="R530" s="161"/>
      <c r="S530" s="161"/>
      <c r="T530" s="161"/>
      <c r="U530" s="161"/>
      <c r="V530" s="161"/>
      <c r="W530" s="161"/>
      <c r="X530" s="161"/>
      <c r="Y530" s="161"/>
      <c r="Z530" s="161"/>
    </row>
    <row r="531">
      <c r="A531" s="161"/>
      <c r="B531" s="161"/>
      <c r="C531" s="161"/>
      <c r="D531" s="161"/>
      <c r="E531" s="161"/>
      <c r="F531" s="161"/>
      <c r="G531" s="161"/>
      <c r="H531" s="161"/>
      <c r="I531" s="161"/>
      <c r="J531" s="161"/>
      <c r="K531" s="161"/>
      <c r="L531" s="161"/>
      <c r="M531" s="161"/>
      <c r="N531" s="161"/>
      <c r="O531" s="161"/>
      <c r="P531" s="161"/>
      <c r="Q531" s="161"/>
      <c r="R531" s="161"/>
      <c r="S531" s="161"/>
      <c r="T531" s="161"/>
      <c r="U531" s="161"/>
      <c r="V531" s="161"/>
      <c r="W531" s="161"/>
      <c r="X531" s="161"/>
      <c r="Y531" s="161"/>
      <c r="Z531" s="161"/>
    </row>
    <row r="532">
      <c r="A532" s="161"/>
      <c r="B532" s="161"/>
      <c r="C532" s="161"/>
      <c r="D532" s="161"/>
      <c r="E532" s="161"/>
      <c r="F532" s="161"/>
      <c r="G532" s="161"/>
      <c r="H532" s="161"/>
      <c r="I532" s="161"/>
      <c r="J532" s="161"/>
      <c r="K532" s="161"/>
      <c r="L532" s="161"/>
      <c r="M532" s="161"/>
      <c r="N532" s="161"/>
      <c r="O532" s="161"/>
      <c r="P532" s="161"/>
      <c r="Q532" s="161"/>
      <c r="R532" s="161"/>
      <c r="S532" s="161"/>
      <c r="T532" s="161"/>
      <c r="U532" s="161"/>
      <c r="V532" s="161"/>
      <c r="W532" s="161"/>
      <c r="X532" s="161"/>
      <c r="Y532" s="161"/>
      <c r="Z532" s="161"/>
    </row>
    <row r="533">
      <c r="A533" s="161"/>
      <c r="B533" s="161"/>
      <c r="C533" s="161"/>
      <c r="D533" s="161"/>
      <c r="E533" s="161"/>
      <c r="F533" s="161"/>
      <c r="G533" s="161"/>
      <c r="H533" s="161"/>
      <c r="I533" s="161"/>
      <c r="J533" s="161"/>
      <c r="K533" s="161"/>
      <c r="L533" s="161"/>
      <c r="M533" s="161"/>
      <c r="N533" s="161"/>
      <c r="O533" s="161"/>
      <c r="P533" s="161"/>
      <c r="Q533" s="161"/>
      <c r="R533" s="161"/>
      <c r="S533" s="161"/>
      <c r="T533" s="161"/>
      <c r="U533" s="161"/>
      <c r="V533" s="161"/>
      <c r="W533" s="161"/>
      <c r="X533" s="161"/>
      <c r="Y533" s="161"/>
      <c r="Z533" s="161"/>
    </row>
    <row r="534">
      <c r="A534" s="161"/>
      <c r="B534" s="161"/>
      <c r="C534" s="161"/>
      <c r="D534" s="161"/>
      <c r="E534" s="161"/>
      <c r="F534" s="161"/>
      <c r="G534" s="161"/>
      <c r="H534" s="161"/>
      <c r="I534" s="161"/>
      <c r="J534" s="161"/>
      <c r="K534" s="161"/>
      <c r="L534" s="161"/>
      <c r="M534" s="161"/>
      <c r="N534" s="161"/>
      <c r="O534" s="161"/>
      <c r="P534" s="161"/>
      <c r="Q534" s="161"/>
      <c r="R534" s="161"/>
      <c r="S534" s="161"/>
      <c r="T534" s="161"/>
      <c r="U534" s="161"/>
      <c r="V534" s="161"/>
      <c r="W534" s="161"/>
      <c r="X534" s="161"/>
      <c r="Y534" s="161"/>
      <c r="Z534" s="161"/>
    </row>
    <row r="535">
      <c r="A535" s="161"/>
      <c r="B535" s="161"/>
      <c r="C535" s="161"/>
      <c r="D535" s="161"/>
      <c r="E535" s="161"/>
      <c r="F535" s="161"/>
      <c r="G535" s="161"/>
      <c r="H535" s="161"/>
      <c r="I535" s="161"/>
      <c r="J535" s="161"/>
      <c r="K535" s="161"/>
      <c r="L535" s="161"/>
      <c r="M535" s="161"/>
      <c r="N535" s="161"/>
      <c r="O535" s="161"/>
      <c r="P535" s="161"/>
      <c r="Q535" s="161"/>
      <c r="R535" s="161"/>
      <c r="S535" s="161"/>
      <c r="T535" s="161"/>
      <c r="U535" s="161"/>
      <c r="V535" s="161"/>
      <c r="W535" s="161"/>
      <c r="X535" s="161"/>
      <c r="Y535" s="161"/>
      <c r="Z535" s="161"/>
    </row>
    <row r="536">
      <c r="A536" s="161"/>
      <c r="B536" s="161"/>
      <c r="C536" s="161"/>
      <c r="D536" s="161"/>
      <c r="E536" s="161"/>
      <c r="F536" s="161"/>
      <c r="G536" s="161"/>
      <c r="H536" s="161"/>
      <c r="I536" s="161"/>
      <c r="J536" s="161"/>
      <c r="K536" s="161"/>
      <c r="L536" s="161"/>
      <c r="M536" s="161"/>
      <c r="N536" s="161"/>
      <c r="O536" s="161"/>
      <c r="P536" s="161"/>
      <c r="Q536" s="161"/>
      <c r="R536" s="161"/>
      <c r="S536" s="161"/>
      <c r="T536" s="161"/>
      <c r="U536" s="161"/>
      <c r="V536" s="161"/>
      <c r="W536" s="161"/>
      <c r="X536" s="161"/>
      <c r="Y536" s="161"/>
      <c r="Z536" s="161"/>
    </row>
    <row r="537">
      <c r="A537" s="161"/>
      <c r="B537" s="161"/>
      <c r="C537" s="161"/>
      <c r="D537" s="161"/>
      <c r="E537" s="161"/>
      <c r="F537" s="161"/>
      <c r="G537" s="161"/>
      <c r="H537" s="161"/>
      <c r="I537" s="161"/>
      <c r="J537" s="161"/>
      <c r="K537" s="161"/>
      <c r="L537" s="161"/>
      <c r="M537" s="161"/>
      <c r="N537" s="161"/>
      <c r="O537" s="161"/>
      <c r="P537" s="161"/>
      <c r="Q537" s="161"/>
      <c r="R537" s="161"/>
      <c r="S537" s="161"/>
      <c r="T537" s="161"/>
      <c r="U537" s="161"/>
      <c r="V537" s="161"/>
      <c r="W537" s="161"/>
      <c r="X537" s="161"/>
      <c r="Y537" s="161"/>
      <c r="Z537" s="161"/>
    </row>
    <row r="538">
      <c r="A538" s="161"/>
      <c r="B538" s="161"/>
      <c r="C538" s="161"/>
      <c r="D538" s="161"/>
      <c r="E538" s="161"/>
      <c r="F538" s="161"/>
      <c r="G538" s="161"/>
      <c r="H538" s="161"/>
      <c r="I538" s="161"/>
      <c r="J538" s="161"/>
      <c r="K538" s="161"/>
      <c r="L538" s="161"/>
      <c r="M538" s="161"/>
      <c r="N538" s="161"/>
      <c r="O538" s="161"/>
      <c r="P538" s="161"/>
      <c r="Q538" s="161"/>
      <c r="R538" s="161"/>
      <c r="S538" s="161"/>
      <c r="T538" s="161"/>
      <c r="U538" s="161"/>
      <c r="V538" s="161"/>
      <c r="W538" s="161"/>
      <c r="X538" s="161"/>
      <c r="Y538" s="161"/>
      <c r="Z538" s="161"/>
    </row>
    <row r="539">
      <c r="A539" s="161"/>
      <c r="B539" s="161"/>
      <c r="C539" s="161"/>
      <c r="D539" s="161"/>
      <c r="E539" s="161"/>
      <c r="F539" s="161"/>
      <c r="G539" s="161"/>
      <c r="H539" s="161"/>
      <c r="I539" s="161"/>
      <c r="J539" s="161"/>
      <c r="K539" s="161"/>
      <c r="L539" s="161"/>
      <c r="M539" s="161"/>
      <c r="N539" s="161"/>
      <c r="O539" s="161"/>
      <c r="P539" s="161"/>
      <c r="Q539" s="161"/>
      <c r="R539" s="161"/>
      <c r="S539" s="161"/>
      <c r="T539" s="161"/>
      <c r="U539" s="161"/>
      <c r="V539" s="161"/>
      <c r="W539" s="161"/>
      <c r="X539" s="161"/>
      <c r="Y539" s="161"/>
      <c r="Z539" s="161"/>
    </row>
    <row r="540">
      <c r="A540" s="161"/>
      <c r="B540" s="161"/>
      <c r="C540" s="161"/>
      <c r="D540" s="161"/>
      <c r="E540" s="161"/>
      <c r="F540" s="161"/>
      <c r="G540" s="161"/>
      <c r="H540" s="161"/>
      <c r="I540" s="161"/>
      <c r="J540" s="161"/>
      <c r="K540" s="161"/>
      <c r="L540" s="161"/>
      <c r="M540" s="161"/>
      <c r="N540" s="161"/>
      <c r="O540" s="161"/>
      <c r="P540" s="161"/>
      <c r="Q540" s="161"/>
      <c r="R540" s="161"/>
      <c r="S540" s="161"/>
      <c r="T540" s="161"/>
      <c r="U540" s="161"/>
      <c r="V540" s="161"/>
      <c r="W540" s="161"/>
      <c r="X540" s="161"/>
      <c r="Y540" s="161"/>
      <c r="Z540" s="161"/>
    </row>
    <row r="541">
      <c r="A541" s="161"/>
      <c r="B541" s="161"/>
      <c r="C541" s="161"/>
      <c r="D541" s="161"/>
      <c r="E541" s="161"/>
      <c r="F541" s="161"/>
      <c r="G541" s="161"/>
      <c r="H541" s="161"/>
      <c r="I541" s="161"/>
      <c r="J541" s="161"/>
      <c r="K541" s="161"/>
      <c r="L541" s="161"/>
      <c r="M541" s="161"/>
      <c r="N541" s="161"/>
      <c r="O541" s="161"/>
      <c r="P541" s="161"/>
      <c r="Q541" s="161"/>
      <c r="R541" s="161"/>
      <c r="S541" s="161"/>
      <c r="T541" s="161"/>
      <c r="U541" s="161"/>
      <c r="V541" s="161"/>
      <c r="W541" s="161"/>
      <c r="X541" s="161"/>
      <c r="Y541" s="161"/>
      <c r="Z541" s="161"/>
    </row>
    <row r="542">
      <c r="A542" s="161"/>
      <c r="B542" s="161"/>
      <c r="C542" s="161"/>
      <c r="D542" s="161"/>
      <c r="E542" s="161"/>
      <c r="F542" s="161"/>
      <c r="G542" s="161"/>
      <c r="H542" s="161"/>
      <c r="I542" s="161"/>
      <c r="J542" s="161"/>
      <c r="K542" s="161"/>
      <c r="L542" s="161"/>
      <c r="M542" s="161"/>
      <c r="N542" s="161"/>
      <c r="O542" s="161"/>
      <c r="P542" s="161"/>
      <c r="Q542" s="161"/>
      <c r="R542" s="161"/>
      <c r="S542" s="161"/>
      <c r="T542" s="161"/>
      <c r="U542" s="161"/>
      <c r="V542" s="161"/>
      <c r="W542" s="161"/>
      <c r="X542" s="161"/>
      <c r="Y542" s="161"/>
      <c r="Z542" s="161"/>
    </row>
    <row r="543">
      <c r="A543" s="161"/>
      <c r="B543" s="161"/>
      <c r="C543" s="161"/>
      <c r="D543" s="161"/>
      <c r="E543" s="161"/>
      <c r="F543" s="161"/>
      <c r="G543" s="161"/>
      <c r="H543" s="161"/>
      <c r="I543" s="161"/>
      <c r="J543" s="161"/>
      <c r="K543" s="161"/>
      <c r="L543" s="161"/>
      <c r="M543" s="161"/>
      <c r="N543" s="161"/>
      <c r="O543" s="161"/>
      <c r="P543" s="161"/>
      <c r="Q543" s="161"/>
      <c r="R543" s="161"/>
      <c r="S543" s="161"/>
      <c r="T543" s="161"/>
      <c r="U543" s="161"/>
      <c r="V543" s="161"/>
      <c r="W543" s="161"/>
      <c r="X543" s="161"/>
      <c r="Y543" s="161"/>
      <c r="Z543" s="161"/>
    </row>
    <row r="544">
      <c r="A544" s="161"/>
      <c r="B544" s="161"/>
      <c r="C544" s="161"/>
      <c r="D544" s="161"/>
      <c r="E544" s="161"/>
      <c r="F544" s="161"/>
      <c r="G544" s="161"/>
      <c r="H544" s="161"/>
      <c r="I544" s="161"/>
      <c r="J544" s="161"/>
      <c r="K544" s="161"/>
      <c r="L544" s="161"/>
      <c r="M544" s="161"/>
      <c r="N544" s="161"/>
      <c r="O544" s="161"/>
      <c r="P544" s="161"/>
      <c r="Q544" s="161"/>
      <c r="R544" s="161"/>
      <c r="S544" s="161"/>
      <c r="T544" s="161"/>
      <c r="U544" s="161"/>
      <c r="V544" s="161"/>
      <c r="W544" s="161"/>
      <c r="X544" s="161"/>
      <c r="Y544" s="161"/>
      <c r="Z544" s="161"/>
    </row>
    <row r="545">
      <c r="A545" s="161"/>
      <c r="B545" s="161"/>
      <c r="C545" s="161"/>
      <c r="D545" s="161"/>
      <c r="E545" s="161"/>
      <c r="F545" s="161"/>
      <c r="G545" s="161"/>
      <c r="H545" s="161"/>
      <c r="I545" s="161"/>
      <c r="J545" s="161"/>
      <c r="K545" s="161"/>
      <c r="L545" s="161"/>
      <c r="M545" s="161"/>
      <c r="N545" s="161"/>
      <c r="O545" s="161"/>
      <c r="P545" s="161"/>
      <c r="Q545" s="161"/>
      <c r="R545" s="161"/>
      <c r="S545" s="161"/>
      <c r="T545" s="161"/>
      <c r="U545" s="161"/>
      <c r="V545" s="161"/>
      <c r="W545" s="161"/>
      <c r="X545" s="161"/>
      <c r="Y545" s="161"/>
      <c r="Z545" s="161"/>
    </row>
    <row r="546">
      <c r="A546" s="161"/>
      <c r="B546" s="161"/>
      <c r="C546" s="161"/>
      <c r="D546" s="161"/>
      <c r="E546" s="161"/>
      <c r="F546" s="161"/>
      <c r="G546" s="161"/>
      <c r="H546" s="161"/>
      <c r="I546" s="161"/>
      <c r="J546" s="161"/>
      <c r="K546" s="161"/>
      <c r="L546" s="161"/>
      <c r="M546" s="161"/>
      <c r="N546" s="161"/>
      <c r="O546" s="161"/>
      <c r="P546" s="161"/>
      <c r="Q546" s="161"/>
      <c r="R546" s="161"/>
      <c r="S546" s="161"/>
      <c r="T546" s="161"/>
      <c r="U546" s="161"/>
      <c r="V546" s="161"/>
      <c r="W546" s="161"/>
      <c r="X546" s="161"/>
      <c r="Y546" s="161"/>
      <c r="Z546" s="161"/>
    </row>
    <row r="547">
      <c r="A547" s="161"/>
      <c r="B547" s="161"/>
      <c r="C547" s="161"/>
      <c r="D547" s="161"/>
      <c r="E547" s="161"/>
      <c r="F547" s="161"/>
      <c r="G547" s="161"/>
      <c r="H547" s="161"/>
      <c r="I547" s="161"/>
      <c r="J547" s="161"/>
      <c r="K547" s="161"/>
      <c r="L547" s="161"/>
      <c r="M547" s="161"/>
      <c r="N547" s="161"/>
      <c r="O547" s="161"/>
      <c r="P547" s="161"/>
      <c r="Q547" s="161"/>
      <c r="R547" s="161"/>
      <c r="S547" s="161"/>
      <c r="T547" s="161"/>
      <c r="U547" s="161"/>
      <c r="V547" s="161"/>
      <c r="W547" s="161"/>
      <c r="X547" s="161"/>
      <c r="Y547" s="161"/>
      <c r="Z547" s="161"/>
    </row>
    <row r="548">
      <c r="A548" s="161"/>
      <c r="B548" s="161"/>
      <c r="C548" s="161"/>
      <c r="D548" s="161"/>
      <c r="E548" s="161"/>
      <c r="F548" s="161"/>
      <c r="G548" s="161"/>
      <c r="H548" s="161"/>
      <c r="I548" s="161"/>
      <c r="J548" s="161"/>
      <c r="K548" s="161"/>
      <c r="L548" s="161"/>
      <c r="M548" s="161"/>
      <c r="N548" s="161"/>
      <c r="O548" s="161"/>
      <c r="P548" s="161"/>
      <c r="Q548" s="161"/>
      <c r="R548" s="161"/>
      <c r="S548" s="161"/>
      <c r="T548" s="161"/>
      <c r="U548" s="161"/>
      <c r="V548" s="161"/>
      <c r="W548" s="161"/>
      <c r="X548" s="161"/>
      <c r="Y548" s="161"/>
      <c r="Z548" s="161"/>
    </row>
    <row r="549">
      <c r="A549" s="161"/>
      <c r="B549" s="161"/>
      <c r="C549" s="161"/>
      <c r="D549" s="161"/>
      <c r="E549" s="161"/>
      <c r="F549" s="161"/>
      <c r="G549" s="161"/>
      <c r="H549" s="161"/>
      <c r="I549" s="161"/>
      <c r="J549" s="161"/>
      <c r="K549" s="161"/>
      <c r="L549" s="161"/>
      <c r="M549" s="161"/>
      <c r="N549" s="161"/>
      <c r="O549" s="161"/>
      <c r="P549" s="161"/>
      <c r="Q549" s="161"/>
      <c r="R549" s="161"/>
      <c r="S549" s="161"/>
      <c r="T549" s="161"/>
      <c r="U549" s="161"/>
      <c r="V549" s="161"/>
      <c r="W549" s="161"/>
      <c r="X549" s="161"/>
      <c r="Y549" s="161"/>
      <c r="Z549" s="161"/>
    </row>
    <row r="550">
      <c r="A550" s="161"/>
      <c r="B550" s="161"/>
      <c r="C550" s="161"/>
      <c r="D550" s="161"/>
      <c r="E550" s="161"/>
      <c r="F550" s="161"/>
      <c r="G550" s="161"/>
      <c r="H550" s="161"/>
      <c r="I550" s="161"/>
      <c r="J550" s="161"/>
      <c r="K550" s="161"/>
      <c r="L550" s="161"/>
      <c r="M550" s="161"/>
      <c r="N550" s="161"/>
      <c r="O550" s="161"/>
      <c r="P550" s="161"/>
      <c r="Q550" s="161"/>
      <c r="R550" s="161"/>
      <c r="S550" s="161"/>
      <c r="T550" s="161"/>
      <c r="U550" s="161"/>
      <c r="V550" s="161"/>
      <c r="W550" s="161"/>
      <c r="X550" s="161"/>
      <c r="Y550" s="161"/>
      <c r="Z550" s="161"/>
    </row>
    <row r="551">
      <c r="A551" s="161"/>
      <c r="B551" s="161"/>
      <c r="C551" s="161"/>
      <c r="D551" s="161"/>
      <c r="E551" s="161"/>
      <c r="F551" s="161"/>
      <c r="G551" s="161"/>
      <c r="H551" s="161"/>
      <c r="I551" s="161"/>
      <c r="J551" s="161"/>
      <c r="K551" s="161"/>
      <c r="L551" s="161"/>
      <c r="M551" s="161"/>
      <c r="N551" s="161"/>
      <c r="O551" s="161"/>
      <c r="P551" s="161"/>
      <c r="Q551" s="161"/>
      <c r="R551" s="161"/>
      <c r="S551" s="161"/>
      <c r="T551" s="161"/>
      <c r="U551" s="161"/>
      <c r="V551" s="161"/>
      <c r="W551" s="161"/>
      <c r="X551" s="161"/>
      <c r="Y551" s="161"/>
      <c r="Z551" s="161"/>
    </row>
    <row r="552">
      <c r="A552" s="161"/>
      <c r="B552" s="161"/>
      <c r="C552" s="161"/>
      <c r="D552" s="161"/>
      <c r="E552" s="161"/>
      <c r="F552" s="161"/>
      <c r="G552" s="161"/>
      <c r="H552" s="161"/>
      <c r="I552" s="161"/>
      <c r="J552" s="161"/>
      <c r="K552" s="161"/>
      <c r="L552" s="161"/>
      <c r="M552" s="161"/>
      <c r="N552" s="161"/>
      <c r="O552" s="161"/>
      <c r="P552" s="161"/>
      <c r="Q552" s="161"/>
      <c r="R552" s="161"/>
      <c r="S552" s="161"/>
      <c r="T552" s="161"/>
      <c r="U552" s="161"/>
      <c r="V552" s="161"/>
      <c r="W552" s="161"/>
      <c r="X552" s="161"/>
      <c r="Y552" s="161"/>
      <c r="Z552" s="161"/>
    </row>
    <row r="553">
      <c r="A553" s="161"/>
      <c r="B553" s="161"/>
      <c r="C553" s="161"/>
      <c r="D553" s="161"/>
      <c r="E553" s="161"/>
      <c r="F553" s="161"/>
      <c r="G553" s="161"/>
      <c r="H553" s="161"/>
      <c r="I553" s="161"/>
      <c r="J553" s="161"/>
      <c r="K553" s="161"/>
      <c r="L553" s="161"/>
      <c r="M553" s="161"/>
      <c r="N553" s="161"/>
      <c r="O553" s="161"/>
      <c r="P553" s="161"/>
      <c r="Q553" s="161"/>
      <c r="R553" s="161"/>
      <c r="S553" s="161"/>
      <c r="T553" s="161"/>
      <c r="U553" s="161"/>
      <c r="V553" s="161"/>
      <c r="W553" s="161"/>
      <c r="X553" s="161"/>
      <c r="Y553" s="161"/>
      <c r="Z553" s="161"/>
    </row>
    <row r="554">
      <c r="A554" s="161"/>
      <c r="B554" s="161"/>
      <c r="C554" s="161"/>
      <c r="D554" s="161"/>
      <c r="E554" s="161"/>
      <c r="F554" s="161"/>
      <c r="G554" s="161"/>
      <c r="H554" s="161"/>
      <c r="I554" s="161"/>
      <c r="J554" s="161"/>
      <c r="K554" s="161"/>
      <c r="L554" s="161"/>
      <c r="M554" s="161"/>
      <c r="N554" s="161"/>
      <c r="O554" s="161"/>
      <c r="P554" s="161"/>
      <c r="Q554" s="161"/>
      <c r="R554" s="161"/>
      <c r="S554" s="161"/>
      <c r="T554" s="161"/>
      <c r="U554" s="161"/>
      <c r="V554" s="161"/>
      <c r="W554" s="161"/>
      <c r="X554" s="161"/>
      <c r="Y554" s="161"/>
      <c r="Z554" s="161"/>
    </row>
    <row r="555">
      <c r="A555" s="161"/>
      <c r="B555" s="161"/>
      <c r="C555" s="161"/>
      <c r="D555" s="161"/>
      <c r="E555" s="161"/>
      <c r="F555" s="161"/>
      <c r="G555" s="161"/>
      <c r="H555" s="161"/>
      <c r="I555" s="161"/>
      <c r="J555" s="161"/>
      <c r="K555" s="161"/>
      <c r="L555" s="161"/>
      <c r="M555" s="161"/>
      <c r="N555" s="161"/>
      <c r="O555" s="161"/>
      <c r="P555" s="161"/>
      <c r="Q555" s="161"/>
      <c r="R555" s="161"/>
      <c r="S555" s="161"/>
      <c r="T555" s="161"/>
      <c r="U555" s="161"/>
      <c r="V555" s="161"/>
      <c r="W555" s="161"/>
      <c r="X555" s="161"/>
      <c r="Y555" s="161"/>
      <c r="Z555" s="161"/>
    </row>
    <row r="556">
      <c r="A556" s="161"/>
      <c r="B556" s="161"/>
      <c r="C556" s="161"/>
      <c r="D556" s="161"/>
      <c r="E556" s="161"/>
      <c r="F556" s="161"/>
      <c r="G556" s="161"/>
      <c r="H556" s="161"/>
      <c r="I556" s="161"/>
      <c r="J556" s="161"/>
      <c r="K556" s="161"/>
      <c r="L556" s="161"/>
      <c r="M556" s="161"/>
      <c r="N556" s="161"/>
      <c r="O556" s="161"/>
      <c r="P556" s="161"/>
      <c r="Q556" s="161"/>
      <c r="R556" s="161"/>
      <c r="S556" s="161"/>
      <c r="T556" s="161"/>
      <c r="U556" s="161"/>
      <c r="V556" s="161"/>
      <c r="W556" s="161"/>
      <c r="X556" s="161"/>
      <c r="Y556" s="161"/>
      <c r="Z556" s="161"/>
    </row>
    <row r="557">
      <c r="A557" s="161"/>
      <c r="B557" s="161"/>
      <c r="C557" s="161"/>
      <c r="D557" s="161"/>
      <c r="E557" s="161"/>
      <c r="F557" s="161"/>
      <c r="G557" s="161"/>
      <c r="H557" s="161"/>
      <c r="I557" s="161"/>
      <c r="J557" s="161"/>
      <c r="K557" s="161"/>
      <c r="L557" s="161"/>
      <c r="M557" s="161"/>
      <c r="N557" s="161"/>
      <c r="O557" s="161"/>
      <c r="P557" s="161"/>
      <c r="Q557" s="161"/>
      <c r="R557" s="161"/>
      <c r="S557" s="161"/>
      <c r="T557" s="161"/>
      <c r="U557" s="161"/>
      <c r="V557" s="161"/>
      <c r="W557" s="161"/>
      <c r="X557" s="161"/>
      <c r="Y557" s="161"/>
      <c r="Z557" s="161"/>
    </row>
    <row r="558">
      <c r="A558" s="161"/>
      <c r="B558" s="161"/>
      <c r="C558" s="161"/>
      <c r="D558" s="161"/>
      <c r="E558" s="161"/>
      <c r="F558" s="161"/>
      <c r="G558" s="161"/>
      <c r="H558" s="161"/>
      <c r="I558" s="161"/>
      <c r="J558" s="161"/>
      <c r="K558" s="161"/>
      <c r="L558" s="161"/>
      <c r="M558" s="161"/>
      <c r="N558" s="161"/>
      <c r="O558" s="161"/>
      <c r="P558" s="161"/>
      <c r="Q558" s="161"/>
      <c r="R558" s="161"/>
      <c r="S558" s="161"/>
      <c r="T558" s="161"/>
      <c r="U558" s="161"/>
      <c r="V558" s="161"/>
      <c r="W558" s="161"/>
      <c r="X558" s="161"/>
      <c r="Y558" s="161"/>
      <c r="Z558" s="161"/>
    </row>
    <row r="559">
      <c r="A559" s="161"/>
      <c r="B559" s="161"/>
      <c r="C559" s="161"/>
      <c r="D559" s="161"/>
      <c r="E559" s="161"/>
      <c r="F559" s="161"/>
      <c r="G559" s="161"/>
      <c r="H559" s="161"/>
      <c r="I559" s="161"/>
      <c r="J559" s="161"/>
      <c r="K559" s="161"/>
      <c r="L559" s="161"/>
      <c r="M559" s="161"/>
      <c r="N559" s="161"/>
      <c r="O559" s="161"/>
      <c r="P559" s="161"/>
      <c r="Q559" s="161"/>
      <c r="R559" s="161"/>
      <c r="S559" s="161"/>
      <c r="T559" s="161"/>
      <c r="U559" s="161"/>
      <c r="V559" s="161"/>
      <c r="W559" s="161"/>
      <c r="X559" s="161"/>
      <c r="Y559" s="161"/>
      <c r="Z559" s="161"/>
    </row>
    <row r="560">
      <c r="A560" s="161"/>
      <c r="B560" s="161"/>
      <c r="C560" s="161"/>
      <c r="D560" s="161"/>
      <c r="E560" s="161"/>
      <c r="F560" s="161"/>
      <c r="G560" s="161"/>
      <c r="H560" s="161"/>
      <c r="I560" s="161"/>
      <c r="J560" s="161"/>
      <c r="K560" s="161"/>
      <c r="L560" s="161"/>
      <c r="M560" s="161"/>
      <c r="N560" s="161"/>
      <c r="O560" s="161"/>
      <c r="P560" s="161"/>
      <c r="Q560" s="161"/>
      <c r="R560" s="161"/>
      <c r="S560" s="161"/>
      <c r="T560" s="161"/>
      <c r="U560" s="161"/>
      <c r="V560" s="161"/>
      <c r="W560" s="161"/>
      <c r="X560" s="161"/>
      <c r="Y560" s="161"/>
      <c r="Z560" s="161"/>
    </row>
    <row r="561">
      <c r="A561" s="161"/>
      <c r="B561" s="161"/>
      <c r="C561" s="161"/>
      <c r="D561" s="161"/>
      <c r="E561" s="161"/>
      <c r="F561" s="161"/>
      <c r="G561" s="161"/>
      <c r="H561" s="161"/>
      <c r="I561" s="161"/>
      <c r="J561" s="161"/>
      <c r="K561" s="161"/>
      <c r="L561" s="161"/>
      <c r="M561" s="161"/>
      <c r="N561" s="161"/>
      <c r="O561" s="161"/>
      <c r="P561" s="161"/>
      <c r="Q561" s="161"/>
      <c r="R561" s="161"/>
      <c r="S561" s="161"/>
      <c r="T561" s="161"/>
      <c r="U561" s="161"/>
      <c r="V561" s="161"/>
      <c r="W561" s="161"/>
      <c r="X561" s="161"/>
      <c r="Y561" s="161"/>
      <c r="Z561" s="161"/>
    </row>
    <row r="562">
      <c r="A562" s="161"/>
      <c r="B562" s="161"/>
      <c r="C562" s="161"/>
      <c r="D562" s="161"/>
      <c r="E562" s="161"/>
      <c r="F562" s="161"/>
      <c r="G562" s="161"/>
      <c r="H562" s="161"/>
      <c r="I562" s="161"/>
      <c r="J562" s="161"/>
      <c r="K562" s="161"/>
      <c r="L562" s="161"/>
      <c r="M562" s="161"/>
      <c r="N562" s="161"/>
      <c r="O562" s="161"/>
      <c r="P562" s="161"/>
      <c r="Q562" s="161"/>
      <c r="R562" s="161"/>
      <c r="S562" s="161"/>
      <c r="T562" s="161"/>
      <c r="U562" s="161"/>
      <c r="V562" s="161"/>
      <c r="W562" s="161"/>
      <c r="X562" s="161"/>
      <c r="Y562" s="161"/>
      <c r="Z562" s="161"/>
    </row>
    <row r="563">
      <c r="A563" s="161"/>
      <c r="B563" s="161"/>
      <c r="C563" s="161"/>
      <c r="D563" s="161"/>
      <c r="E563" s="161"/>
      <c r="F563" s="161"/>
      <c r="G563" s="161"/>
      <c r="H563" s="161"/>
      <c r="I563" s="161"/>
      <c r="J563" s="161"/>
      <c r="K563" s="161"/>
      <c r="L563" s="161"/>
      <c r="M563" s="161"/>
      <c r="N563" s="161"/>
      <c r="O563" s="161"/>
      <c r="P563" s="161"/>
      <c r="Q563" s="161"/>
      <c r="R563" s="161"/>
      <c r="S563" s="161"/>
      <c r="T563" s="161"/>
      <c r="U563" s="161"/>
      <c r="V563" s="161"/>
      <c r="W563" s="161"/>
      <c r="X563" s="161"/>
      <c r="Y563" s="161"/>
      <c r="Z563" s="161"/>
    </row>
    <row r="564">
      <c r="A564" s="161"/>
      <c r="B564" s="161"/>
      <c r="C564" s="161"/>
      <c r="D564" s="161"/>
      <c r="E564" s="161"/>
      <c r="F564" s="161"/>
      <c r="G564" s="161"/>
      <c r="H564" s="161"/>
      <c r="I564" s="161"/>
      <c r="J564" s="161"/>
      <c r="K564" s="161"/>
      <c r="L564" s="161"/>
      <c r="M564" s="161"/>
      <c r="N564" s="161"/>
      <c r="O564" s="161"/>
      <c r="P564" s="161"/>
      <c r="Q564" s="161"/>
      <c r="R564" s="161"/>
      <c r="S564" s="161"/>
      <c r="T564" s="161"/>
      <c r="U564" s="161"/>
      <c r="V564" s="161"/>
      <c r="W564" s="161"/>
      <c r="X564" s="161"/>
      <c r="Y564" s="161"/>
      <c r="Z564" s="161"/>
    </row>
    <row r="565">
      <c r="A565" s="161"/>
      <c r="B565" s="161"/>
      <c r="C565" s="161"/>
      <c r="D565" s="161"/>
      <c r="E565" s="161"/>
      <c r="F565" s="161"/>
      <c r="G565" s="161"/>
      <c r="H565" s="161"/>
      <c r="I565" s="161"/>
      <c r="J565" s="161"/>
      <c r="K565" s="161"/>
      <c r="L565" s="161"/>
      <c r="M565" s="161"/>
      <c r="N565" s="161"/>
      <c r="O565" s="161"/>
      <c r="P565" s="161"/>
      <c r="Q565" s="161"/>
      <c r="R565" s="161"/>
      <c r="S565" s="161"/>
      <c r="T565" s="161"/>
      <c r="U565" s="161"/>
      <c r="V565" s="161"/>
      <c r="W565" s="161"/>
      <c r="X565" s="161"/>
      <c r="Y565" s="161"/>
      <c r="Z565" s="161"/>
    </row>
    <row r="566">
      <c r="A566" s="161"/>
      <c r="B566" s="161"/>
      <c r="C566" s="161"/>
      <c r="D566" s="161"/>
      <c r="E566" s="161"/>
      <c r="F566" s="161"/>
      <c r="G566" s="161"/>
      <c r="H566" s="161"/>
      <c r="I566" s="161"/>
      <c r="J566" s="161"/>
      <c r="K566" s="161"/>
      <c r="L566" s="161"/>
      <c r="M566" s="161"/>
      <c r="N566" s="161"/>
      <c r="O566" s="161"/>
      <c r="P566" s="161"/>
      <c r="Q566" s="161"/>
      <c r="R566" s="161"/>
      <c r="S566" s="161"/>
      <c r="T566" s="161"/>
      <c r="U566" s="161"/>
      <c r="V566" s="161"/>
      <c r="W566" s="161"/>
      <c r="X566" s="161"/>
      <c r="Y566" s="161"/>
      <c r="Z566" s="161"/>
    </row>
    <row r="567">
      <c r="A567" s="161"/>
      <c r="B567" s="161"/>
      <c r="C567" s="161"/>
      <c r="D567" s="161"/>
      <c r="E567" s="161"/>
      <c r="F567" s="161"/>
      <c r="G567" s="161"/>
      <c r="H567" s="161"/>
      <c r="I567" s="161"/>
      <c r="J567" s="161"/>
      <c r="K567" s="161"/>
      <c r="L567" s="161"/>
      <c r="M567" s="161"/>
      <c r="N567" s="161"/>
      <c r="O567" s="161"/>
      <c r="P567" s="161"/>
      <c r="Q567" s="161"/>
      <c r="R567" s="161"/>
      <c r="S567" s="161"/>
      <c r="T567" s="161"/>
      <c r="U567" s="161"/>
      <c r="V567" s="161"/>
      <c r="W567" s="161"/>
      <c r="X567" s="161"/>
      <c r="Y567" s="161"/>
      <c r="Z567" s="161"/>
    </row>
    <row r="568">
      <c r="A568" s="161"/>
      <c r="B568" s="161"/>
      <c r="C568" s="161"/>
      <c r="D568" s="161"/>
      <c r="E568" s="161"/>
      <c r="F568" s="161"/>
      <c r="G568" s="161"/>
      <c r="H568" s="161"/>
      <c r="I568" s="161"/>
      <c r="J568" s="161"/>
      <c r="K568" s="161"/>
      <c r="L568" s="161"/>
      <c r="M568" s="161"/>
      <c r="N568" s="161"/>
      <c r="O568" s="161"/>
      <c r="P568" s="161"/>
      <c r="Q568" s="161"/>
      <c r="R568" s="161"/>
      <c r="S568" s="161"/>
      <c r="T568" s="161"/>
      <c r="U568" s="161"/>
      <c r="V568" s="161"/>
      <c r="W568" s="161"/>
      <c r="X568" s="161"/>
      <c r="Y568" s="161"/>
      <c r="Z568" s="161"/>
    </row>
    <row r="569">
      <c r="A569" s="161"/>
      <c r="B569" s="161"/>
      <c r="C569" s="161"/>
      <c r="D569" s="161"/>
      <c r="E569" s="161"/>
      <c r="F569" s="161"/>
      <c r="G569" s="161"/>
      <c r="H569" s="161"/>
      <c r="I569" s="161"/>
      <c r="J569" s="161"/>
      <c r="K569" s="161"/>
      <c r="L569" s="161"/>
      <c r="M569" s="161"/>
      <c r="N569" s="161"/>
      <c r="O569" s="161"/>
      <c r="P569" s="161"/>
      <c r="Q569" s="161"/>
      <c r="R569" s="161"/>
      <c r="S569" s="161"/>
      <c r="T569" s="161"/>
      <c r="U569" s="161"/>
      <c r="V569" s="161"/>
      <c r="W569" s="161"/>
      <c r="X569" s="161"/>
      <c r="Y569" s="161"/>
      <c r="Z569" s="161"/>
    </row>
    <row r="570">
      <c r="A570" s="161"/>
      <c r="B570" s="161"/>
      <c r="C570" s="161"/>
      <c r="D570" s="161"/>
      <c r="E570" s="161"/>
      <c r="F570" s="161"/>
      <c r="G570" s="161"/>
      <c r="H570" s="161"/>
      <c r="I570" s="161"/>
      <c r="J570" s="161"/>
      <c r="K570" s="161"/>
      <c r="L570" s="161"/>
      <c r="M570" s="161"/>
      <c r="N570" s="161"/>
      <c r="O570" s="161"/>
      <c r="P570" s="161"/>
      <c r="Q570" s="161"/>
      <c r="R570" s="161"/>
      <c r="S570" s="161"/>
      <c r="T570" s="161"/>
      <c r="U570" s="161"/>
      <c r="V570" s="161"/>
      <c r="W570" s="161"/>
      <c r="X570" s="161"/>
      <c r="Y570" s="161"/>
      <c r="Z570" s="161"/>
    </row>
    <row r="571">
      <c r="A571" s="161"/>
      <c r="B571" s="161"/>
      <c r="C571" s="161"/>
      <c r="D571" s="161"/>
      <c r="E571" s="161"/>
      <c r="F571" s="161"/>
      <c r="G571" s="161"/>
      <c r="H571" s="161"/>
      <c r="I571" s="161"/>
      <c r="J571" s="161"/>
      <c r="K571" s="161"/>
      <c r="L571" s="161"/>
      <c r="M571" s="161"/>
      <c r="N571" s="161"/>
      <c r="O571" s="161"/>
      <c r="P571" s="161"/>
      <c r="Q571" s="161"/>
      <c r="R571" s="161"/>
      <c r="S571" s="161"/>
      <c r="T571" s="161"/>
      <c r="U571" s="161"/>
      <c r="V571" s="161"/>
      <c r="W571" s="161"/>
      <c r="X571" s="161"/>
      <c r="Y571" s="161"/>
      <c r="Z571" s="161"/>
    </row>
    <row r="572">
      <c r="A572" s="161"/>
      <c r="B572" s="161"/>
      <c r="C572" s="161"/>
      <c r="D572" s="161"/>
      <c r="E572" s="161"/>
      <c r="F572" s="161"/>
      <c r="G572" s="161"/>
      <c r="H572" s="161"/>
      <c r="I572" s="161"/>
      <c r="J572" s="161"/>
      <c r="K572" s="161"/>
      <c r="L572" s="161"/>
      <c r="M572" s="161"/>
      <c r="N572" s="161"/>
      <c r="O572" s="161"/>
      <c r="P572" s="161"/>
      <c r="Q572" s="161"/>
      <c r="R572" s="161"/>
      <c r="S572" s="161"/>
      <c r="T572" s="161"/>
      <c r="U572" s="161"/>
      <c r="V572" s="161"/>
      <c r="W572" s="161"/>
      <c r="X572" s="161"/>
      <c r="Y572" s="161"/>
      <c r="Z572" s="161"/>
    </row>
    <row r="573">
      <c r="A573" s="161"/>
      <c r="B573" s="161"/>
      <c r="C573" s="161"/>
      <c r="D573" s="161"/>
      <c r="E573" s="161"/>
      <c r="F573" s="161"/>
      <c r="G573" s="161"/>
      <c r="H573" s="161"/>
      <c r="I573" s="161"/>
      <c r="J573" s="161"/>
      <c r="K573" s="161"/>
      <c r="L573" s="161"/>
      <c r="M573" s="161"/>
      <c r="N573" s="161"/>
      <c r="O573" s="161"/>
      <c r="P573" s="161"/>
      <c r="Q573" s="161"/>
      <c r="R573" s="161"/>
      <c r="S573" s="161"/>
      <c r="T573" s="161"/>
      <c r="U573" s="161"/>
      <c r="V573" s="161"/>
      <c r="W573" s="161"/>
      <c r="X573" s="161"/>
      <c r="Y573" s="161"/>
      <c r="Z573" s="161"/>
    </row>
    <row r="574">
      <c r="A574" s="161"/>
      <c r="B574" s="161"/>
      <c r="C574" s="161"/>
      <c r="D574" s="161"/>
      <c r="E574" s="161"/>
      <c r="F574" s="161"/>
      <c r="G574" s="161"/>
      <c r="H574" s="161"/>
      <c r="I574" s="161"/>
      <c r="J574" s="161"/>
      <c r="K574" s="161"/>
      <c r="L574" s="161"/>
      <c r="M574" s="161"/>
      <c r="N574" s="161"/>
      <c r="O574" s="161"/>
      <c r="P574" s="161"/>
      <c r="Q574" s="161"/>
      <c r="R574" s="161"/>
      <c r="S574" s="161"/>
      <c r="T574" s="161"/>
      <c r="U574" s="161"/>
      <c r="V574" s="161"/>
      <c r="W574" s="161"/>
      <c r="X574" s="161"/>
      <c r="Y574" s="161"/>
      <c r="Z574" s="161"/>
    </row>
    <row r="575">
      <c r="A575" s="161"/>
      <c r="B575" s="161"/>
      <c r="C575" s="161"/>
      <c r="D575" s="161"/>
      <c r="E575" s="161"/>
      <c r="F575" s="161"/>
      <c r="G575" s="161"/>
      <c r="H575" s="161"/>
      <c r="I575" s="161"/>
      <c r="J575" s="161"/>
      <c r="K575" s="161"/>
      <c r="L575" s="161"/>
      <c r="M575" s="161"/>
      <c r="N575" s="161"/>
      <c r="O575" s="161"/>
      <c r="P575" s="161"/>
      <c r="Q575" s="161"/>
      <c r="R575" s="161"/>
      <c r="S575" s="161"/>
      <c r="T575" s="161"/>
      <c r="U575" s="161"/>
      <c r="V575" s="161"/>
      <c r="W575" s="161"/>
      <c r="X575" s="161"/>
      <c r="Y575" s="161"/>
      <c r="Z575" s="161"/>
    </row>
    <row r="576">
      <c r="A576" s="161"/>
      <c r="B576" s="161"/>
      <c r="C576" s="161"/>
      <c r="D576" s="161"/>
      <c r="E576" s="161"/>
      <c r="F576" s="161"/>
      <c r="G576" s="161"/>
      <c r="H576" s="161"/>
      <c r="I576" s="161"/>
      <c r="J576" s="161"/>
      <c r="K576" s="161"/>
      <c r="L576" s="161"/>
      <c r="M576" s="161"/>
      <c r="N576" s="161"/>
      <c r="O576" s="161"/>
      <c r="P576" s="161"/>
      <c r="Q576" s="161"/>
      <c r="R576" s="161"/>
      <c r="S576" s="161"/>
      <c r="T576" s="161"/>
      <c r="U576" s="161"/>
      <c r="V576" s="161"/>
      <c r="W576" s="161"/>
      <c r="X576" s="161"/>
      <c r="Y576" s="161"/>
      <c r="Z576" s="161"/>
    </row>
    <row r="577">
      <c r="A577" s="161"/>
      <c r="B577" s="161"/>
      <c r="C577" s="161"/>
      <c r="D577" s="161"/>
      <c r="E577" s="161"/>
      <c r="F577" s="161"/>
      <c r="G577" s="161"/>
      <c r="H577" s="161"/>
      <c r="I577" s="161"/>
      <c r="J577" s="161"/>
      <c r="K577" s="161"/>
      <c r="L577" s="161"/>
      <c r="M577" s="161"/>
      <c r="N577" s="161"/>
      <c r="O577" s="161"/>
      <c r="P577" s="161"/>
      <c r="Q577" s="161"/>
      <c r="R577" s="161"/>
      <c r="S577" s="161"/>
      <c r="T577" s="161"/>
      <c r="U577" s="161"/>
      <c r="V577" s="161"/>
      <c r="W577" s="161"/>
      <c r="X577" s="161"/>
      <c r="Y577" s="161"/>
      <c r="Z577" s="161"/>
    </row>
    <row r="578">
      <c r="A578" s="161"/>
      <c r="B578" s="161"/>
      <c r="C578" s="161"/>
      <c r="D578" s="161"/>
      <c r="E578" s="161"/>
      <c r="F578" s="161"/>
      <c r="G578" s="161"/>
      <c r="H578" s="161"/>
      <c r="I578" s="161"/>
      <c r="J578" s="161"/>
      <c r="K578" s="161"/>
      <c r="L578" s="161"/>
      <c r="M578" s="161"/>
      <c r="N578" s="161"/>
      <c r="O578" s="161"/>
      <c r="P578" s="161"/>
      <c r="Q578" s="161"/>
      <c r="R578" s="161"/>
      <c r="S578" s="161"/>
      <c r="T578" s="161"/>
      <c r="U578" s="161"/>
      <c r="V578" s="161"/>
      <c r="W578" s="161"/>
      <c r="X578" s="161"/>
      <c r="Y578" s="161"/>
      <c r="Z578" s="161"/>
    </row>
    <row r="579">
      <c r="A579" s="161"/>
      <c r="B579" s="161"/>
      <c r="C579" s="161"/>
      <c r="D579" s="161"/>
      <c r="E579" s="161"/>
      <c r="F579" s="161"/>
      <c r="G579" s="161"/>
      <c r="H579" s="161"/>
      <c r="I579" s="161"/>
      <c r="J579" s="161"/>
      <c r="K579" s="161"/>
      <c r="L579" s="161"/>
      <c r="M579" s="161"/>
      <c r="N579" s="161"/>
      <c r="O579" s="161"/>
      <c r="P579" s="161"/>
      <c r="Q579" s="161"/>
      <c r="R579" s="161"/>
      <c r="S579" s="161"/>
      <c r="T579" s="161"/>
      <c r="U579" s="161"/>
      <c r="V579" s="161"/>
      <c r="W579" s="161"/>
      <c r="X579" s="161"/>
      <c r="Y579" s="161"/>
      <c r="Z579" s="161"/>
    </row>
    <row r="580">
      <c r="A580" s="161"/>
      <c r="B580" s="161"/>
      <c r="C580" s="161"/>
      <c r="D580" s="161"/>
      <c r="E580" s="161"/>
      <c r="F580" s="161"/>
      <c r="G580" s="161"/>
      <c r="H580" s="161"/>
      <c r="I580" s="161"/>
      <c r="J580" s="161"/>
      <c r="K580" s="161"/>
      <c r="L580" s="161"/>
      <c r="M580" s="161"/>
      <c r="N580" s="161"/>
      <c r="O580" s="161"/>
      <c r="P580" s="161"/>
      <c r="Q580" s="161"/>
      <c r="R580" s="161"/>
      <c r="S580" s="161"/>
      <c r="T580" s="161"/>
      <c r="U580" s="161"/>
      <c r="V580" s="161"/>
      <c r="W580" s="161"/>
      <c r="X580" s="161"/>
      <c r="Y580" s="161"/>
      <c r="Z580" s="161"/>
    </row>
    <row r="581">
      <c r="A581" s="161"/>
      <c r="B581" s="161"/>
      <c r="C581" s="161"/>
      <c r="D581" s="161"/>
      <c r="E581" s="161"/>
      <c r="F581" s="161"/>
      <c r="G581" s="161"/>
      <c r="H581" s="161"/>
      <c r="I581" s="161"/>
      <c r="J581" s="161"/>
      <c r="K581" s="161"/>
      <c r="L581" s="161"/>
      <c r="M581" s="161"/>
      <c r="N581" s="161"/>
      <c r="O581" s="161"/>
      <c r="P581" s="161"/>
      <c r="Q581" s="161"/>
      <c r="R581" s="161"/>
      <c r="S581" s="161"/>
      <c r="T581" s="161"/>
      <c r="U581" s="161"/>
      <c r="V581" s="161"/>
      <c r="W581" s="161"/>
      <c r="X581" s="161"/>
      <c r="Y581" s="161"/>
      <c r="Z581" s="161"/>
    </row>
    <row r="582">
      <c r="A582" s="161"/>
      <c r="B582" s="161"/>
      <c r="C582" s="161"/>
      <c r="D582" s="161"/>
      <c r="E582" s="161"/>
      <c r="F582" s="161"/>
      <c r="G582" s="161"/>
      <c r="H582" s="161"/>
      <c r="I582" s="161"/>
      <c r="J582" s="161"/>
      <c r="K582" s="161"/>
      <c r="L582" s="161"/>
      <c r="M582" s="161"/>
      <c r="N582" s="161"/>
      <c r="O582" s="161"/>
      <c r="P582" s="161"/>
      <c r="Q582" s="161"/>
      <c r="R582" s="161"/>
      <c r="S582" s="161"/>
      <c r="T582" s="161"/>
      <c r="U582" s="161"/>
      <c r="V582" s="161"/>
      <c r="W582" s="161"/>
      <c r="X582" s="161"/>
      <c r="Y582" s="161"/>
      <c r="Z582" s="161"/>
    </row>
    <row r="583">
      <c r="A583" s="161"/>
      <c r="B583" s="161"/>
      <c r="C583" s="161"/>
      <c r="D583" s="161"/>
      <c r="E583" s="161"/>
      <c r="F583" s="161"/>
      <c r="G583" s="161"/>
      <c r="H583" s="161"/>
      <c r="I583" s="161"/>
      <c r="J583" s="161"/>
      <c r="K583" s="161"/>
      <c r="L583" s="161"/>
      <c r="M583" s="161"/>
      <c r="N583" s="161"/>
      <c r="O583" s="161"/>
      <c r="P583" s="161"/>
      <c r="Q583" s="161"/>
      <c r="R583" s="161"/>
      <c r="S583" s="161"/>
      <c r="T583" s="161"/>
      <c r="U583" s="161"/>
      <c r="V583" s="161"/>
      <c r="W583" s="161"/>
      <c r="X583" s="161"/>
      <c r="Y583" s="161"/>
      <c r="Z583" s="161"/>
    </row>
    <row r="584">
      <c r="A584" s="161"/>
      <c r="B584" s="161"/>
      <c r="C584" s="161"/>
      <c r="D584" s="161"/>
      <c r="E584" s="161"/>
      <c r="F584" s="161"/>
      <c r="G584" s="161"/>
      <c r="H584" s="161"/>
      <c r="I584" s="161"/>
      <c r="J584" s="161"/>
      <c r="K584" s="161"/>
      <c r="L584" s="161"/>
      <c r="M584" s="161"/>
      <c r="N584" s="161"/>
      <c r="O584" s="161"/>
      <c r="P584" s="161"/>
      <c r="Q584" s="161"/>
      <c r="R584" s="161"/>
      <c r="S584" s="161"/>
      <c r="T584" s="161"/>
      <c r="U584" s="161"/>
      <c r="V584" s="161"/>
      <c r="W584" s="161"/>
      <c r="X584" s="161"/>
      <c r="Y584" s="161"/>
      <c r="Z584" s="161"/>
    </row>
    <row r="585">
      <c r="A585" s="161"/>
      <c r="B585" s="161"/>
      <c r="C585" s="161"/>
      <c r="D585" s="161"/>
      <c r="E585" s="161"/>
      <c r="F585" s="161"/>
      <c r="G585" s="161"/>
      <c r="H585" s="161"/>
      <c r="I585" s="161"/>
      <c r="J585" s="161"/>
      <c r="K585" s="161"/>
      <c r="L585" s="161"/>
      <c r="M585" s="161"/>
      <c r="N585" s="161"/>
      <c r="O585" s="161"/>
      <c r="P585" s="161"/>
      <c r="Q585" s="161"/>
      <c r="R585" s="161"/>
      <c r="S585" s="161"/>
      <c r="T585" s="161"/>
      <c r="U585" s="161"/>
      <c r="V585" s="161"/>
      <c r="W585" s="161"/>
      <c r="X585" s="161"/>
      <c r="Y585" s="161"/>
      <c r="Z585" s="161"/>
    </row>
    <row r="586">
      <c r="A586" s="161"/>
      <c r="B586" s="161"/>
      <c r="C586" s="161"/>
      <c r="D586" s="161"/>
      <c r="E586" s="161"/>
      <c r="F586" s="161"/>
      <c r="G586" s="161"/>
      <c r="H586" s="161"/>
      <c r="I586" s="161"/>
      <c r="J586" s="161"/>
      <c r="K586" s="161"/>
      <c r="L586" s="161"/>
      <c r="M586" s="161"/>
      <c r="N586" s="161"/>
      <c r="O586" s="161"/>
      <c r="P586" s="161"/>
      <c r="Q586" s="161"/>
      <c r="R586" s="161"/>
      <c r="S586" s="161"/>
      <c r="T586" s="161"/>
      <c r="U586" s="161"/>
      <c r="V586" s="161"/>
      <c r="W586" s="161"/>
      <c r="X586" s="161"/>
      <c r="Y586" s="161"/>
      <c r="Z586" s="161"/>
    </row>
    <row r="587">
      <c r="A587" s="161"/>
      <c r="B587" s="161"/>
      <c r="C587" s="161"/>
      <c r="D587" s="161"/>
      <c r="E587" s="161"/>
      <c r="F587" s="161"/>
      <c r="G587" s="161"/>
      <c r="H587" s="161"/>
      <c r="I587" s="161"/>
      <c r="J587" s="161"/>
      <c r="K587" s="161"/>
      <c r="L587" s="161"/>
      <c r="M587" s="161"/>
      <c r="N587" s="161"/>
      <c r="O587" s="161"/>
      <c r="P587" s="161"/>
      <c r="Q587" s="161"/>
      <c r="R587" s="161"/>
      <c r="S587" s="161"/>
      <c r="T587" s="161"/>
      <c r="U587" s="161"/>
      <c r="V587" s="161"/>
      <c r="W587" s="161"/>
      <c r="X587" s="161"/>
      <c r="Y587" s="161"/>
      <c r="Z587" s="161"/>
    </row>
    <row r="588">
      <c r="A588" s="161"/>
      <c r="B588" s="161"/>
      <c r="C588" s="161"/>
      <c r="D588" s="161"/>
      <c r="E588" s="161"/>
      <c r="F588" s="161"/>
      <c r="G588" s="161"/>
      <c r="H588" s="161"/>
      <c r="I588" s="161"/>
      <c r="J588" s="161"/>
      <c r="K588" s="161"/>
      <c r="L588" s="161"/>
      <c r="M588" s="161"/>
      <c r="N588" s="161"/>
      <c r="O588" s="161"/>
      <c r="P588" s="161"/>
      <c r="Q588" s="161"/>
      <c r="R588" s="161"/>
      <c r="S588" s="161"/>
      <c r="T588" s="161"/>
      <c r="U588" s="161"/>
      <c r="V588" s="161"/>
      <c r="W588" s="161"/>
      <c r="X588" s="161"/>
      <c r="Y588" s="161"/>
      <c r="Z588" s="161"/>
    </row>
    <row r="589">
      <c r="A589" s="161"/>
      <c r="B589" s="161"/>
      <c r="C589" s="161"/>
      <c r="D589" s="161"/>
      <c r="E589" s="161"/>
      <c r="F589" s="161"/>
      <c r="G589" s="161"/>
      <c r="H589" s="161"/>
      <c r="I589" s="161"/>
      <c r="J589" s="161"/>
      <c r="K589" s="161"/>
      <c r="L589" s="161"/>
      <c r="M589" s="161"/>
      <c r="N589" s="161"/>
      <c r="O589" s="161"/>
      <c r="P589" s="161"/>
      <c r="Q589" s="161"/>
      <c r="R589" s="161"/>
      <c r="S589" s="161"/>
      <c r="T589" s="161"/>
      <c r="U589" s="161"/>
      <c r="V589" s="161"/>
      <c r="W589" s="161"/>
      <c r="X589" s="161"/>
      <c r="Y589" s="161"/>
      <c r="Z589" s="161"/>
    </row>
    <row r="590">
      <c r="A590" s="161"/>
      <c r="B590" s="161"/>
      <c r="C590" s="161"/>
      <c r="D590" s="161"/>
      <c r="E590" s="161"/>
      <c r="F590" s="161"/>
      <c r="G590" s="161"/>
      <c r="H590" s="161"/>
      <c r="I590" s="161"/>
      <c r="J590" s="161"/>
      <c r="K590" s="161"/>
      <c r="L590" s="161"/>
      <c r="M590" s="161"/>
      <c r="N590" s="161"/>
      <c r="O590" s="161"/>
      <c r="P590" s="161"/>
      <c r="Q590" s="161"/>
      <c r="R590" s="161"/>
      <c r="S590" s="161"/>
      <c r="T590" s="161"/>
      <c r="U590" s="161"/>
      <c r="V590" s="161"/>
      <c r="W590" s="161"/>
      <c r="X590" s="161"/>
      <c r="Y590" s="161"/>
      <c r="Z590" s="161"/>
    </row>
    <row r="591">
      <c r="A591" s="161"/>
      <c r="B591" s="161"/>
      <c r="C591" s="161"/>
      <c r="D591" s="161"/>
      <c r="E591" s="161"/>
      <c r="F591" s="161"/>
      <c r="G591" s="161"/>
      <c r="H591" s="161"/>
      <c r="I591" s="161"/>
      <c r="J591" s="161"/>
      <c r="K591" s="161"/>
      <c r="L591" s="161"/>
      <c r="M591" s="161"/>
      <c r="N591" s="161"/>
      <c r="O591" s="161"/>
      <c r="P591" s="161"/>
      <c r="Q591" s="161"/>
      <c r="R591" s="161"/>
      <c r="S591" s="161"/>
      <c r="T591" s="161"/>
      <c r="U591" s="161"/>
      <c r="V591" s="161"/>
      <c r="W591" s="161"/>
      <c r="X591" s="161"/>
      <c r="Y591" s="161"/>
      <c r="Z591" s="161"/>
    </row>
    <row r="592">
      <c r="A592" s="161"/>
      <c r="B592" s="161"/>
      <c r="C592" s="161"/>
      <c r="D592" s="161"/>
      <c r="E592" s="161"/>
      <c r="F592" s="161"/>
      <c r="G592" s="161"/>
      <c r="H592" s="161"/>
      <c r="I592" s="161"/>
      <c r="J592" s="161"/>
      <c r="K592" s="161"/>
      <c r="L592" s="161"/>
      <c r="M592" s="161"/>
      <c r="N592" s="161"/>
      <c r="O592" s="161"/>
      <c r="P592" s="161"/>
      <c r="Q592" s="161"/>
      <c r="R592" s="161"/>
      <c r="S592" s="161"/>
      <c r="T592" s="161"/>
      <c r="U592" s="161"/>
      <c r="V592" s="161"/>
      <c r="W592" s="161"/>
      <c r="X592" s="161"/>
      <c r="Y592" s="161"/>
      <c r="Z592" s="161"/>
    </row>
    <row r="593">
      <c r="A593" s="161"/>
      <c r="B593" s="161"/>
      <c r="C593" s="161"/>
      <c r="D593" s="161"/>
      <c r="E593" s="161"/>
      <c r="F593" s="161"/>
      <c r="G593" s="161"/>
      <c r="H593" s="161"/>
      <c r="I593" s="161"/>
      <c r="J593" s="161"/>
      <c r="K593" s="161"/>
      <c r="L593" s="161"/>
      <c r="M593" s="161"/>
      <c r="N593" s="161"/>
      <c r="O593" s="161"/>
      <c r="P593" s="161"/>
      <c r="Q593" s="161"/>
      <c r="R593" s="161"/>
      <c r="S593" s="161"/>
      <c r="T593" s="161"/>
      <c r="U593" s="161"/>
      <c r="V593" s="161"/>
      <c r="W593" s="161"/>
      <c r="X593" s="161"/>
      <c r="Y593" s="161"/>
      <c r="Z593" s="161"/>
    </row>
    <row r="594">
      <c r="A594" s="161"/>
      <c r="B594" s="161"/>
      <c r="C594" s="161"/>
      <c r="D594" s="161"/>
      <c r="E594" s="161"/>
      <c r="F594" s="161"/>
      <c r="G594" s="161"/>
      <c r="H594" s="161"/>
      <c r="I594" s="161"/>
      <c r="J594" s="161"/>
      <c r="K594" s="161"/>
      <c r="L594" s="161"/>
      <c r="M594" s="161"/>
      <c r="N594" s="161"/>
      <c r="O594" s="161"/>
      <c r="P594" s="161"/>
      <c r="Q594" s="161"/>
      <c r="R594" s="161"/>
      <c r="S594" s="161"/>
      <c r="T594" s="161"/>
      <c r="U594" s="161"/>
      <c r="V594" s="161"/>
      <c r="W594" s="161"/>
      <c r="X594" s="161"/>
      <c r="Y594" s="161"/>
      <c r="Z594" s="161"/>
    </row>
    <row r="595">
      <c r="A595" s="161"/>
      <c r="B595" s="161"/>
      <c r="C595" s="161"/>
      <c r="D595" s="161"/>
      <c r="E595" s="161"/>
      <c r="F595" s="161"/>
      <c r="G595" s="161"/>
      <c r="H595" s="161"/>
      <c r="I595" s="161"/>
      <c r="J595" s="161"/>
      <c r="K595" s="161"/>
      <c r="L595" s="161"/>
      <c r="M595" s="161"/>
      <c r="N595" s="161"/>
      <c r="O595" s="161"/>
      <c r="P595" s="161"/>
      <c r="Q595" s="161"/>
      <c r="R595" s="161"/>
      <c r="S595" s="161"/>
      <c r="T595" s="161"/>
      <c r="U595" s="161"/>
      <c r="V595" s="161"/>
      <c r="W595" s="161"/>
      <c r="X595" s="161"/>
      <c r="Y595" s="161"/>
      <c r="Z595" s="161"/>
    </row>
    <row r="596">
      <c r="A596" s="161"/>
      <c r="B596" s="161"/>
      <c r="C596" s="161"/>
      <c r="D596" s="161"/>
      <c r="E596" s="161"/>
      <c r="F596" s="161"/>
      <c r="G596" s="161"/>
      <c r="H596" s="161"/>
      <c r="I596" s="161"/>
      <c r="J596" s="161"/>
      <c r="K596" s="161"/>
      <c r="L596" s="161"/>
      <c r="M596" s="161"/>
      <c r="N596" s="161"/>
      <c r="O596" s="161"/>
      <c r="P596" s="161"/>
      <c r="Q596" s="161"/>
      <c r="R596" s="161"/>
      <c r="S596" s="161"/>
      <c r="T596" s="161"/>
      <c r="U596" s="161"/>
      <c r="V596" s="161"/>
      <c r="W596" s="161"/>
      <c r="X596" s="161"/>
      <c r="Y596" s="161"/>
      <c r="Z596" s="161"/>
    </row>
    <row r="597">
      <c r="A597" s="161"/>
      <c r="B597" s="161"/>
      <c r="C597" s="161"/>
      <c r="D597" s="161"/>
      <c r="E597" s="161"/>
      <c r="F597" s="161"/>
      <c r="G597" s="161"/>
      <c r="H597" s="161"/>
      <c r="I597" s="161"/>
      <c r="J597" s="161"/>
      <c r="K597" s="161"/>
      <c r="L597" s="161"/>
      <c r="M597" s="161"/>
      <c r="N597" s="161"/>
      <c r="O597" s="161"/>
      <c r="P597" s="161"/>
      <c r="Q597" s="161"/>
      <c r="R597" s="161"/>
      <c r="S597" s="161"/>
      <c r="T597" s="161"/>
      <c r="U597" s="161"/>
      <c r="V597" s="161"/>
      <c r="W597" s="161"/>
      <c r="X597" s="161"/>
      <c r="Y597" s="161"/>
      <c r="Z597" s="161"/>
    </row>
    <row r="598">
      <c r="A598" s="161"/>
      <c r="B598" s="161"/>
      <c r="C598" s="161"/>
      <c r="D598" s="161"/>
      <c r="E598" s="161"/>
      <c r="F598" s="161"/>
      <c r="G598" s="161"/>
      <c r="H598" s="161"/>
      <c r="I598" s="161"/>
      <c r="J598" s="161"/>
      <c r="K598" s="161"/>
      <c r="L598" s="161"/>
      <c r="M598" s="161"/>
      <c r="N598" s="161"/>
      <c r="O598" s="161"/>
      <c r="P598" s="161"/>
      <c r="Q598" s="161"/>
      <c r="R598" s="161"/>
      <c r="S598" s="161"/>
      <c r="T598" s="161"/>
      <c r="U598" s="161"/>
      <c r="V598" s="161"/>
      <c r="W598" s="161"/>
      <c r="X598" s="161"/>
      <c r="Y598" s="161"/>
      <c r="Z598" s="161"/>
    </row>
    <row r="599">
      <c r="A599" s="161"/>
      <c r="B599" s="161"/>
      <c r="C599" s="161"/>
      <c r="D599" s="161"/>
      <c r="E599" s="161"/>
      <c r="F599" s="161"/>
      <c r="G599" s="161"/>
      <c r="H599" s="161"/>
      <c r="I599" s="161"/>
      <c r="J599" s="161"/>
      <c r="K599" s="161"/>
      <c r="L599" s="161"/>
      <c r="M599" s="161"/>
      <c r="N599" s="161"/>
      <c r="O599" s="161"/>
      <c r="P599" s="161"/>
      <c r="Q599" s="161"/>
      <c r="R599" s="161"/>
      <c r="S599" s="161"/>
      <c r="T599" s="161"/>
      <c r="U599" s="161"/>
      <c r="V599" s="161"/>
      <c r="W599" s="161"/>
      <c r="X599" s="161"/>
      <c r="Y599" s="161"/>
      <c r="Z599" s="161"/>
    </row>
    <row r="600">
      <c r="A600" s="161"/>
      <c r="B600" s="161"/>
      <c r="C600" s="161"/>
      <c r="D600" s="161"/>
      <c r="E600" s="161"/>
      <c r="F600" s="161"/>
      <c r="G600" s="161"/>
      <c r="H600" s="161"/>
      <c r="I600" s="161"/>
      <c r="J600" s="161"/>
      <c r="K600" s="161"/>
      <c r="L600" s="161"/>
      <c r="M600" s="161"/>
      <c r="N600" s="161"/>
      <c r="O600" s="161"/>
      <c r="P600" s="161"/>
      <c r="Q600" s="161"/>
      <c r="R600" s="161"/>
      <c r="S600" s="161"/>
      <c r="T600" s="161"/>
      <c r="U600" s="161"/>
      <c r="V600" s="161"/>
      <c r="W600" s="161"/>
      <c r="X600" s="161"/>
      <c r="Y600" s="161"/>
      <c r="Z600" s="161"/>
    </row>
    <row r="601">
      <c r="A601" s="161"/>
      <c r="B601" s="161"/>
      <c r="C601" s="161"/>
      <c r="D601" s="161"/>
      <c r="E601" s="161"/>
      <c r="F601" s="161"/>
      <c r="G601" s="161"/>
      <c r="H601" s="161"/>
      <c r="I601" s="161"/>
      <c r="J601" s="161"/>
      <c r="K601" s="161"/>
      <c r="L601" s="161"/>
      <c r="M601" s="161"/>
      <c r="N601" s="161"/>
      <c r="O601" s="161"/>
      <c r="P601" s="161"/>
      <c r="Q601" s="161"/>
      <c r="R601" s="161"/>
      <c r="S601" s="161"/>
      <c r="T601" s="161"/>
      <c r="U601" s="161"/>
      <c r="V601" s="161"/>
      <c r="W601" s="161"/>
      <c r="X601" s="161"/>
      <c r="Y601" s="161"/>
      <c r="Z601" s="161"/>
    </row>
    <row r="602">
      <c r="A602" s="161"/>
      <c r="B602" s="161"/>
      <c r="C602" s="161"/>
      <c r="D602" s="161"/>
      <c r="E602" s="161"/>
      <c r="F602" s="161"/>
      <c r="G602" s="161"/>
      <c r="H602" s="161"/>
      <c r="I602" s="161"/>
      <c r="J602" s="161"/>
      <c r="K602" s="161"/>
      <c r="L602" s="161"/>
      <c r="M602" s="161"/>
      <c r="N602" s="161"/>
      <c r="O602" s="161"/>
      <c r="P602" s="161"/>
      <c r="Q602" s="161"/>
      <c r="R602" s="161"/>
      <c r="S602" s="161"/>
      <c r="T602" s="161"/>
      <c r="U602" s="161"/>
      <c r="V602" s="161"/>
      <c r="W602" s="161"/>
      <c r="X602" s="161"/>
      <c r="Y602" s="161"/>
      <c r="Z602" s="161"/>
    </row>
    <row r="603">
      <c r="A603" s="161"/>
      <c r="B603" s="161"/>
      <c r="C603" s="161"/>
      <c r="D603" s="161"/>
      <c r="E603" s="161"/>
      <c r="F603" s="161"/>
      <c r="G603" s="161"/>
      <c r="H603" s="161"/>
      <c r="I603" s="161"/>
      <c r="J603" s="161"/>
      <c r="K603" s="161"/>
      <c r="L603" s="161"/>
      <c r="M603" s="161"/>
      <c r="N603" s="161"/>
      <c r="O603" s="161"/>
      <c r="P603" s="161"/>
      <c r="Q603" s="161"/>
      <c r="R603" s="161"/>
      <c r="S603" s="161"/>
      <c r="T603" s="161"/>
      <c r="U603" s="161"/>
      <c r="V603" s="161"/>
      <c r="W603" s="161"/>
      <c r="X603" s="161"/>
      <c r="Y603" s="161"/>
      <c r="Z603" s="161"/>
    </row>
    <row r="604">
      <c r="A604" s="161"/>
      <c r="B604" s="161"/>
      <c r="C604" s="161"/>
      <c r="D604" s="161"/>
      <c r="E604" s="161"/>
      <c r="F604" s="161"/>
      <c r="G604" s="161"/>
      <c r="H604" s="161"/>
      <c r="I604" s="161"/>
      <c r="J604" s="161"/>
      <c r="K604" s="161"/>
      <c r="L604" s="161"/>
      <c r="M604" s="161"/>
      <c r="N604" s="161"/>
      <c r="O604" s="161"/>
      <c r="P604" s="161"/>
      <c r="Q604" s="161"/>
      <c r="R604" s="161"/>
      <c r="S604" s="161"/>
      <c r="T604" s="161"/>
      <c r="U604" s="161"/>
      <c r="V604" s="161"/>
      <c r="W604" s="161"/>
      <c r="X604" s="161"/>
      <c r="Y604" s="161"/>
      <c r="Z604" s="161"/>
    </row>
    <row r="605">
      <c r="A605" s="161"/>
      <c r="B605" s="161"/>
      <c r="C605" s="161"/>
      <c r="D605" s="161"/>
      <c r="E605" s="161"/>
      <c r="F605" s="161"/>
      <c r="G605" s="161"/>
      <c r="H605" s="161"/>
      <c r="I605" s="161"/>
      <c r="J605" s="161"/>
      <c r="K605" s="161"/>
      <c r="L605" s="161"/>
      <c r="M605" s="161"/>
      <c r="N605" s="161"/>
      <c r="O605" s="161"/>
      <c r="P605" s="161"/>
      <c r="Q605" s="161"/>
      <c r="R605" s="161"/>
      <c r="S605" s="161"/>
      <c r="T605" s="161"/>
      <c r="U605" s="161"/>
      <c r="V605" s="161"/>
      <c r="W605" s="161"/>
      <c r="X605" s="161"/>
      <c r="Y605" s="161"/>
      <c r="Z605" s="161"/>
    </row>
    <row r="606">
      <c r="A606" s="161"/>
      <c r="B606" s="161"/>
      <c r="C606" s="161"/>
      <c r="D606" s="161"/>
      <c r="E606" s="161"/>
      <c r="F606" s="161"/>
      <c r="G606" s="161"/>
      <c r="H606" s="161"/>
      <c r="I606" s="161"/>
      <c r="J606" s="161"/>
      <c r="K606" s="161"/>
      <c r="L606" s="161"/>
      <c r="M606" s="161"/>
      <c r="N606" s="161"/>
      <c r="O606" s="161"/>
      <c r="P606" s="161"/>
      <c r="Q606" s="161"/>
      <c r="R606" s="161"/>
      <c r="S606" s="161"/>
      <c r="T606" s="161"/>
      <c r="U606" s="161"/>
      <c r="V606" s="161"/>
      <c r="W606" s="161"/>
      <c r="X606" s="161"/>
      <c r="Y606" s="161"/>
      <c r="Z606" s="161"/>
    </row>
    <row r="607">
      <c r="A607" s="161"/>
      <c r="B607" s="161"/>
      <c r="C607" s="161"/>
      <c r="D607" s="161"/>
      <c r="E607" s="161"/>
      <c r="F607" s="161"/>
      <c r="G607" s="161"/>
      <c r="H607" s="161"/>
      <c r="I607" s="161"/>
      <c r="J607" s="161"/>
      <c r="K607" s="161"/>
      <c r="L607" s="161"/>
      <c r="M607" s="161"/>
      <c r="N607" s="161"/>
      <c r="O607" s="161"/>
      <c r="P607" s="161"/>
      <c r="Q607" s="161"/>
      <c r="R607" s="161"/>
      <c r="S607" s="161"/>
      <c r="T607" s="161"/>
      <c r="U607" s="161"/>
      <c r="V607" s="161"/>
      <c r="W607" s="161"/>
      <c r="X607" s="161"/>
      <c r="Y607" s="161"/>
      <c r="Z607" s="161"/>
    </row>
    <row r="608">
      <c r="A608" s="161"/>
      <c r="B608" s="161"/>
      <c r="C608" s="161"/>
      <c r="D608" s="161"/>
      <c r="E608" s="161"/>
      <c r="F608" s="161"/>
      <c r="G608" s="161"/>
      <c r="H608" s="161"/>
      <c r="I608" s="161"/>
      <c r="J608" s="161"/>
      <c r="K608" s="161"/>
      <c r="L608" s="161"/>
      <c r="M608" s="161"/>
      <c r="N608" s="161"/>
      <c r="O608" s="161"/>
      <c r="P608" s="161"/>
      <c r="Q608" s="161"/>
      <c r="R608" s="161"/>
      <c r="S608" s="161"/>
      <c r="T608" s="161"/>
      <c r="U608" s="161"/>
      <c r="V608" s="161"/>
      <c r="W608" s="161"/>
      <c r="X608" s="161"/>
      <c r="Y608" s="161"/>
      <c r="Z608" s="161"/>
    </row>
    <row r="609">
      <c r="A609" s="161"/>
      <c r="B609" s="161"/>
      <c r="C609" s="161"/>
      <c r="D609" s="161"/>
      <c r="E609" s="161"/>
      <c r="F609" s="161"/>
      <c r="G609" s="161"/>
      <c r="H609" s="161"/>
      <c r="I609" s="161"/>
      <c r="J609" s="161"/>
      <c r="K609" s="161"/>
      <c r="L609" s="161"/>
      <c r="M609" s="161"/>
      <c r="N609" s="161"/>
      <c r="O609" s="161"/>
      <c r="P609" s="161"/>
      <c r="Q609" s="161"/>
      <c r="R609" s="161"/>
      <c r="S609" s="161"/>
      <c r="T609" s="161"/>
      <c r="U609" s="161"/>
      <c r="V609" s="161"/>
      <c r="W609" s="161"/>
      <c r="X609" s="161"/>
      <c r="Y609" s="161"/>
      <c r="Z609" s="161"/>
    </row>
    <row r="610">
      <c r="A610" s="161"/>
      <c r="B610" s="161"/>
      <c r="C610" s="161"/>
      <c r="D610" s="161"/>
      <c r="E610" s="161"/>
      <c r="F610" s="161"/>
      <c r="G610" s="161"/>
      <c r="H610" s="161"/>
      <c r="I610" s="161"/>
      <c r="J610" s="161"/>
      <c r="K610" s="161"/>
      <c r="L610" s="161"/>
      <c r="M610" s="161"/>
      <c r="N610" s="161"/>
      <c r="O610" s="161"/>
      <c r="P610" s="161"/>
      <c r="Q610" s="161"/>
      <c r="R610" s="161"/>
      <c r="S610" s="161"/>
      <c r="T610" s="161"/>
      <c r="U610" s="161"/>
      <c r="V610" s="161"/>
      <c r="W610" s="161"/>
      <c r="X610" s="161"/>
      <c r="Y610" s="161"/>
      <c r="Z610" s="161"/>
    </row>
    <row r="611">
      <c r="A611" s="161"/>
      <c r="B611" s="161"/>
      <c r="C611" s="161"/>
      <c r="D611" s="161"/>
      <c r="E611" s="161"/>
      <c r="F611" s="161"/>
      <c r="G611" s="161"/>
      <c r="H611" s="161"/>
      <c r="I611" s="161"/>
      <c r="J611" s="161"/>
      <c r="K611" s="161"/>
      <c r="L611" s="161"/>
      <c r="M611" s="161"/>
      <c r="N611" s="161"/>
      <c r="O611" s="161"/>
      <c r="P611" s="161"/>
      <c r="Q611" s="161"/>
      <c r="R611" s="161"/>
      <c r="S611" s="161"/>
      <c r="T611" s="161"/>
      <c r="U611" s="161"/>
      <c r="V611" s="161"/>
      <c r="W611" s="161"/>
      <c r="X611" s="161"/>
      <c r="Y611" s="161"/>
      <c r="Z611" s="161"/>
    </row>
    <row r="612">
      <c r="A612" s="161"/>
      <c r="B612" s="161"/>
      <c r="C612" s="161"/>
      <c r="D612" s="161"/>
      <c r="E612" s="161"/>
      <c r="F612" s="161"/>
      <c r="G612" s="161"/>
      <c r="H612" s="161"/>
      <c r="I612" s="161"/>
      <c r="J612" s="161"/>
      <c r="K612" s="161"/>
      <c r="L612" s="161"/>
      <c r="M612" s="161"/>
      <c r="N612" s="161"/>
      <c r="O612" s="161"/>
      <c r="P612" s="161"/>
      <c r="Q612" s="161"/>
      <c r="R612" s="161"/>
      <c r="S612" s="161"/>
      <c r="T612" s="161"/>
      <c r="U612" s="161"/>
      <c r="V612" s="161"/>
      <c r="W612" s="161"/>
      <c r="X612" s="161"/>
      <c r="Y612" s="161"/>
      <c r="Z612" s="161"/>
    </row>
    <row r="613">
      <c r="A613" s="161"/>
      <c r="B613" s="161"/>
      <c r="C613" s="161"/>
      <c r="D613" s="161"/>
      <c r="E613" s="161"/>
      <c r="F613" s="161"/>
      <c r="G613" s="161"/>
      <c r="H613" s="161"/>
      <c r="I613" s="161"/>
      <c r="J613" s="161"/>
      <c r="K613" s="161"/>
      <c r="L613" s="161"/>
      <c r="M613" s="161"/>
      <c r="N613" s="161"/>
      <c r="O613" s="161"/>
      <c r="P613" s="161"/>
      <c r="Q613" s="161"/>
      <c r="R613" s="161"/>
      <c r="S613" s="161"/>
      <c r="T613" s="161"/>
      <c r="U613" s="161"/>
      <c r="V613" s="161"/>
      <c r="W613" s="161"/>
      <c r="X613" s="161"/>
      <c r="Y613" s="161"/>
      <c r="Z613" s="161"/>
    </row>
    <row r="614">
      <c r="A614" s="161"/>
      <c r="B614" s="161"/>
      <c r="C614" s="161"/>
      <c r="D614" s="161"/>
      <c r="E614" s="161"/>
      <c r="F614" s="161"/>
      <c r="G614" s="161"/>
      <c r="H614" s="161"/>
      <c r="I614" s="161"/>
      <c r="J614" s="161"/>
      <c r="K614" s="161"/>
      <c r="L614" s="161"/>
      <c r="M614" s="161"/>
      <c r="N614" s="161"/>
      <c r="O614" s="161"/>
      <c r="P614" s="161"/>
      <c r="Q614" s="161"/>
      <c r="R614" s="161"/>
      <c r="S614" s="161"/>
      <c r="T614" s="161"/>
      <c r="U614" s="161"/>
      <c r="V614" s="161"/>
      <c r="W614" s="161"/>
      <c r="X614" s="161"/>
      <c r="Y614" s="161"/>
      <c r="Z614" s="161"/>
    </row>
    <row r="615">
      <c r="A615" s="161"/>
      <c r="B615" s="161"/>
      <c r="C615" s="161"/>
      <c r="D615" s="161"/>
      <c r="E615" s="161"/>
      <c r="F615" s="161"/>
      <c r="G615" s="161"/>
      <c r="H615" s="161"/>
      <c r="I615" s="161"/>
      <c r="J615" s="161"/>
      <c r="K615" s="161"/>
      <c r="L615" s="161"/>
      <c r="M615" s="161"/>
      <c r="N615" s="161"/>
      <c r="O615" s="161"/>
      <c r="P615" s="161"/>
      <c r="Q615" s="161"/>
      <c r="R615" s="161"/>
      <c r="S615" s="161"/>
      <c r="T615" s="161"/>
      <c r="U615" s="161"/>
      <c r="V615" s="161"/>
      <c r="W615" s="161"/>
      <c r="X615" s="161"/>
      <c r="Y615" s="161"/>
      <c r="Z615" s="161"/>
    </row>
    <row r="616">
      <c r="A616" s="161"/>
      <c r="B616" s="161"/>
      <c r="C616" s="161"/>
      <c r="D616" s="161"/>
      <c r="E616" s="161"/>
      <c r="F616" s="161"/>
      <c r="G616" s="161"/>
      <c r="H616" s="161"/>
      <c r="I616" s="161"/>
      <c r="J616" s="161"/>
      <c r="K616" s="161"/>
      <c r="L616" s="161"/>
      <c r="M616" s="161"/>
      <c r="N616" s="161"/>
      <c r="O616" s="161"/>
      <c r="P616" s="161"/>
      <c r="Q616" s="161"/>
      <c r="R616" s="161"/>
      <c r="S616" s="161"/>
      <c r="T616" s="161"/>
      <c r="U616" s="161"/>
      <c r="V616" s="161"/>
      <c r="W616" s="161"/>
      <c r="X616" s="161"/>
      <c r="Y616" s="161"/>
      <c r="Z616" s="161"/>
    </row>
    <row r="617">
      <c r="A617" s="161"/>
      <c r="B617" s="161"/>
      <c r="C617" s="161"/>
      <c r="D617" s="161"/>
      <c r="E617" s="161"/>
      <c r="F617" s="161"/>
      <c r="G617" s="161"/>
      <c r="H617" s="161"/>
      <c r="I617" s="161"/>
      <c r="J617" s="161"/>
      <c r="K617" s="161"/>
      <c r="L617" s="161"/>
      <c r="M617" s="161"/>
      <c r="N617" s="161"/>
      <c r="O617" s="161"/>
      <c r="P617" s="161"/>
      <c r="Q617" s="161"/>
      <c r="R617" s="161"/>
      <c r="S617" s="161"/>
      <c r="T617" s="161"/>
      <c r="U617" s="161"/>
      <c r="V617" s="161"/>
      <c r="W617" s="161"/>
      <c r="X617" s="161"/>
      <c r="Y617" s="161"/>
      <c r="Z617" s="161"/>
    </row>
    <row r="618">
      <c r="A618" s="161"/>
      <c r="B618" s="161"/>
      <c r="C618" s="161"/>
      <c r="D618" s="161"/>
      <c r="E618" s="161"/>
      <c r="F618" s="161"/>
      <c r="G618" s="161"/>
      <c r="H618" s="161"/>
      <c r="I618" s="161"/>
      <c r="J618" s="161"/>
      <c r="K618" s="161"/>
      <c r="L618" s="161"/>
      <c r="M618" s="161"/>
      <c r="N618" s="161"/>
      <c r="O618" s="161"/>
      <c r="P618" s="161"/>
      <c r="Q618" s="161"/>
      <c r="R618" s="161"/>
      <c r="S618" s="161"/>
      <c r="T618" s="161"/>
      <c r="U618" s="161"/>
      <c r="V618" s="161"/>
      <c r="W618" s="161"/>
      <c r="X618" s="161"/>
      <c r="Y618" s="161"/>
      <c r="Z618" s="161"/>
    </row>
    <row r="619">
      <c r="A619" s="161"/>
      <c r="B619" s="161"/>
      <c r="C619" s="161"/>
      <c r="D619" s="161"/>
      <c r="E619" s="161"/>
      <c r="F619" s="161"/>
      <c r="G619" s="161"/>
      <c r="H619" s="161"/>
      <c r="I619" s="161"/>
      <c r="J619" s="161"/>
      <c r="K619" s="161"/>
      <c r="L619" s="161"/>
      <c r="M619" s="161"/>
      <c r="N619" s="161"/>
      <c r="O619" s="161"/>
      <c r="P619" s="161"/>
      <c r="Q619" s="161"/>
      <c r="R619" s="161"/>
      <c r="S619" s="161"/>
      <c r="T619" s="161"/>
      <c r="U619" s="161"/>
      <c r="V619" s="161"/>
      <c r="W619" s="161"/>
      <c r="X619" s="161"/>
      <c r="Y619" s="161"/>
      <c r="Z619" s="161"/>
    </row>
    <row r="620">
      <c r="A620" s="161"/>
      <c r="B620" s="161"/>
      <c r="C620" s="161"/>
      <c r="D620" s="161"/>
      <c r="E620" s="161"/>
      <c r="F620" s="161"/>
      <c r="G620" s="161"/>
      <c r="H620" s="161"/>
      <c r="I620" s="161"/>
      <c r="J620" s="161"/>
      <c r="K620" s="161"/>
      <c r="L620" s="161"/>
      <c r="M620" s="161"/>
      <c r="N620" s="161"/>
      <c r="O620" s="161"/>
      <c r="P620" s="161"/>
      <c r="Q620" s="161"/>
      <c r="R620" s="161"/>
      <c r="S620" s="161"/>
      <c r="T620" s="161"/>
      <c r="U620" s="161"/>
      <c r="V620" s="161"/>
      <c r="W620" s="161"/>
      <c r="X620" s="161"/>
      <c r="Y620" s="161"/>
      <c r="Z620" s="161"/>
    </row>
    <row r="621">
      <c r="A621" s="161"/>
      <c r="B621" s="161"/>
      <c r="C621" s="161"/>
      <c r="D621" s="161"/>
      <c r="E621" s="161"/>
      <c r="F621" s="161"/>
      <c r="G621" s="161"/>
      <c r="H621" s="161"/>
      <c r="I621" s="161"/>
      <c r="J621" s="161"/>
      <c r="K621" s="161"/>
      <c r="L621" s="161"/>
      <c r="M621" s="161"/>
      <c r="N621" s="161"/>
      <c r="O621" s="161"/>
      <c r="P621" s="161"/>
      <c r="Q621" s="161"/>
      <c r="R621" s="161"/>
      <c r="S621" s="161"/>
      <c r="T621" s="161"/>
      <c r="U621" s="161"/>
      <c r="V621" s="161"/>
      <c r="W621" s="161"/>
      <c r="X621" s="161"/>
      <c r="Y621" s="161"/>
      <c r="Z621" s="161"/>
    </row>
    <row r="622">
      <c r="A622" s="161"/>
      <c r="B622" s="161"/>
      <c r="C622" s="161"/>
      <c r="D622" s="161"/>
      <c r="E622" s="161"/>
      <c r="F622" s="161"/>
      <c r="G622" s="161"/>
      <c r="H622" s="161"/>
      <c r="I622" s="161"/>
      <c r="J622" s="161"/>
      <c r="K622" s="161"/>
      <c r="L622" s="161"/>
      <c r="M622" s="161"/>
      <c r="N622" s="161"/>
      <c r="O622" s="161"/>
      <c r="P622" s="161"/>
      <c r="Q622" s="161"/>
      <c r="R622" s="161"/>
      <c r="S622" s="161"/>
      <c r="T622" s="161"/>
      <c r="U622" s="161"/>
      <c r="V622" s="161"/>
      <c r="W622" s="161"/>
      <c r="X622" s="161"/>
      <c r="Y622" s="161"/>
      <c r="Z622" s="161"/>
    </row>
    <row r="623">
      <c r="A623" s="161"/>
      <c r="B623" s="161"/>
      <c r="C623" s="161"/>
      <c r="D623" s="161"/>
      <c r="E623" s="161"/>
      <c r="F623" s="161"/>
      <c r="G623" s="161"/>
      <c r="H623" s="161"/>
      <c r="I623" s="161"/>
      <c r="J623" s="161"/>
      <c r="K623" s="161"/>
      <c r="L623" s="161"/>
      <c r="M623" s="161"/>
      <c r="N623" s="161"/>
      <c r="O623" s="161"/>
      <c r="P623" s="161"/>
      <c r="Q623" s="161"/>
      <c r="R623" s="161"/>
      <c r="S623" s="161"/>
      <c r="T623" s="161"/>
      <c r="U623" s="161"/>
      <c r="V623" s="161"/>
      <c r="W623" s="161"/>
      <c r="X623" s="161"/>
      <c r="Y623" s="161"/>
      <c r="Z623" s="161"/>
    </row>
    <row r="624">
      <c r="A624" s="161"/>
      <c r="B624" s="161"/>
      <c r="C624" s="161"/>
      <c r="D624" s="161"/>
      <c r="E624" s="161"/>
      <c r="F624" s="161"/>
      <c r="G624" s="161"/>
      <c r="H624" s="161"/>
      <c r="I624" s="161"/>
      <c r="J624" s="161"/>
      <c r="K624" s="161"/>
      <c r="L624" s="161"/>
      <c r="M624" s="161"/>
      <c r="N624" s="161"/>
      <c r="O624" s="161"/>
      <c r="P624" s="161"/>
      <c r="Q624" s="161"/>
      <c r="R624" s="161"/>
      <c r="S624" s="161"/>
      <c r="T624" s="161"/>
      <c r="U624" s="161"/>
      <c r="V624" s="161"/>
      <c r="W624" s="161"/>
      <c r="X624" s="161"/>
      <c r="Y624" s="161"/>
      <c r="Z624" s="161"/>
    </row>
    <row r="625">
      <c r="A625" s="161"/>
      <c r="B625" s="161"/>
      <c r="C625" s="161"/>
      <c r="D625" s="161"/>
      <c r="E625" s="161"/>
      <c r="F625" s="161"/>
      <c r="G625" s="161"/>
      <c r="H625" s="161"/>
      <c r="I625" s="161"/>
      <c r="J625" s="161"/>
      <c r="K625" s="161"/>
      <c r="L625" s="161"/>
      <c r="M625" s="161"/>
      <c r="N625" s="161"/>
      <c r="O625" s="161"/>
      <c r="P625" s="161"/>
      <c r="Q625" s="161"/>
      <c r="R625" s="161"/>
      <c r="S625" s="161"/>
      <c r="T625" s="161"/>
      <c r="U625" s="161"/>
      <c r="V625" s="161"/>
      <c r="W625" s="161"/>
      <c r="X625" s="161"/>
      <c r="Y625" s="161"/>
      <c r="Z625" s="161"/>
    </row>
    <row r="626">
      <c r="A626" s="161"/>
      <c r="B626" s="161"/>
      <c r="C626" s="161"/>
      <c r="D626" s="161"/>
      <c r="E626" s="161"/>
      <c r="F626" s="161"/>
      <c r="G626" s="161"/>
      <c r="H626" s="161"/>
      <c r="I626" s="161"/>
      <c r="J626" s="161"/>
      <c r="K626" s="161"/>
      <c r="L626" s="161"/>
      <c r="M626" s="161"/>
      <c r="N626" s="161"/>
      <c r="O626" s="161"/>
      <c r="P626" s="161"/>
      <c r="Q626" s="161"/>
      <c r="R626" s="161"/>
      <c r="S626" s="161"/>
      <c r="T626" s="161"/>
      <c r="U626" s="161"/>
      <c r="V626" s="161"/>
      <c r="W626" s="161"/>
      <c r="X626" s="161"/>
      <c r="Y626" s="161"/>
      <c r="Z626" s="161"/>
    </row>
    <row r="627">
      <c r="A627" s="161"/>
      <c r="B627" s="161"/>
      <c r="C627" s="161"/>
      <c r="D627" s="161"/>
      <c r="E627" s="161"/>
      <c r="F627" s="161"/>
      <c r="G627" s="161"/>
      <c r="H627" s="161"/>
      <c r="I627" s="161"/>
      <c r="J627" s="161"/>
      <c r="K627" s="161"/>
      <c r="L627" s="161"/>
      <c r="M627" s="161"/>
      <c r="N627" s="161"/>
      <c r="O627" s="161"/>
      <c r="P627" s="161"/>
      <c r="Q627" s="161"/>
      <c r="R627" s="161"/>
      <c r="S627" s="161"/>
      <c r="T627" s="161"/>
      <c r="U627" s="161"/>
      <c r="V627" s="161"/>
      <c r="W627" s="161"/>
      <c r="X627" s="161"/>
      <c r="Y627" s="161"/>
      <c r="Z627" s="161"/>
    </row>
    <row r="628">
      <c r="A628" s="161"/>
      <c r="B628" s="161"/>
      <c r="C628" s="161"/>
      <c r="D628" s="161"/>
      <c r="E628" s="161"/>
      <c r="F628" s="161"/>
      <c r="G628" s="161"/>
      <c r="H628" s="161"/>
      <c r="I628" s="161"/>
      <c r="J628" s="161"/>
      <c r="K628" s="161"/>
      <c r="L628" s="161"/>
      <c r="M628" s="161"/>
      <c r="N628" s="161"/>
      <c r="O628" s="161"/>
      <c r="P628" s="161"/>
      <c r="Q628" s="161"/>
      <c r="R628" s="161"/>
      <c r="S628" s="161"/>
      <c r="T628" s="161"/>
      <c r="U628" s="161"/>
      <c r="V628" s="161"/>
      <c r="W628" s="161"/>
      <c r="X628" s="161"/>
      <c r="Y628" s="161"/>
      <c r="Z628" s="161"/>
    </row>
    <row r="629">
      <c r="A629" s="161"/>
      <c r="B629" s="161"/>
      <c r="C629" s="161"/>
      <c r="D629" s="161"/>
      <c r="E629" s="161"/>
      <c r="F629" s="161"/>
      <c r="G629" s="161"/>
      <c r="H629" s="161"/>
      <c r="I629" s="161"/>
      <c r="J629" s="161"/>
      <c r="K629" s="161"/>
      <c r="L629" s="161"/>
      <c r="M629" s="161"/>
      <c r="N629" s="161"/>
      <c r="O629" s="161"/>
      <c r="P629" s="161"/>
      <c r="Q629" s="161"/>
      <c r="R629" s="161"/>
      <c r="S629" s="161"/>
      <c r="T629" s="161"/>
      <c r="U629" s="161"/>
      <c r="V629" s="161"/>
      <c r="W629" s="161"/>
      <c r="X629" s="161"/>
      <c r="Y629" s="161"/>
      <c r="Z629" s="161"/>
    </row>
    <row r="630">
      <c r="A630" s="161"/>
      <c r="B630" s="161"/>
      <c r="C630" s="161"/>
      <c r="D630" s="161"/>
      <c r="E630" s="161"/>
      <c r="F630" s="161"/>
      <c r="G630" s="161"/>
      <c r="H630" s="161"/>
      <c r="I630" s="161"/>
      <c r="J630" s="161"/>
      <c r="K630" s="161"/>
      <c r="L630" s="161"/>
      <c r="M630" s="161"/>
      <c r="N630" s="161"/>
      <c r="O630" s="161"/>
      <c r="P630" s="161"/>
      <c r="Q630" s="161"/>
      <c r="R630" s="161"/>
      <c r="S630" s="161"/>
      <c r="T630" s="161"/>
      <c r="U630" s="161"/>
      <c r="V630" s="161"/>
      <c r="W630" s="161"/>
      <c r="X630" s="161"/>
      <c r="Y630" s="161"/>
      <c r="Z630" s="161"/>
    </row>
    <row r="631">
      <c r="A631" s="161"/>
      <c r="B631" s="161"/>
      <c r="C631" s="161"/>
      <c r="D631" s="161"/>
      <c r="E631" s="161"/>
      <c r="F631" s="161"/>
      <c r="G631" s="161"/>
      <c r="H631" s="161"/>
      <c r="I631" s="161"/>
      <c r="J631" s="161"/>
      <c r="K631" s="161"/>
      <c r="L631" s="161"/>
      <c r="M631" s="161"/>
      <c r="N631" s="161"/>
      <c r="O631" s="161"/>
      <c r="P631" s="161"/>
      <c r="Q631" s="161"/>
      <c r="R631" s="161"/>
      <c r="S631" s="161"/>
      <c r="T631" s="161"/>
      <c r="U631" s="161"/>
      <c r="V631" s="161"/>
      <c r="W631" s="161"/>
      <c r="X631" s="161"/>
      <c r="Y631" s="161"/>
      <c r="Z631" s="161"/>
    </row>
    <row r="632">
      <c r="A632" s="161"/>
      <c r="B632" s="161"/>
      <c r="C632" s="161"/>
      <c r="D632" s="161"/>
      <c r="E632" s="161"/>
      <c r="F632" s="161"/>
      <c r="G632" s="161"/>
      <c r="H632" s="161"/>
      <c r="I632" s="161"/>
      <c r="J632" s="161"/>
      <c r="K632" s="161"/>
      <c r="L632" s="161"/>
      <c r="M632" s="161"/>
      <c r="N632" s="161"/>
      <c r="O632" s="161"/>
      <c r="P632" s="161"/>
      <c r="Q632" s="161"/>
      <c r="R632" s="161"/>
      <c r="S632" s="161"/>
      <c r="T632" s="161"/>
      <c r="U632" s="161"/>
      <c r="V632" s="161"/>
      <c r="W632" s="161"/>
      <c r="X632" s="161"/>
      <c r="Y632" s="161"/>
      <c r="Z632" s="161"/>
    </row>
    <row r="633">
      <c r="A633" s="161"/>
      <c r="B633" s="161"/>
      <c r="C633" s="161"/>
      <c r="D633" s="161"/>
      <c r="E633" s="161"/>
      <c r="F633" s="161"/>
      <c r="G633" s="161"/>
      <c r="H633" s="161"/>
      <c r="I633" s="161"/>
      <c r="J633" s="161"/>
      <c r="K633" s="161"/>
      <c r="L633" s="161"/>
      <c r="M633" s="161"/>
      <c r="N633" s="161"/>
      <c r="O633" s="161"/>
      <c r="P633" s="161"/>
      <c r="Q633" s="161"/>
      <c r="R633" s="161"/>
      <c r="S633" s="161"/>
      <c r="T633" s="161"/>
      <c r="U633" s="161"/>
      <c r="V633" s="161"/>
      <c r="W633" s="161"/>
      <c r="X633" s="161"/>
      <c r="Y633" s="161"/>
      <c r="Z633" s="161"/>
    </row>
    <row r="634">
      <c r="A634" s="161"/>
      <c r="B634" s="161"/>
      <c r="C634" s="161"/>
      <c r="D634" s="161"/>
      <c r="E634" s="161"/>
      <c r="F634" s="161"/>
      <c r="G634" s="161"/>
      <c r="H634" s="161"/>
      <c r="I634" s="161"/>
      <c r="J634" s="161"/>
      <c r="K634" s="161"/>
      <c r="L634" s="161"/>
      <c r="M634" s="161"/>
      <c r="N634" s="161"/>
      <c r="O634" s="161"/>
      <c r="P634" s="161"/>
      <c r="Q634" s="161"/>
      <c r="R634" s="161"/>
      <c r="S634" s="161"/>
      <c r="T634" s="161"/>
      <c r="U634" s="161"/>
      <c r="V634" s="161"/>
      <c r="W634" s="161"/>
      <c r="X634" s="161"/>
      <c r="Y634" s="161"/>
      <c r="Z634" s="161"/>
    </row>
    <row r="635">
      <c r="A635" s="161"/>
      <c r="B635" s="161"/>
      <c r="C635" s="161"/>
      <c r="D635" s="161"/>
      <c r="E635" s="161"/>
      <c r="F635" s="161"/>
      <c r="G635" s="161"/>
      <c r="H635" s="161"/>
      <c r="I635" s="161"/>
      <c r="J635" s="161"/>
      <c r="K635" s="161"/>
      <c r="L635" s="161"/>
      <c r="M635" s="161"/>
      <c r="N635" s="161"/>
      <c r="O635" s="161"/>
      <c r="P635" s="161"/>
      <c r="Q635" s="161"/>
      <c r="R635" s="161"/>
      <c r="S635" s="161"/>
      <c r="T635" s="161"/>
      <c r="U635" s="161"/>
      <c r="V635" s="161"/>
      <c r="W635" s="161"/>
      <c r="X635" s="161"/>
      <c r="Y635" s="161"/>
      <c r="Z635" s="161"/>
    </row>
    <row r="636">
      <c r="A636" s="161"/>
      <c r="B636" s="161"/>
      <c r="C636" s="161"/>
      <c r="D636" s="161"/>
      <c r="E636" s="161"/>
      <c r="F636" s="161"/>
      <c r="G636" s="161"/>
      <c r="H636" s="161"/>
      <c r="I636" s="161"/>
      <c r="J636" s="161"/>
      <c r="K636" s="161"/>
      <c r="L636" s="161"/>
      <c r="M636" s="161"/>
      <c r="N636" s="161"/>
      <c r="O636" s="161"/>
      <c r="P636" s="161"/>
      <c r="Q636" s="161"/>
      <c r="R636" s="161"/>
      <c r="S636" s="161"/>
      <c r="T636" s="161"/>
      <c r="U636" s="161"/>
      <c r="V636" s="161"/>
      <c r="W636" s="161"/>
      <c r="X636" s="161"/>
      <c r="Y636" s="161"/>
      <c r="Z636" s="161"/>
    </row>
    <row r="637">
      <c r="A637" s="161"/>
      <c r="B637" s="161"/>
      <c r="C637" s="161"/>
      <c r="D637" s="161"/>
      <c r="E637" s="161"/>
      <c r="F637" s="161"/>
      <c r="G637" s="161"/>
      <c r="H637" s="161"/>
      <c r="I637" s="161"/>
      <c r="J637" s="161"/>
      <c r="K637" s="161"/>
      <c r="L637" s="161"/>
      <c r="M637" s="161"/>
      <c r="N637" s="161"/>
      <c r="O637" s="161"/>
      <c r="P637" s="161"/>
      <c r="Q637" s="161"/>
      <c r="R637" s="161"/>
      <c r="S637" s="161"/>
      <c r="T637" s="161"/>
      <c r="U637" s="161"/>
      <c r="V637" s="161"/>
      <c r="W637" s="161"/>
      <c r="X637" s="161"/>
      <c r="Y637" s="161"/>
      <c r="Z637" s="161"/>
    </row>
    <row r="638">
      <c r="A638" s="161"/>
      <c r="B638" s="161"/>
      <c r="C638" s="161"/>
      <c r="D638" s="161"/>
      <c r="E638" s="161"/>
      <c r="F638" s="161"/>
      <c r="G638" s="161"/>
      <c r="H638" s="161"/>
      <c r="I638" s="161"/>
      <c r="J638" s="161"/>
      <c r="K638" s="161"/>
      <c r="L638" s="161"/>
      <c r="M638" s="161"/>
      <c r="N638" s="161"/>
      <c r="O638" s="161"/>
      <c r="P638" s="161"/>
      <c r="Q638" s="161"/>
      <c r="R638" s="161"/>
      <c r="S638" s="161"/>
      <c r="T638" s="161"/>
      <c r="U638" s="161"/>
      <c r="V638" s="161"/>
      <c r="W638" s="161"/>
      <c r="X638" s="161"/>
      <c r="Y638" s="161"/>
      <c r="Z638" s="161"/>
    </row>
    <row r="639">
      <c r="A639" s="161"/>
      <c r="B639" s="161"/>
      <c r="C639" s="161"/>
      <c r="D639" s="161"/>
      <c r="E639" s="161"/>
      <c r="F639" s="161"/>
      <c r="G639" s="161"/>
      <c r="H639" s="161"/>
      <c r="I639" s="161"/>
      <c r="J639" s="161"/>
      <c r="K639" s="161"/>
      <c r="L639" s="161"/>
      <c r="M639" s="161"/>
      <c r="N639" s="161"/>
      <c r="O639" s="161"/>
      <c r="P639" s="161"/>
      <c r="Q639" s="161"/>
      <c r="R639" s="161"/>
      <c r="S639" s="161"/>
      <c r="T639" s="161"/>
      <c r="U639" s="161"/>
      <c r="V639" s="161"/>
      <c r="W639" s="161"/>
      <c r="X639" s="161"/>
      <c r="Y639" s="161"/>
      <c r="Z639" s="161"/>
    </row>
    <row r="640">
      <c r="A640" s="161"/>
      <c r="B640" s="161"/>
      <c r="C640" s="161"/>
      <c r="D640" s="161"/>
      <c r="E640" s="161"/>
      <c r="F640" s="161"/>
      <c r="G640" s="161"/>
      <c r="H640" s="161"/>
      <c r="I640" s="161"/>
      <c r="J640" s="161"/>
      <c r="K640" s="161"/>
      <c r="L640" s="161"/>
      <c r="M640" s="161"/>
      <c r="N640" s="161"/>
      <c r="O640" s="161"/>
      <c r="P640" s="161"/>
      <c r="Q640" s="161"/>
      <c r="R640" s="161"/>
      <c r="S640" s="161"/>
      <c r="T640" s="161"/>
      <c r="U640" s="161"/>
      <c r="V640" s="161"/>
      <c r="W640" s="161"/>
      <c r="X640" s="161"/>
      <c r="Y640" s="161"/>
      <c r="Z640" s="161"/>
    </row>
    <row r="641">
      <c r="A641" s="161"/>
      <c r="B641" s="161"/>
      <c r="C641" s="161"/>
      <c r="D641" s="161"/>
      <c r="E641" s="161"/>
      <c r="F641" s="161"/>
      <c r="G641" s="161"/>
      <c r="H641" s="161"/>
      <c r="I641" s="161"/>
      <c r="J641" s="161"/>
      <c r="K641" s="161"/>
      <c r="L641" s="161"/>
      <c r="M641" s="161"/>
      <c r="N641" s="161"/>
      <c r="O641" s="161"/>
      <c r="P641" s="161"/>
      <c r="Q641" s="161"/>
      <c r="R641" s="161"/>
      <c r="S641" s="161"/>
      <c r="T641" s="161"/>
      <c r="U641" s="161"/>
      <c r="V641" s="161"/>
      <c r="W641" s="161"/>
      <c r="X641" s="161"/>
      <c r="Y641" s="161"/>
      <c r="Z641" s="161"/>
    </row>
    <row r="642">
      <c r="A642" s="161"/>
      <c r="B642" s="161"/>
      <c r="C642" s="161"/>
      <c r="D642" s="161"/>
      <c r="E642" s="161"/>
      <c r="F642" s="161"/>
      <c r="G642" s="161"/>
      <c r="H642" s="161"/>
      <c r="I642" s="161"/>
      <c r="J642" s="161"/>
      <c r="K642" s="161"/>
      <c r="L642" s="161"/>
      <c r="M642" s="161"/>
      <c r="N642" s="161"/>
      <c r="O642" s="161"/>
      <c r="P642" s="161"/>
      <c r="Q642" s="161"/>
      <c r="R642" s="161"/>
      <c r="S642" s="161"/>
      <c r="T642" s="161"/>
      <c r="U642" s="161"/>
      <c r="V642" s="161"/>
      <c r="W642" s="161"/>
      <c r="X642" s="161"/>
      <c r="Y642" s="161"/>
      <c r="Z642" s="161"/>
    </row>
    <row r="643">
      <c r="A643" s="161"/>
      <c r="B643" s="161"/>
      <c r="C643" s="161"/>
      <c r="D643" s="161"/>
      <c r="E643" s="161"/>
      <c r="F643" s="161"/>
      <c r="G643" s="161"/>
      <c r="H643" s="161"/>
      <c r="I643" s="161"/>
      <c r="J643" s="161"/>
      <c r="K643" s="161"/>
      <c r="L643" s="161"/>
      <c r="M643" s="161"/>
      <c r="N643" s="161"/>
      <c r="O643" s="161"/>
      <c r="P643" s="161"/>
      <c r="Q643" s="161"/>
      <c r="R643" s="161"/>
      <c r="S643" s="161"/>
      <c r="T643" s="161"/>
      <c r="U643" s="161"/>
      <c r="V643" s="161"/>
      <c r="W643" s="161"/>
      <c r="X643" s="161"/>
      <c r="Y643" s="161"/>
      <c r="Z643" s="161"/>
    </row>
    <row r="644">
      <c r="A644" s="161"/>
      <c r="B644" s="161"/>
      <c r="C644" s="161"/>
      <c r="D644" s="161"/>
      <c r="E644" s="161"/>
      <c r="F644" s="161"/>
      <c r="G644" s="161"/>
      <c r="H644" s="161"/>
      <c r="I644" s="161"/>
      <c r="J644" s="161"/>
      <c r="K644" s="161"/>
      <c r="L644" s="161"/>
      <c r="M644" s="161"/>
      <c r="N644" s="161"/>
      <c r="O644" s="161"/>
      <c r="P644" s="161"/>
      <c r="Q644" s="161"/>
      <c r="R644" s="161"/>
      <c r="S644" s="161"/>
      <c r="T644" s="161"/>
      <c r="U644" s="161"/>
      <c r="V644" s="161"/>
      <c r="W644" s="161"/>
      <c r="X644" s="161"/>
      <c r="Y644" s="161"/>
      <c r="Z644" s="161"/>
    </row>
    <row r="645">
      <c r="A645" s="161"/>
      <c r="B645" s="161"/>
      <c r="C645" s="161"/>
      <c r="D645" s="161"/>
      <c r="E645" s="161"/>
      <c r="F645" s="161"/>
      <c r="G645" s="161"/>
      <c r="H645" s="161"/>
      <c r="I645" s="161"/>
      <c r="J645" s="161"/>
      <c r="K645" s="161"/>
      <c r="L645" s="161"/>
      <c r="M645" s="161"/>
      <c r="N645" s="161"/>
      <c r="O645" s="161"/>
      <c r="P645" s="161"/>
      <c r="Q645" s="161"/>
      <c r="R645" s="161"/>
      <c r="S645" s="161"/>
      <c r="T645" s="161"/>
      <c r="U645" s="161"/>
      <c r="V645" s="161"/>
      <c r="W645" s="161"/>
      <c r="X645" s="161"/>
      <c r="Y645" s="161"/>
      <c r="Z645" s="161"/>
    </row>
    <row r="646">
      <c r="A646" s="161"/>
      <c r="B646" s="161"/>
      <c r="C646" s="161"/>
      <c r="D646" s="161"/>
      <c r="E646" s="161"/>
      <c r="F646" s="161"/>
      <c r="G646" s="161"/>
      <c r="H646" s="161"/>
      <c r="I646" s="161"/>
      <c r="J646" s="161"/>
      <c r="K646" s="161"/>
      <c r="L646" s="161"/>
      <c r="M646" s="161"/>
      <c r="N646" s="161"/>
      <c r="O646" s="161"/>
      <c r="P646" s="161"/>
      <c r="Q646" s="161"/>
      <c r="R646" s="161"/>
      <c r="S646" s="161"/>
      <c r="T646" s="161"/>
      <c r="U646" s="161"/>
      <c r="V646" s="161"/>
      <c r="W646" s="161"/>
      <c r="X646" s="161"/>
      <c r="Y646" s="161"/>
      <c r="Z646" s="161"/>
    </row>
    <row r="647">
      <c r="A647" s="161"/>
      <c r="B647" s="161"/>
      <c r="C647" s="161"/>
      <c r="D647" s="161"/>
      <c r="E647" s="161"/>
      <c r="F647" s="161"/>
      <c r="G647" s="161"/>
      <c r="H647" s="161"/>
      <c r="I647" s="161"/>
      <c r="J647" s="161"/>
      <c r="K647" s="161"/>
      <c r="L647" s="161"/>
      <c r="M647" s="161"/>
      <c r="N647" s="161"/>
      <c r="O647" s="161"/>
      <c r="P647" s="161"/>
      <c r="Q647" s="161"/>
      <c r="R647" s="161"/>
      <c r="S647" s="161"/>
      <c r="T647" s="161"/>
      <c r="U647" s="161"/>
      <c r="V647" s="161"/>
      <c r="W647" s="161"/>
      <c r="X647" s="161"/>
      <c r="Y647" s="161"/>
      <c r="Z647" s="161"/>
    </row>
    <row r="648">
      <c r="A648" s="161"/>
      <c r="B648" s="161"/>
      <c r="C648" s="161"/>
      <c r="D648" s="161"/>
      <c r="E648" s="161"/>
      <c r="F648" s="161"/>
      <c r="G648" s="161"/>
      <c r="H648" s="161"/>
      <c r="I648" s="161"/>
      <c r="J648" s="161"/>
      <c r="K648" s="161"/>
      <c r="L648" s="161"/>
      <c r="M648" s="161"/>
      <c r="N648" s="161"/>
      <c r="O648" s="161"/>
      <c r="P648" s="161"/>
      <c r="Q648" s="161"/>
      <c r="R648" s="161"/>
      <c r="S648" s="161"/>
      <c r="T648" s="161"/>
      <c r="U648" s="161"/>
      <c r="V648" s="161"/>
      <c r="W648" s="161"/>
      <c r="X648" s="161"/>
      <c r="Y648" s="161"/>
      <c r="Z648" s="161"/>
    </row>
    <row r="649">
      <c r="A649" s="161"/>
      <c r="B649" s="161"/>
      <c r="C649" s="161"/>
      <c r="D649" s="161"/>
      <c r="E649" s="161"/>
      <c r="F649" s="161"/>
      <c r="G649" s="161"/>
      <c r="H649" s="161"/>
      <c r="I649" s="161"/>
      <c r="J649" s="161"/>
      <c r="K649" s="161"/>
      <c r="L649" s="161"/>
      <c r="M649" s="161"/>
      <c r="N649" s="161"/>
      <c r="O649" s="161"/>
      <c r="P649" s="161"/>
      <c r="Q649" s="161"/>
      <c r="R649" s="161"/>
      <c r="S649" s="161"/>
      <c r="T649" s="161"/>
      <c r="U649" s="161"/>
      <c r="V649" s="161"/>
      <c r="W649" s="161"/>
      <c r="X649" s="161"/>
      <c r="Y649" s="161"/>
      <c r="Z649" s="161"/>
    </row>
    <row r="650">
      <c r="A650" s="161"/>
      <c r="B650" s="161"/>
      <c r="C650" s="161"/>
      <c r="D650" s="161"/>
      <c r="E650" s="161"/>
      <c r="F650" s="161"/>
      <c r="G650" s="161"/>
      <c r="H650" s="161"/>
      <c r="I650" s="161"/>
      <c r="J650" s="161"/>
      <c r="K650" s="161"/>
      <c r="L650" s="161"/>
      <c r="M650" s="161"/>
      <c r="N650" s="161"/>
      <c r="O650" s="161"/>
      <c r="P650" s="161"/>
      <c r="Q650" s="161"/>
      <c r="R650" s="161"/>
      <c r="S650" s="161"/>
      <c r="T650" s="161"/>
      <c r="U650" s="161"/>
      <c r="V650" s="161"/>
      <c r="W650" s="161"/>
      <c r="X650" s="161"/>
      <c r="Y650" s="161"/>
      <c r="Z650" s="161"/>
    </row>
    <row r="651">
      <c r="A651" s="161"/>
      <c r="B651" s="161"/>
      <c r="C651" s="161"/>
      <c r="D651" s="161"/>
      <c r="E651" s="161"/>
      <c r="F651" s="161"/>
      <c r="G651" s="161"/>
      <c r="H651" s="161"/>
      <c r="I651" s="161"/>
      <c r="J651" s="161"/>
      <c r="K651" s="161"/>
      <c r="L651" s="161"/>
      <c r="M651" s="161"/>
      <c r="N651" s="161"/>
      <c r="O651" s="161"/>
      <c r="P651" s="161"/>
      <c r="Q651" s="161"/>
      <c r="R651" s="161"/>
      <c r="S651" s="161"/>
      <c r="T651" s="161"/>
      <c r="U651" s="161"/>
      <c r="V651" s="161"/>
      <c r="W651" s="161"/>
      <c r="X651" s="161"/>
      <c r="Y651" s="161"/>
      <c r="Z651" s="161"/>
    </row>
    <row r="652">
      <c r="A652" s="161"/>
      <c r="B652" s="161"/>
      <c r="C652" s="161"/>
      <c r="D652" s="161"/>
      <c r="E652" s="161"/>
      <c r="F652" s="161"/>
      <c r="G652" s="161"/>
      <c r="H652" s="161"/>
      <c r="I652" s="161"/>
      <c r="J652" s="161"/>
      <c r="K652" s="161"/>
      <c r="L652" s="161"/>
      <c r="M652" s="161"/>
      <c r="N652" s="161"/>
      <c r="O652" s="161"/>
      <c r="P652" s="161"/>
      <c r="Q652" s="161"/>
      <c r="R652" s="161"/>
      <c r="S652" s="161"/>
      <c r="T652" s="161"/>
      <c r="U652" s="161"/>
      <c r="V652" s="161"/>
      <c r="W652" s="161"/>
      <c r="X652" s="161"/>
      <c r="Y652" s="161"/>
      <c r="Z652" s="161"/>
    </row>
    <row r="653">
      <c r="A653" s="161"/>
      <c r="B653" s="161"/>
      <c r="C653" s="161"/>
      <c r="D653" s="161"/>
      <c r="E653" s="161"/>
      <c r="F653" s="161"/>
      <c r="G653" s="161"/>
      <c r="H653" s="161"/>
      <c r="I653" s="161"/>
      <c r="J653" s="161"/>
      <c r="K653" s="161"/>
      <c r="L653" s="161"/>
      <c r="M653" s="161"/>
      <c r="N653" s="161"/>
      <c r="O653" s="161"/>
      <c r="P653" s="161"/>
      <c r="Q653" s="161"/>
      <c r="R653" s="161"/>
      <c r="S653" s="161"/>
      <c r="T653" s="161"/>
      <c r="U653" s="161"/>
      <c r="V653" s="161"/>
      <c r="W653" s="161"/>
      <c r="X653" s="161"/>
      <c r="Y653" s="161"/>
      <c r="Z653" s="161"/>
    </row>
    <row r="654">
      <c r="A654" s="161"/>
      <c r="B654" s="161"/>
      <c r="C654" s="161"/>
      <c r="D654" s="161"/>
      <c r="E654" s="161"/>
      <c r="F654" s="161"/>
      <c r="G654" s="161"/>
      <c r="H654" s="161"/>
      <c r="I654" s="161"/>
      <c r="J654" s="161"/>
      <c r="K654" s="161"/>
      <c r="L654" s="161"/>
      <c r="M654" s="161"/>
      <c r="N654" s="161"/>
      <c r="O654" s="161"/>
      <c r="P654" s="161"/>
      <c r="Q654" s="161"/>
      <c r="R654" s="161"/>
      <c r="S654" s="161"/>
      <c r="T654" s="161"/>
      <c r="U654" s="161"/>
      <c r="V654" s="161"/>
      <c r="W654" s="161"/>
      <c r="X654" s="161"/>
      <c r="Y654" s="161"/>
      <c r="Z654" s="161"/>
    </row>
    <row r="655">
      <c r="A655" s="161"/>
      <c r="B655" s="161"/>
      <c r="C655" s="161"/>
      <c r="D655" s="161"/>
      <c r="E655" s="161"/>
      <c r="F655" s="161"/>
      <c r="G655" s="161"/>
      <c r="H655" s="161"/>
      <c r="I655" s="161"/>
      <c r="J655" s="161"/>
      <c r="K655" s="161"/>
      <c r="L655" s="161"/>
      <c r="M655" s="161"/>
      <c r="N655" s="161"/>
      <c r="O655" s="161"/>
      <c r="P655" s="161"/>
      <c r="Q655" s="161"/>
      <c r="R655" s="161"/>
      <c r="S655" s="161"/>
      <c r="T655" s="161"/>
      <c r="U655" s="161"/>
      <c r="V655" s="161"/>
      <c r="W655" s="161"/>
      <c r="X655" s="161"/>
      <c r="Y655" s="161"/>
      <c r="Z655" s="161"/>
    </row>
    <row r="656">
      <c r="A656" s="161"/>
      <c r="B656" s="161"/>
      <c r="C656" s="161"/>
      <c r="D656" s="161"/>
      <c r="E656" s="161"/>
      <c r="F656" s="161"/>
      <c r="G656" s="161"/>
      <c r="H656" s="161"/>
      <c r="I656" s="161"/>
      <c r="J656" s="161"/>
      <c r="K656" s="161"/>
      <c r="L656" s="161"/>
      <c r="M656" s="161"/>
      <c r="N656" s="161"/>
      <c r="O656" s="161"/>
      <c r="P656" s="161"/>
      <c r="Q656" s="161"/>
      <c r="R656" s="161"/>
      <c r="S656" s="161"/>
      <c r="T656" s="161"/>
      <c r="U656" s="161"/>
      <c r="V656" s="161"/>
      <c r="W656" s="161"/>
      <c r="X656" s="161"/>
      <c r="Y656" s="161"/>
      <c r="Z656" s="161"/>
    </row>
    <row r="657">
      <c r="A657" s="161"/>
      <c r="B657" s="161"/>
      <c r="C657" s="161"/>
      <c r="D657" s="161"/>
      <c r="E657" s="161"/>
      <c r="F657" s="161"/>
      <c r="G657" s="161"/>
      <c r="H657" s="161"/>
      <c r="I657" s="161"/>
      <c r="J657" s="161"/>
      <c r="K657" s="161"/>
      <c r="L657" s="161"/>
      <c r="M657" s="161"/>
      <c r="N657" s="161"/>
      <c r="O657" s="161"/>
      <c r="P657" s="161"/>
      <c r="Q657" s="161"/>
      <c r="R657" s="161"/>
      <c r="S657" s="161"/>
      <c r="T657" s="161"/>
      <c r="U657" s="161"/>
      <c r="V657" s="161"/>
      <c r="W657" s="161"/>
      <c r="X657" s="161"/>
      <c r="Y657" s="161"/>
      <c r="Z657" s="161"/>
    </row>
    <row r="658">
      <c r="A658" s="161"/>
      <c r="B658" s="161"/>
      <c r="C658" s="161"/>
      <c r="D658" s="161"/>
      <c r="E658" s="161"/>
      <c r="F658" s="161"/>
      <c r="G658" s="161"/>
      <c r="H658" s="161"/>
      <c r="I658" s="161"/>
      <c r="J658" s="161"/>
      <c r="K658" s="161"/>
      <c r="L658" s="161"/>
      <c r="M658" s="161"/>
      <c r="N658" s="161"/>
      <c r="O658" s="161"/>
      <c r="P658" s="161"/>
      <c r="Q658" s="161"/>
      <c r="R658" s="161"/>
      <c r="S658" s="161"/>
      <c r="T658" s="161"/>
      <c r="U658" s="161"/>
      <c r="V658" s="161"/>
      <c r="W658" s="161"/>
      <c r="X658" s="161"/>
      <c r="Y658" s="161"/>
      <c r="Z658" s="161"/>
    </row>
    <row r="659">
      <c r="A659" s="161"/>
      <c r="B659" s="161"/>
      <c r="C659" s="161"/>
      <c r="D659" s="161"/>
      <c r="E659" s="161"/>
      <c r="F659" s="161"/>
      <c r="G659" s="161"/>
      <c r="H659" s="161"/>
      <c r="I659" s="161"/>
      <c r="J659" s="161"/>
      <c r="K659" s="161"/>
      <c r="L659" s="161"/>
      <c r="M659" s="161"/>
      <c r="N659" s="161"/>
      <c r="O659" s="161"/>
      <c r="P659" s="161"/>
      <c r="Q659" s="161"/>
      <c r="R659" s="161"/>
      <c r="S659" s="161"/>
      <c r="T659" s="161"/>
      <c r="U659" s="161"/>
      <c r="V659" s="161"/>
      <c r="W659" s="161"/>
      <c r="X659" s="161"/>
      <c r="Y659" s="161"/>
      <c r="Z659" s="161"/>
    </row>
    <row r="660">
      <c r="A660" s="161"/>
      <c r="B660" s="161"/>
      <c r="C660" s="161"/>
      <c r="D660" s="161"/>
      <c r="E660" s="161"/>
      <c r="F660" s="161"/>
      <c r="G660" s="161"/>
      <c r="H660" s="161"/>
      <c r="I660" s="161"/>
      <c r="J660" s="161"/>
      <c r="K660" s="161"/>
      <c r="L660" s="161"/>
      <c r="M660" s="161"/>
      <c r="N660" s="161"/>
      <c r="O660" s="161"/>
      <c r="P660" s="161"/>
      <c r="Q660" s="161"/>
      <c r="R660" s="161"/>
      <c r="S660" s="161"/>
      <c r="T660" s="161"/>
      <c r="U660" s="161"/>
      <c r="V660" s="161"/>
      <c r="W660" s="161"/>
      <c r="X660" s="161"/>
      <c r="Y660" s="161"/>
      <c r="Z660" s="161"/>
    </row>
    <row r="661">
      <c r="A661" s="161"/>
      <c r="B661" s="161"/>
      <c r="C661" s="161"/>
      <c r="D661" s="161"/>
      <c r="E661" s="161"/>
      <c r="F661" s="161"/>
      <c r="G661" s="161"/>
      <c r="H661" s="161"/>
      <c r="I661" s="161"/>
      <c r="J661" s="161"/>
      <c r="K661" s="161"/>
      <c r="L661" s="161"/>
      <c r="M661" s="161"/>
      <c r="N661" s="161"/>
      <c r="O661" s="161"/>
      <c r="P661" s="161"/>
      <c r="Q661" s="161"/>
      <c r="R661" s="161"/>
      <c r="S661" s="161"/>
      <c r="T661" s="161"/>
      <c r="U661" s="161"/>
      <c r="V661" s="161"/>
      <c r="W661" s="161"/>
      <c r="X661" s="161"/>
      <c r="Y661" s="161"/>
      <c r="Z661" s="161"/>
    </row>
    <row r="662">
      <c r="A662" s="161"/>
      <c r="B662" s="161"/>
      <c r="C662" s="161"/>
      <c r="D662" s="161"/>
      <c r="E662" s="161"/>
      <c r="F662" s="161"/>
      <c r="G662" s="161"/>
      <c r="H662" s="161"/>
      <c r="I662" s="161"/>
      <c r="J662" s="161"/>
      <c r="K662" s="161"/>
      <c r="L662" s="161"/>
      <c r="M662" s="161"/>
      <c r="N662" s="161"/>
      <c r="O662" s="161"/>
      <c r="P662" s="161"/>
      <c r="Q662" s="161"/>
      <c r="R662" s="161"/>
      <c r="S662" s="161"/>
      <c r="T662" s="161"/>
      <c r="U662" s="161"/>
      <c r="V662" s="161"/>
      <c r="W662" s="161"/>
      <c r="X662" s="161"/>
      <c r="Y662" s="161"/>
      <c r="Z662" s="161"/>
    </row>
    <row r="663">
      <c r="A663" s="161"/>
      <c r="B663" s="161"/>
      <c r="C663" s="161"/>
      <c r="D663" s="161"/>
      <c r="E663" s="161"/>
      <c r="F663" s="161"/>
      <c r="G663" s="161"/>
      <c r="H663" s="161"/>
      <c r="I663" s="161"/>
      <c r="J663" s="161"/>
      <c r="K663" s="161"/>
      <c r="L663" s="161"/>
      <c r="M663" s="161"/>
      <c r="N663" s="161"/>
      <c r="O663" s="161"/>
      <c r="P663" s="161"/>
      <c r="Q663" s="161"/>
      <c r="R663" s="161"/>
      <c r="S663" s="161"/>
      <c r="T663" s="161"/>
      <c r="U663" s="161"/>
      <c r="V663" s="161"/>
      <c r="W663" s="161"/>
      <c r="X663" s="161"/>
      <c r="Y663" s="161"/>
      <c r="Z663" s="161"/>
    </row>
    <row r="664">
      <c r="A664" s="161"/>
      <c r="B664" s="161"/>
      <c r="C664" s="161"/>
      <c r="D664" s="161"/>
      <c r="E664" s="161"/>
      <c r="F664" s="161"/>
      <c r="G664" s="161"/>
      <c r="H664" s="161"/>
      <c r="I664" s="161"/>
      <c r="J664" s="161"/>
      <c r="K664" s="161"/>
      <c r="L664" s="161"/>
      <c r="M664" s="161"/>
      <c r="N664" s="161"/>
      <c r="O664" s="161"/>
      <c r="P664" s="161"/>
      <c r="Q664" s="161"/>
      <c r="R664" s="161"/>
      <c r="S664" s="161"/>
      <c r="T664" s="161"/>
      <c r="U664" s="161"/>
      <c r="V664" s="161"/>
      <c r="W664" s="161"/>
      <c r="X664" s="161"/>
      <c r="Y664" s="161"/>
      <c r="Z664" s="161"/>
    </row>
    <row r="665">
      <c r="A665" s="161"/>
      <c r="B665" s="161"/>
      <c r="C665" s="161"/>
      <c r="D665" s="161"/>
      <c r="E665" s="161"/>
      <c r="F665" s="161"/>
      <c r="G665" s="161"/>
      <c r="H665" s="161"/>
      <c r="I665" s="161"/>
      <c r="J665" s="161"/>
      <c r="K665" s="161"/>
      <c r="L665" s="161"/>
      <c r="M665" s="161"/>
      <c r="N665" s="161"/>
      <c r="O665" s="161"/>
      <c r="P665" s="161"/>
      <c r="Q665" s="161"/>
      <c r="R665" s="161"/>
      <c r="S665" s="161"/>
      <c r="T665" s="161"/>
      <c r="U665" s="161"/>
      <c r="V665" s="161"/>
      <c r="W665" s="161"/>
      <c r="X665" s="161"/>
      <c r="Y665" s="161"/>
      <c r="Z665" s="161"/>
    </row>
    <row r="666">
      <c r="A666" s="161"/>
      <c r="B666" s="161"/>
      <c r="C666" s="161"/>
      <c r="D666" s="161"/>
      <c r="E666" s="161"/>
      <c r="F666" s="161"/>
      <c r="G666" s="161"/>
      <c r="H666" s="161"/>
      <c r="I666" s="161"/>
      <c r="J666" s="161"/>
      <c r="K666" s="161"/>
      <c r="L666" s="161"/>
      <c r="M666" s="161"/>
      <c r="N666" s="161"/>
      <c r="O666" s="161"/>
      <c r="P666" s="161"/>
      <c r="Q666" s="161"/>
      <c r="R666" s="161"/>
      <c r="S666" s="161"/>
      <c r="T666" s="161"/>
      <c r="U666" s="161"/>
      <c r="V666" s="161"/>
      <c r="W666" s="161"/>
      <c r="X666" s="161"/>
      <c r="Y666" s="161"/>
      <c r="Z666" s="161"/>
    </row>
    <row r="667">
      <c r="A667" s="161"/>
      <c r="B667" s="161"/>
      <c r="C667" s="161"/>
      <c r="D667" s="161"/>
      <c r="E667" s="161"/>
      <c r="F667" s="161"/>
      <c r="G667" s="161"/>
      <c r="H667" s="161"/>
      <c r="I667" s="161"/>
      <c r="J667" s="161"/>
      <c r="K667" s="161"/>
      <c r="L667" s="161"/>
      <c r="M667" s="161"/>
      <c r="N667" s="161"/>
      <c r="O667" s="161"/>
      <c r="P667" s="161"/>
      <c r="Q667" s="161"/>
      <c r="R667" s="161"/>
      <c r="S667" s="161"/>
      <c r="T667" s="161"/>
      <c r="U667" s="161"/>
      <c r="V667" s="161"/>
      <c r="W667" s="161"/>
      <c r="X667" s="161"/>
      <c r="Y667" s="161"/>
      <c r="Z667" s="161"/>
    </row>
    <row r="668">
      <c r="A668" s="161"/>
      <c r="B668" s="161"/>
      <c r="C668" s="161"/>
      <c r="D668" s="161"/>
      <c r="E668" s="161"/>
      <c r="F668" s="161"/>
      <c r="G668" s="161"/>
      <c r="H668" s="161"/>
      <c r="I668" s="161"/>
      <c r="J668" s="161"/>
      <c r="K668" s="161"/>
      <c r="L668" s="161"/>
      <c r="M668" s="161"/>
      <c r="N668" s="161"/>
      <c r="O668" s="161"/>
      <c r="P668" s="161"/>
      <c r="Q668" s="161"/>
      <c r="R668" s="161"/>
      <c r="S668" s="161"/>
      <c r="T668" s="161"/>
      <c r="U668" s="161"/>
      <c r="V668" s="161"/>
      <c r="W668" s="161"/>
      <c r="X668" s="161"/>
      <c r="Y668" s="161"/>
      <c r="Z668" s="161"/>
    </row>
    <row r="669">
      <c r="A669" s="161"/>
      <c r="B669" s="161"/>
      <c r="C669" s="161"/>
      <c r="D669" s="161"/>
      <c r="E669" s="161"/>
      <c r="F669" s="161"/>
      <c r="G669" s="161"/>
      <c r="H669" s="161"/>
      <c r="I669" s="161"/>
      <c r="J669" s="161"/>
      <c r="K669" s="161"/>
      <c r="L669" s="161"/>
      <c r="M669" s="161"/>
      <c r="N669" s="161"/>
      <c r="O669" s="161"/>
      <c r="P669" s="161"/>
      <c r="Q669" s="161"/>
      <c r="R669" s="161"/>
      <c r="S669" s="161"/>
      <c r="T669" s="161"/>
      <c r="U669" s="161"/>
      <c r="V669" s="161"/>
      <c r="W669" s="161"/>
      <c r="X669" s="161"/>
      <c r="Y669" s="161"/>
      <c r="Z669" s="161"/>
    </row>
    <row r="670">
      <c r="A670" s="161"/>
      <c r="B670" s="161"/>
      <c r="C670" s="161"/>
      <c r="D670" s="161"/>
      <c r="E670" s="161"/>
      <c r="F670" s="161"/>
      <c r="G670" s="161"/>
      <c r="H670" s="161"/>
      <c r="I670" s="161"/>
      <c r="J670" s="161"/>
      <c r="K670" s="161"/>
      <c r="L670" s="161"/>
      <c r="M670" s="161"/>
      <c r="N670" s="161"/>
      <c r="O670" s="161"/>
      <c r="P670" s="161"/>
      <c r="Q670" s="161"/>
      <c r="R670" s="161"/>
      <c r="S670" s="161"/>
      <c r="T670" s="161"/>
      <c r="U670" s="161"/>
      <c r="V670" s="161"/>
      <c r="W670" s="161"/>
      <c r="X670" s="161"/>
      <c r="Y670" s="161"/>
      <c r="Z670" s="161"/>
    </row>
    <row r="671">
      <c r="A671" s="161"/>
      <c r="B671" s="161"/>
      <c r="C671" s="161"/>
      <c r="D671" s="161"/>
      <c r="E671" s="161"/>
      <c r="F671" s="161"/>
      <c r="G671" s="161"/>
      <c r="H671" s="161"/>
      <c r="I671" s="161"/>
      <c r="J671" s="161"/>
      <c r="K671" s="161"/>
      <c r="L671" s="161"/>
      <c r="M671" s="161"/>
      <c r="N671" s="161"/>
      <c r="O671" s="161"/>
      <c r="P671" s="161"/>
      <c r="Q671" s="161"/>
      <c r="R671" s="161"/>
      <c r="S671" s="161"/>
      <c r="T671" s="161"/>
      <c r="U671" s="161"/>
      <c r="V671" s="161"/>
      <c r="W671" s="161"/>
      <c r="X671" s="161"/>
      <c r="Y671" s="161"/>
      <c r="Z671" s="161"/>
    </row>
    <row r="672">
      <c r="A672" s="161"/>
      <c r="B672" s="161"/>
      <c r="C672" s="161"/>
      <c r="D672" s="161"/>
      <c r="E672" s="161"/>
      <c r="F672" s="161"/>
      <c r="G672" s="161"/>
      <c r="H672" s="161"/>
      <c r="I672" s="161"/>
      <c r="J672" s="161"/>
      <c r="K672" s="161"/>
      <c r="L672" s="161"/>
      <c r="M672" s="161"/>
      <c r="N672" s="161"/>
      <c r="O672" s="161"/>
      <c r="P672" s="161"/>
      <c r="Q672" s="161"/>
      <c r="R672" s="161"/>
      <c r="S672" s="161"/>
      <c r="T672" s="161"/>
      <c r="U672" s="161"/>
      <c r="V672" s="161"/>
      <c r="W672" s="161"/>
      <c r="X672" s="161"/>
      <c r="Y672" s="161"/>
      <c r="Z672" s="161"/>
    </row>
    <row r="673">
      <c r="A673" s="161"/>
      <c r="B673" s="161"/>
      <c r="C673" s="161"/>
      <c r="D673" s="161"/>
      <c r="E673" s="161"/>
      <c r="F673" s="161"/>
      <c r="G673" s="161"/>
      <c r="H673" s="161"/>
      <c r="I673" s="161"/>
      <c r="J673" s="161"/>
      <c r="K673" s="161"/>
      <c r="L673" s="161"/>
      <c r="M673" s="161"/>
      <c r="N673" s="161"/>
      <c r="O673" s="161"/>
      <c r="P673" s="161"/>
      <c r="Q673" s="161"/>
      <c r="R673" s="161"/>
      <c r="S673" s="161"/>
      <c r="T673" s="161"/>
      <c r="U673" s="161"/>
      <c r="V673" s="161"/>
      <c r="W673" s="161"/>
      <c r="X673" s="161"/>
      <c r="Y673" s="161"/>
      <c r="Z673" s="161"/>
    </row>
    <row r="674">
      <c r="A674" s="161"/>
      <c r="B674" s="161"/>
      <c r="C674" s="161"/>
      <c r="D674" s="161"/>
      <c r="E674" s="161"/>
      <c r="F674" s="161"/>
      <c r="G674" s="161"/>
      <c r="H674" s="161"/>
      <c r="I674" s="161"/>
      <c r="J674" s="161"/>
      <c r="K674" s="161"/>
      <c r="L674" s="161"/>
      <c r="M674" s="161"/>
      <c r="N674" s="161"/>
      <c r="O674" s="161"/>
      <c r="P674" s="161"/>
      <c r="Q674" s="161"/>
      <c r="R674" s="161"/>
      <c r="S674" s="161"/>
      <c r="T674" s="161"/>
      <c r="U674" s="161"/>
      <c r="V674" s="161"/>
      <c r="W674" s="161"/>
      <c r="X674" s="161"/>
      <c r="Y674" s="161"/>
      <c r="Z674" s="161"/>
    </row>
    <row r="675">
      <c r="A675" s="161"/>
      <c r="B675" s="161"/>
      <c r="C675" s="161"/>
      <c r="D675" s="161"/>
      <c r="E675" s="161"/>
      <c r="F675" s="161"/>
      <c r="G675" s="161"/>
      <c r="H675" s="161"/>
      <c r="I675" s="161"/>
      <c r="J675" s="161"/>
      <c r="K675" s="161"/>
      <c r="L675" s="161"/>
      <c r="M675" s="161"/>
      <c r="N675" s="161"/>
      <c r="O675" s="161"/>
      <c r="P675" s="161"/>
      <c r="Q675" s="161"/>
      <c r="R675" s="161"/>
      <c r="S675" s="161"/>
      <c r="T675" s="161"/>
      <c r="U675" s="161"/>
      <c r="V675" s="161"/>
      <c r="W675" s="161"/>
      <c r="X675" s="161"/>
      <c r="Y675" s="161"/>
      <c r="Z675" s="161"/>
    </row>
    <row r="676">
      <c r="A676" s="161"/>
      <c r="B676" s="161"/>
      <c r="C676" s="161"/>
      <c r="D676" s="161"/>
      <c r="E676" s="161"/>
      <c r="F676" s="161"/>
      <c r="G676" s="161"/>
      <c r="H676" s="161"/>
      <c r="I676" s="161"/>
      <c r="J676" s="161"/>
      <c r="K676" s="161"/>
      <c r="L676" s="161"/>
      <c r="M676" s="161"/>
      <c r="N676" s="161"/>
      <c r="O676" s="161"/>
      <c r="P676" s="161"/>
      <c r="Q676" s="161"/>
      <c r="R676" s="161"/>
      <c r="S676" s="161"/>
      <c r="T676" s="161"/>
      <c r="U676" s="161"/>
      <c r="V676" s="161"/>
      <c r="W676" s="161"/>
      <c r="X676" s="161"/>
      <c r="Y676" s="161"/>
      <c r="Z676" s="161"/>
    </row>
    <row r="677">
      <c r="A677" s="161"/>
      <c r="B677" s="161"/>
      <c r="C677" s="161"/>
      <c r="D677" s="161"/>
      <c r="E677" s="161"/>
      <c r="F677" s="161"/>
      <c r="G677" s="161"/>
      <c r="H677" s="161"/>
      <c r="I677" s="161"/>
      <c r="J677" s="161"/>
      <c r="K677" s="161"/>
      <c r="L677" s="161"/>
      <c r="M677" s="161"/>
      <c r="N677" s="161"/>
      <c r="O677" s="161"/>
      <c r="P677" s="161"/>
      <c r="Q677" s="161"/>
      <c r="R677" s="161"/>
      <c r="S677" s="161"/>
      <c r="T677" s="161"/>
      <c r="U677" s="161"/>
      <c r="V677" s="161"/>
      <c r="W677" s="161"/>
      <c r="X677" s="161"/>
      <c r="Y677" s="161"/>
      <c r="Z677" s="161"/>
    </row>
    <row r="678">
      <c r="A678" s="161"/>
      <c r="B678" s="161"/>
      <c r="C678" s="161"/>
      <c r="D678" s="161"/>
      <c r="E678" s="161"/>
      <c r="F678" s="161"/>
      <c r="G678" s="161"/>
      <c r="H678" s="161"/>
      <c r="I678" s="161"/>
      <c r="J678" s="161"/>
      <c r="K678" s="161"/>
      <c r="L678" s="161"/>
      <c r="M678" s="161"/>
      <c r="N678" s="161"/>
      <c r="O678" s="161"/>
      <c r="P678" s="161"/>
      <c r="Q678" s="161"/>
      <c r="R678" s="161"/>
      <c r="S678" s="161"/>
      <c r="T678" s="161"/>
      <c r="U678" s="161"/>
      <c r="V678" s="161"/>
      <c r="W678" s="161"/>
      <c r="X678" s="161"/>
      <c r="Y678" s="161"/>
      <c r="Z678" s="161"/>
    </row>
    <row r="679">
      <c r="A679" s="161"/>
      <c r="B679" s="161"/>
      <c r="C679" s="161"/>
      <c r="D679" s="161"/>
      <c r="E679" s="161"/>
      <c r="F679" s="161"/>
      <c r="G679" s="161"/>
      <c r="H679" s="161"/>
      <c r="I679" s="161"/>
      <c r="J679" s="161"/>
      <c r="K679" s="161"/>
      <c r="L679" s="161"/>
      <c r="M679" s="161"/>
      <c r="N679" s="161"/>
      <c r="O679" s="161"/>
      <c r="P679" s="161"/>
      <c r="Q679" s="161"/>
      <c r="R679" s="161"/>
      <c r="S679" s="161"/>
      <c r="T679" s="161"/>
      <c r="U679" s="161"/>
      <c r="V679" s="161"/>
      <c r="W679" s="161"/>
      <c r="X679" s="161"/>
      <c r="Y679" s="161"/>
      <c r="Z679" s="161"/>
    </row>
    <row r="680">
      <c r="A680" s="161"/>
      <c r="B680" s="161"/>
      <c r="C680" s="161"/>
      <c r="D680" s="161"/>
      <c r="E680" s="161"/>
      <c r="F680" s="161"/>
      <c r="G680" s="161"/>
      <c r="H680" s="161"/>
      <c r="I680" s="161"/>
      <c r="J680" s="161"/>
      <c r="K680" s="161"/>
      <c r="L680" s="161"/>
      <c r="M680" s="161"/>
      <c r="N680" s="161"/>
      <c r="O680" s="161"/>
      <c r="P680" s="161"/>
      <c r="Q680" s="161"/>
      <c r="R680" s="161"/>
      <c r="S680" s="161"/>
      <c r="T680" s="161"/>
      <c r="U680" s="161"/>
      <c r="V680" s="161"/>
      <c r="W680" s="161"/>
      <c r="X680" s="161"/>
      <c r="Y680" s="161"/>
      <c r="Z680" s="161"/>
    </row>
    <row r="681">
      <c r="A681" s="161"/>
      <c r="B681" s="161"/>
      <c r="C681" s="161"/>
      <c r="D681" s="161"/>
      <c r="E681" s="161"/>
      <c r="F681" s="161"/>
      <c r="G681" s="161"/>
      <c r="H681" s="161"/>
      <c r="I681" s="161"/>
      <c r="J681" s="161"/>
      <c r="K681" s="161"/>
      <c r="L681" s="161"/>
      <c r="M681" s="161"/>
      <c r="N681" s="161"/>
      <c r="O681" s="161"/>
      <c r="P681" s="161"/>
      <c r="Q681" s="161"/>
      <c r="R681" s="161"/>
      <c r="S681" s="161"/>
      <c r="T681" s="161"/>
      <c r="U681" s="161"/>
      <c r="V681" s="161"/>
      <c r="W681" s="161"/>
      <c r="X681" s="161"/>
      <c r="Y681" s="161"/>
      <c r="Z681" s="161"/>
    </row>
    <row r="682">
      <c r="A682" s="161"/>
      <c r="B682" s="161"/>
      <c r="C682" s="161"/>
      <c r="D682" s="161"/>
      <c r="E682" s="161"/>
      <c r="F682" s="161"/>
      <c r="G682" s="161"/>
      <c r="H682" s="161"/>
      <c r="I682" s="161"/>
      <c r="J682" s="161"/>
      <c r="K682" s="161"/>
      <c r="L682" s="161"/>
      <c r="M682" s="161"/>
      <c r="N682" s="161"/>
      <c r="O682" s="161"/>
      <c r="P682" s="161"/>
      <c r="Q682" s="161"/>
      <c r="R682" s="161"/>
      <c r="S682" s="161"/>
      <c r="T682" s="161"/>
      <c r="U682" s="161"/>
      <c r="V682" s="161"/>
      <c r="W682" s="161"/>
      <c r="X682" s="161"/>
      <c r="Y682" s="161"/>
      <c r="Z682" s="161"/>
    </row>
    <row r="683">
      <c r="A683" s="161"/>
      <c r="B683" s="161"/>
      <c r="C683" s="161"/>
      <c r="D683" s="161"/>
      <c r="E683" s="161"/>
      <c r="F683" s="161"/>
      <c r="G683" s="161"/>
      <c r="H683" s="161"/>
      <c r="I683" s="161"/>
      <c r="J683" s="161"/>
      <c r="K683" s="161"/>
      <c r="L683" s="161"/>
      <c r="M683" s="161"/>
      <c r="N683" s="161"/>
      <c r="O683" s="161"/>
      <c r="P683" s="161"/>
      <c r="Q683" s="161"/>
      <c r="R683" s="161"/>
      <c r="S683" s="161"/>
      <c r="T683" s="161"/>
      <c r="U683" s="161"/>
      <c r="V683" s="161"/>
      <c r="W683" s="161"/>
      <c r="X683" s="161"/>
      <c r="Y683" s="161"/>
      <c r="Z683" s="161"/>
    </row>
    <row r="684">
      <c r="A684" s="161"/>
      <c r="B684" s="161"/>
      <c r="C684" s="161"/>
      <c r="D684" s="161"/>
      <c r="E684" s="161"/>
      <c r="F684" s="161"/>
      <c r="G684" s="161"/>
      <c r="H684" s="161"/>
      <c r="I684" s="161"/>
      <c r="J684" s="161"/>
      <c r="K684" s="161"/>
      <c r="L684" s="161"/>
      <c r="M684" s="161"/>
      <c r="N684" s="161"/>
      <c r="O684" s="161"/>
      <c r="P684" s="161"/>
      <c r="Q684" s="161"/>
      <c r="R684" s="161"/>
      <c r="S684" s="161"/>
      <c r="T684" s="161"/>
      <c r="U684" s="161"/>
      <c r="V684" s="161"/>
      <c r="W684" s="161"/>
      <c r="X684" s="161"/>
      <c r="Y684" s="161"/>
      <c r="Z684" s="161"/>
    </row>
    <row r="685">
      <c r="A685" s="161"/>
      <c r="B685" s="161"/>
      <c r="C685" s="161"/>
      <c r="D685" s="161"/>
      <c r="E685" s="161"/>
      <c r="F685" s="161"/>
      <c r="G685" s="161"/>
      <c r="H685" s="161"/>
      <c r="I685" s="161"/>
      <c r="J685" s="161"/>
      <c r="K685" s="161"/>
      <c r="L685" s="161"/>
      <c r="M685" s="161"/>
      <c r="N685" s="161"/>
      <c r="O685" s="161"/>
      <c r="P685" s="161"/>
      <c r="Q685" s="161"/>
      <c r="R685" s="161"/>
      <c r="S685" s="161"/>
      <c r="T685" s="161"/>
      <c r="U685" s="161"/>
      <c r="V685" s="161"/>
      <c r="W685" s="161"/>
      <c r="X685" s="161"/>
      <c r="Y685" s="161"/>
      <c r="Z685" s="161"/>
    </row>
    <row r="686">
      <c r="A686" s="161"/>
      <c r="B686" s="161"/>
      <c r="C686" s="161"/>
      <c r="D686" s="161"/>
      <c r="E686" s="161"/>
      <c r="F686" s="161"/>
      <c r="G686" s="161"/>
      <c r="H686" s="161"/>
      <c r="I686" s="161"/>
      <c r="J686" s="161"/>
      <c r="K686" s="161"/>
      <c r="L686" s="161"/>
      <c r="M686" s="161"/>
      <c r="N686" s="161"/>
      <c r="O686" s="161"/>
      <c r="P686" s="161"/>
      <c r="Q686" s="161"/>
      <c r="R686" s="161"/>
      <c r="S686" s="161"/>
      <c r="T686" s="161"/>
      <c r="U686" s="161"/>
      <c r="V686" s="161"/>
      <c r="W686" s="161"/>
      <c r="X686" s="161"/>
      <c r="Y686" s="161"/>
      <c r="Z686" s="161"/>
    </row>
    <row r="687">
      <c r="A687" s="161"/>
      <c r="B687" s="161"/>
      <c r="C687" s="161"/>
      <c r="D687" s="161"/>
      <c r="E687" s="161"/>
      <c r="F687" s="161"/>
      <c r="G687" s="161"/>
      <c r="H687" s="161"/>
      <c r="I687" s="161"/>
      <c r="J687" s="161"/>
      <c r="K687" s="161"/>
      <c r="L687" s="161"/>
      <c r="M687" s="161"/>
      <c r="N687" s="161"/>
      <c r="O687" s="161"/>
      <c r="P687" s="161"/>
      <c r="Q687" s="161"/>
      <c r="R687" s="161"/>
      <c r="S687" s="161"/>
      <c r="T687" s="161"/>
      <c r="U687" s="161"/>
      <c r="V687" s="161"/>
      <c r="W687" s="161"/>
      <c r="X687" s="161"/>
      <c r="Y687" s="161"/>
      <c r="Z687" s="161"/>
    </row>
    <row r="688">
      <c r="A688" s="161"/>
      <c r="B688" s="161"/>
      <c r="C688" s="161"/>
      <c r="D688" s="161"/>
      <c r="E688" s="161"/>
      <c r="F688" s="161"/>
      <c r="G688" s="161"/>
      <c r="H688" s="161"/>
      <c r="I688" s="161"/>
      <c r="J688" s="161"/>
      <c r="K688" s="161"/>
      <c r="L688" s="161"/>
      <c r="M688" s="161"/>
      <c r="N688" s="161"/>
      <c r="O688" s="161"/>
      <c r="P688" s="161"/>
      <c r="Q688" s="161"/>
      <c r="R688" s="161"/>
      <c r="S688" s="161"/>
      <c r="T688" s="161"/>
      <c r="U688" s="161"/>
      <c r="V688" s="161"/>
      <c r="W688" s="161"/>
      <c r="X688" s="161"/>
      <c r="Y688" s="161"/>
      <c r="Z688" s="161"/>
    </row>
    <row r="689">
      <c r="A689" s="161"/>
      <c r="B689" s="161"/>
      <c r="C689" s="161"/>
      <c r="D689" s="161"/>
      <c r="E689" s="161"/>
      <c r="F689" s="161"/>
      <c r="G689" s="161"/>
      <c r="H689" s="161"/>
      <c r="I689" s="161"/>
      <c r="J689" s="161"/>
      <c r="K689" s="161"/>
      <c r="L689" s="161"/>
      <c r="M689" s="161"/>
      <c r="N689" s="161"/>
      <c r="O689" s="161"/>
      <c r="P689" s="161"/>
      <c r="Q689" s="161"/>
      <c r="R689" s="161"/>
      <c r="S689" s="161"/>
      <c r="T689" s="161"/>
      <c r="U689" s="161"/>
      <c r="V689" s="161"/>
      <c r="W689" s="161"/>
      <c r="X689" s="161"/>
      <c r="Y689" s="161"/>
      <c r="Z689" s="161"/>
    </row>
    <row r="690">
      <c r="A690" s="161"/>
      <c r="B690" s="161"/>
      <c r="C690" s="161"/>
      <c r="D690" s="161"/>
      <c r="E690" s="161"/>
      <c r="F690" s="161"/>
      <c r="G690" s="161"/>
      <c r="H690" s="161"/>
      <c r="I690" s="161"/>
      <c r="J690" s="161"/>
      <c r="K690" s="161"/>
      <c r="L690" s="161"/>
      <c r="M690" s="161"/>
      <c r="N690" s="161"/>
      <c r="O690" s="161"/>
      <c r="P690" s="161"/>
      <c r="Q690" s="161"/>
      <c r="R690" s="161"/>
      <c r="S690" s="161"/>
      <c r="T690" s="161"/>
      <c r="U690" s="161"/>
      <c r="V690" s="161"/>
      <c r="W690" s="161"/>
      <c r="X690" s="161"/>
      <c r="Y690" s="161"/>
      <c r="Z690" s="161"/>
    </row>
    <row r="691">
      <c r="A691" s="161"/>
      <c r="B691" s="161"/>
      <c r="C691" s="161"/>
      <c r="D691" s="161"/>
      <c r="E691" s="161"/>
      <c r="F691" s="161"/>
      <c r="G691" s="161"/>
      <c r="H691" s="161"/>
      <c r="I691" s="161"/>
      <c r="J691" s="161"/>
      <c r="K691" s="161"/>
      <c r="L691" s="161"/>
      <c r="M691" s="161"/>
      <c r="N691" s="161"/>
      <c r="O691" s="161"/>
      <c r="P691" s="161"/>
      <c r="Q691" s="161"/>
      <c r="R691" s="161"/>
      <c r="S691" s="161"/>
      <c r="T691" s="161"/>
      <c r="U691" s="161"/>
      <c r="V691" s="161"/>
      <c r="W691" s="161"/>
      <c r="X691" s="161"/>
      <c r="Y691" s="161"/>
      <c r="Z691" s="161"/>
    </row>
    <row r="692">
      <c r="A692" s="161"/>
      <c r="B692" s="161"/>
      <c r="C692" s="161"/>
      <c r="D692" s="161"/>
      <c r="E692" s="161"/>
      <c r="F692" s="161"/>
      <c r="G692" s="161"/>
      <c r="H692" s="161"/>
      <c r="I692" s="161"/>
      <c r="J692" s="161"/>
      <c r="K692" s="161"/>
      <c r="L692" s="161"/>
      <c r="M692" s="161"/>
      <c r="N692" s="161"/>
      <c r="O692" s="161"/>
      <c r="P692" s="161"/>
      <c r="Q692" s="161"/>
      <c r="R692" s="161"/>
      <c r="S692" s="161"/>
      <c r="T692" s="161"/>
      <c r="U692" s="161"/>
      <c r="V692" s="161"/>
      <c r="W692" s="161"/>
      <c r="X692" s="161"/>
      <c r="Y692" s="161"/>
      <c r="Z692" s="161"/>
    </row>
    <row r="693">
      <c r="A693" s="161"/>
      <c r="B693" s="161"/>
      <c r="C693" s="161"/>
      <c r="D693" s="161"/>
      <c r="E693" s="161"/>
      <c r="F693" s="161"/>
      <c r="G693" s="161"/>
      <c r="H693" s="161"/>
      <c r="I693" s="161"/>
      <c r="J693" s="161"/>
      <c r="K693" s="161"/>
      <c r="L693" s="161"/>
      <c r="M693" s="161"/>
      <c r="N693" s="161"/>
      <c r="O693" s="161"/>
      <c r="P693" s="161"/>
      <c r="Q693" s="161"/>
      <c r="R693" s="161"/>
      <c r="S693" s="161"/>
      <c r="T693" s="161"/>
      <c r="U693" s="161"/>
      <c r="V693" s="161"/>
      <c r="W693" s="161"/>
      <c r="X693" s="161"/>
      <c r="Y693" s="161"/>
      <c r="Z693" s="161"/>
    </row>
    <row r="694">
      <c r="A694" s="161"/>
      <c r="B694" s="161"/>
      <c r="C694" s="161"/>
      <c r="D694" s="161"/>
      <c r="E694" s="161"/>
      <c r="F694" s="161"/>
      <c r="G694" s="161"/>
      <c r="H694" s="161"/>
      <c r="I694" s="161"/>
      <c r="J694" s="161"/>
      <c r="K694" s="161"/>
      <c r="L694" s="161"/>
      <c r="M694" s="161"/>
      <c r="N694" s="161"/>
      <c r="O694" s="161"/>
      <c r="P694" s="161"/>
      <c r="Q694" s="161"/>
      <c r="R694" s="161"/>
      <c r="S694" s="161"/>
      <c r="T694" s="161"/>
      <c r="U694" s="161"/>
      <c r="V694" s="161"/>
      <c r="W694" s="161"/>
      <c r="X694" s="161"/>
      <c r="Y694" s="161"/>
      <c r="Z694" s="161"/>
    </row>
    <row r="695">
      <c r="A695" s="161"/>
      <c r="B695" s="161"/>
      <c r="C695" s="161"/>
      <c r="D695" s="161"/>
      <c r="E695" s="161"/>
      <c r="F695" s="161"/>
      <c r="G695" s="161"/>
      <c r="H695" s="161"/>
      <c r="I695" s="161"/>
      <c r="J695" s="161"/>
      <c r="K695" s="161"/>
      <c r="L695" s="161"/>
      <c r="M695" s="161"/>
      <c r="N695" s="161"/>
      <c r="O695" s="161"/>
      <c r="P695" s="161"/>
      <c r="Q695" s="161"/>
      <c r="R695" s="161"/>
      <c r="S695" s="161"/>
      <c r="T695" s="161"/>
      <c r="U695" s="161"/>
      <c r="V695" s="161"/>
      <c r="W695" s="161"/>
      <c r="X695" s="161"/>
      <c r="Y695" s="161"/>
      <c r="Z695" s="161"/>
    </row>
    <row r="696">
      <c r="A696" s="161"/>
      <c r="B696" s="161"/>
      <c r="C696" s="161"/>
      <c r="D696" s="161"/>
      <c r="E696" s="161"/>
      <c r="F696" s="161"/>
      <c r="G696" s="161"/>
      <c r="H696" s="161"/>
      <c r="I696" s="161"/>
      <c r="J696" s="161"/>
      <c r="K696" s="161"/>
      <c r="L696" s="161"/>
      <c r="M696" s="161"/>
      <c r="N696" s="161"/>
      <c r="O696" s="161"/>
      <c r="P696" s="161"/>
      <c r="Q696" s="161"/>
      <c r="R696" s="161"/>
      <c r="S696" s="161"/>
      <c r="T696" s="161"/>
      <c r="U696" s="161"/>
      <c r="V696" s="161"/>
      <c r="W696" s="161"/>
      <c r="X696" s="161"/>
      <c r="Y696" s="161"/>
      <c r="Z696" s="161"/>
    </row>
    <row r="697">
      <c r="A697" s="161"/>
      <c r="B697" s="161"/>
      <c r="C697" s="161"/>
      <c r="D697" s="161"/>
      <c r="E697" s="161"/>
      <c r="F697" s="161"/>
      <c r="G697" s="161"/>
      <c r="H697" s="161"/>
      <c r="I697" s="161"/>
      <c r="J697" s="161"/>
      <c r="K697" s="161"/>
      <c r="L697" s="161"/>
      <c r="M697" s="161"/>
      <c r="N697" s="161"/>
      <c r="O697" s="161"/>
      <c r="P697" s="161"/>
      <c r="Q697" s="161"/>
      <c r="R697" s="161"/>
      <c r="S697" s="161"/>
      <c r="T697" s="161"/>
      <c r="U697" s="161"/>
      <c r="V697" s="161"/>
      <c r="W697" s="161"/>
      <c r="X697" s="161"/>
      <c r="Y697" s="161"/>
      <c r="Z697" s="161"/>
    </row>
    <row r="698">
      <c r="A698" s="161"/>
      <c r="B698" s="161"/>
      <c r="C698" s="161"/>
      <c r="D698" s="161"/>
      <c r="E698" s="161"/>
      <c r="F698" s="161"/>
      <c r="G698" s="161"/>
      <c r="H698" s="161"/>
      <c r="I698" s="161"/>
      <c r="J698" s="161"/>
      <c r="K698" s="161"/>
      <c r="L698" s="161"/>
      <c r="M698" s="161"/>
      <c r="N698" s="161"/>
      <c r="O698" s="161"/>
      <c r="P698" s="161"/>
      <c r="Q698" s="161"/>
      <c r="R698" s="161"/>
      <c r="S698" s="161"/>
      <c r="T698" s="161"/>
      <c r="U698" s="161"/>
      <c r="V698" s="161"/>
      <c r="W698" s="161"/>
      <c r="X698" s="161"/>
      <c r="Y698" s="161"/>
      <c r="Z698" s="161"/>
    </row>
    <row r="699">
      <c r="A699" s="161"/>
      <c r="B699" s="161"/>
      <c r="C699" s="161"/>
      <c r="D699" s="161"/>
      <c r="E699" s="161"/>
      <c r="F699" s="161"/>
      <c r="G699" s="161"/>
      <c r="H699" s="161"/>
      <c r="I699" s="161"/>
      <c r="J699" s="161"/>
      <c r="K699" s="161"/>
      <c r="L699" s="161"/>
      <c r="M699" s="161"/>
      <c r="N699" s="161"/>
      <c r="O699" s="161"/>
      <c r="P699" s="161"/>
      <c r="Q699" s="161"/>
      <c r="R699" s="161"/>
      <c r="S699" s="161"/>
      <c r="T699" s="161"/>
      <c r="U699" s="161"/>
      <c r="V699" s="161"/>
      <c r="W699" s="161"/>
      <c r="X699" s="161"/>
      <c r="Y699" s="161"/>
      <c r="Z699" s="161"/>
    </row>
    <row r="700">
      <c r="A700" s="161"/>
      <c r="B700" s="161"/>
      <c r="C700" s="161"/>
      <c r="D700" s="161"/>
      <c r="E700" s="161"/>
      <c r="F700" s="161"/>
      <c r="G700" s="161"/>
      <c r="H700" s="161"/>
      <c r="I700" s="161"/>
      <c r="J700" s="161"/>
      <c r="K700" s="161"/>
      <c r="L700" s="161"/>
      <c r="M700" s="161"/>
      <c r="N700" s="161"/>
      <c r="O700" s="161"/>
      <c r="P700" s="161"/>
      <c r="Q700" s="161"/>
      <c r="R700" s="161"/>
      <c r="S700" s="161"/>
      <c r="T700" s="161"/>
      <c r="U700" s="161"/>
      <c r="V700" s="161"/>
      <c r="W700" s="161"/>
      <c r="X700" s="161"/>
      <c r="Y700" s="161"/>
      <c r="Z700" s="161"/>
    </row>
    <row r="701">
      <c r="A701" s="161"/>
      <c r="B701" s="161"/>
      <c r="C701" s="161"/>
      <c r="D701" s="161"/>
      <c r="E701" s="161"/>
      <c r="F701" s="161"/>
      <c r="G701" s="161"/>
      <c r="H701" s="161"/>
      <c r="I701" s="161"/>
      <c r="J701" s="161"/>
      <c r="K701" s="161"/>
      <c r="L701" s="161"/>
      <c r="M701" s="161"/>
      <c r="N701" s="161"/>
      <c r="O701" s="161"/>
      <c r="P701" s="161"/>
      <c r="Q701" s="161"/>
      <c r="R701" s="161"/>
      <c r="S701" s="161"/>
      <c r="T701" s="161"/>
      <c r="U701" s="161"/>
      <c r="V701" s="161"/>
      <c r="W701" s="161"/>
      <c r="X701" s="161"/>
      <c r="Y701" s="161"/>
      <c r="Z701" s="161"/>
    </row>
    <row r="702">
      <c r="A702" s="161"/>
      <c r="B702" s="161"/>
      <c r="C702" s="161"/>
      <c r="D702" s="161"/>
      <c r="E702" s="161"/>
      <c r="F702" s="161"/>
      <c r="G702" s="161"/>
      <c r="H702" s="161"/>
      <c r="I702" s="161"/>
      <c r="J702" s="161"/>
      <c r="K702" s="161"/>
      <c r="L702" s="161"/>
      <c r="M702" s="161"/>
      <c r="N702" s="161"/>
      <c r="O702" s="161"/>
      <c r="P702" s="161"/>
      <c r="Q702" s="161"/>
      <c r="R702" s="161"/>
      <c r="S702" s="161"/>
      <c r="T702" s="161"/>
      <c r="U702" s="161"/>
      <c r="V702" s="161"/>
      <c r="W702" s="161"/>
      <c r="X702" s="161"/>
      <c r="Y702" s="161"/>
      <c r="Z702" s="161"/>
    </row>
    <row r="703">
      <c r="A703" s="161"/>
      <c r="B703" s="161"/>
      <c r="C703" s="161"/>
      <c r="D703" s="161"/>
      <c r="E703" s="161"/>
      <c r="F703" s="161"/>
      <c r="G703" s="161"/>
      <c r="H703" s="161"/>
      <c r="I703" s="161"/>
      <c r="J703" s="161"/>
      <c r="K703" s="161"/>
      <c r="L703" s="161"/>
      <c r="M703" s="161"/>
      <c r="N703" s="161"/>
      <c r="O703" s="161"/>
      <c r="P703" s="161"/>
      <c r="Q703" s="161"/>
      <c r="R703" s="161"/>
      <c r="S703" s="161"/>
      <c r="T703" s="161"/>
      <c r="U703" s="161"/>
      <c r="V703" s="161"/>
      <c r="W703" s="161"/>
      <c r="X703" s="161"/>
      <c r="Y703" s="161"/>
      <c r="Z703" s="161"/>
    </row>
    <row r="704">
      <c r="A704" s="161"/>
      <c r="B704" s="161"/>
      <c r="C704" s="161"/>
      <c r="D704" s="161"/>
      <c r="E704" s="161"/>
      <c r="F704" s="161"/>
      <c r="G704" s="161"/>
      <c r="H704" s="161"/>
      <c r="I704" s="161"/>
      <c r="J704" s="161"/>
      <c r="K704" s="161"/>
      <c r="L704" s="161"/>
      <c r="M704" s="161"/>
      <c r="N704" s="161"/>
      <c r="O704" s="161"/>
      <c r="P704" s="161"/>
      <c r="Q704" s="161"/>
      <c r="R704" s="161"/>
      <c r="S704" s="161"/>
      <c r="T704" s="161"/>
      <c r="U704" s="161"/>
      <c r="V704" s="161"/>
      <c r="W704" s="161"/>
      <c r="X704" s="161"/>
      <c r="Y704" s="161"/>
      <c r="Z704" s="161"/>
    </row>
    <row r="705">
      <c r="A705" s="161"/>
      <c r="B705" s="161"/>
      <c r="C705" s="161"/>
      <c r="D705" s="161"/>
      <c r="E705" s="161"/>
      <c r="F705" s="161"/>
      <c r="G705" s="161"/>
      <c r="H705" s="161"/>
      <c r="I705" s="161"/>
      <c r="J705" s="161"/>
      <c r="K705" s="161"/>
      <c r="L705" s="161"/>
      <c r="M705" s="161"/>
      <c r="N705" s="161"/>
      <c r="O705" s="161"/>
      <c r="P705" s="161"/>
      <c r="Q705" s="161"/>
      <c r="R705" s="161"/>
      <c r="S705" s="161"/>
      <c r="T705" s="161"/>
      <c r="U705" s="161"/>
      <c r="V705" s="161"/>
      <c r="W705" s="161"/>
      <c r="X705" s="161"/>
      <c r="Y705" s="161"/>
      <c r="Z705" s="161"/>
    </row>
    <row r="706">
      <c r="A706" s="161"/>
      <c r="B706" s="161"/>
      <c r="C706" s="161"/>
      <c r="D706" s="161"/>
      <c r="E706" s="161"/>
      <c r="F706" s="161"/>
      <c r="G706" s="161"/>
      <c r="H706" s="161"/>
      <c r="I706" s="161"/>
      <c r="J706" s="161"/>
      <c r="K706" s="161"/>
      <c r="L706" s="161"/>
      <c r="M706" s="161"/>
      <c r="N706" s="161"/>
      <c r="O706" s="161"/>
      <c r="P706" s="161"/>
      <c r="Q706" s="161"/>
      <c r="R706" s="161"/>
      <c r="S706" s="161"/>
      <c r="T706" s="161"/>
      <c r="U706" s="161"/>
      <c r="V706" s="161"/>
      <c r="W706" s="161"/>
      <c r="X706" s="161"/>
      <c r="Y706" s="161"/>
      <c r="Z706" s="161"/>
    </row>
    <row r="707">
      <c r="A707" s="161"/>
      <c r="B707" s="161"/>
      <c r="C707" s="161"/>
      <c r="D707" s="161"/>
      <c r="E707" s="161"/>
      <c r="F707" s="161"/>
      <c r="G707" s="161"/>
      <c r="H707" s="161"/>
      <c r="I707" s="161"/>
      <c r="J707" s="161"/>
      <c r="K707" s="161"/>
      <c r="L707" s="161"/>
      <c r="M707" s="161"/>
      <c r="N707" s="161"/>
      <c r="O707" s="161"/>
      <c r="P707" s="161"/>
      <c r="Q707" s="161"/>
      <c r="R707" s="161"/>
      <c r="S707" s="161"/>
      <c r="T707" s="161"/>
      <c r="U707" s="161"/>
      <c r="V707" s="161"/>
      <c r="W707" s="161"/>
      <c r="X707" s="161"/>
      <c r="Y707" s="161"/>
      <c r="Z707" s="161"/>
    </row>
    <row r="708">
      <c r="A708" s="161"/>
      <c r="B708" s="161"/>
      <c r="C708" s="161"/>
      <c r="D708" s="161"/>
      <c r="E708" s="161"/>
      <c r="F708" s="161"/>
      <c r="G708" s="161"/>
      <c r="H708" s="161"/>
      <c r="I708" s="161"/>
      <c r="J708" s="161"/>
      <c r="K708" s="161"/>
      <c r="L708" s="161"/>
      <c r="M708" s="161"/>
      <c r="N708" s="161"/>
      <c r="O708" s="161"/>
      <c r="P708" s="161"/>
      <c r="Q708" s="161"/>
      <c r="R708" s="161"/>
      <c r="S708" s="161"/>
      <c r="T708" s="161"/>
      <c r="U708" s="161"/>
      <c r="V708" s="161"/>
      <c r="W708" s="161"/>
      <c r="X708" s="161"/>
      <c r="Y708" s="161"/>
      <c r="Z708" s="161"/>
    </row>
    <row r="709">
      <c r="A709" s="161"/>
      <c r="B709" s="161"/>
      <c r="C709" s="161"/>
      <c r="D709" s="161"/>
      <c r="E709" s="161"/>
      <c r="F709" s="161"/>
      <c r="G709" s="161"/>
      <c r="H709" s="161"/>
      <c r="I709" s="161"/>
      <c r="J709" s="161"/>
      <c r="K709" s="161"/>
      <c r="L709" s="161"/>
      <c r="M709" s="161"/>
      <c r="N709" s="161"/>
      <c r="O709" s="161"/>
      <c r="P709" s="161"/>
      <c r="Q709" s="161"/>
      <c r="R709" s="161"/>
      <c r="S709" s="161"/>
      <c r="T709" s="161"/>
      <c r="U709" s="161"/>
      <c r="V709" s="161"/>
      <c r="W709" s="161"/>
      <c r="X709" s="161"/>
      <c r="Y709" s="161"/>
      <c r="Z709" s="161"/>
    </row>
    <row r="710">
      <c r="A710" s="161"/>
      <c r="B710" s="161"/>
      <c r="C710" s="161"/>
      <c r="D710" s="161"/>
      <c r="E710" s="161"/>
      <c r="F710" s="161"/>
      <c r="G710" s="161"/>
      <c r="H710" s="161"/>
      <c r="I710" s="161"/>
      <c r="J710" s="161"/>
      <c r="K710" s="161"/>
      <c r="L710" s="161"/>
      <c r="M710" s="161"/>
      <c r="N710" s="161"/>
      <c r="O710" s="161"/>
      <c r="P710" s="161"/>
      <c r="Q710" s="161"/>
      <c r="R710" s="161"/>
      <c r="S710" s="161"/>
      <c r="T710" s="161"/>
      <c r="U710" s="161"/>
      <c r="V710" s="161"/>
      <c r="W710" s="161"/>
      <c r="X710" s="161"/>
      <c r="Y710" s="161"/>
      <c r="Z710" s="161"/>
    </row>
    <row r="711">
      <c r="A711" s="161"/>
      <c r="B711" s="161"/>
      <c r="C711" s="161"/>
      <c r="D711" s="161"/>
      <c r="E711" s="161"/>
      <c r="F711" s="161"/>
      <c r="G711" s="161"/>
      <c r="H711" s="161"/>
      <c r="I711" s="161"/>
      <c r="J711" s="161"/>
      <c r="K711" s="161"/>
      <c r="L711" s="161"/>
      <c r="M711" s="161"/>
      <c r="N711" s="161"/>
      <c r="O711" s="161"/>
      <c r="P711" s="161"/>
      <c r="Q711" s="161"/>
      <c r="R711" s="161"/>
      <c r="S711" s="161"/>
      <c r="T711" s="161"/>
      <c r="U711" s="161"/>
      <c r="V711" s="161"/>
      <c r="W711" s="161"/>
      <c r="X711" s="161"/>
      <c r="Y711" s="161"/>
      <c r="Z711" s="161"/>
    </row>
    <row r="712">
      <c r="A712" s="161"/>
      <c r="B712" s="161"/>
      <c r="C712" s="161"/>
      <c r="D712" s="161"/>
      <c r="E712" s="161"/>
      <c r="F712" s="161"/>
      <c r="G712" s="161"/>
      <c r="H712" s="161"/>
      <c r="I712" s="161"/>
      <c r="J712" s="161"/>
      <c r="K712" s="161"/>
      <c r="L712" s="161"/>
      <c r="M712" s="161"/>
      <c r="N712" s="161"/>
      <c r="O712" s="161"/>
      <c r="P712" s="161"/>
      <c r="Q712" s="161"/>
      <c r="R712" s="161"/>
      <c r="S712" s="161"/>
      <c r="T712" s="161"/>
      <c r="U712" s="161"/>
      <c r="V712" s="161"/>
      <c r="W712" s="161"/>
      <c r="X712" s="161"/>
      <c r="Y712" s="161"/>
      <c r="Z712" s="161"/>
    </row>
    <row r="713">
      <c r="A713" s="161"/>
      <c r="B713" s="161"/>
      <c r="C713" s="161"/>
      <c r="D713" s="161"/>
      <c r="E713" s="161"/>
      <c r="F713" s="161"/>
      <c r="G713" s="161"/>
      <c r="H713" s="161"/>
      <c r="I713" s="161"/>
      <c r="J713" s="161"/>
      <c r="K713" s="161"/>
      <c r="L713" s="161"/>
      <c r="M713" s="161"/>
      <c r="N713" s="161"/>
      <c r="O713" s="161"/>
      <c r="P713" s="161"/>
      <c r="Q713" s="161"/>
      <c r="R713" s="161"/>
      <c r="S713" s="161"/>
      <c r="T713" s="161"/>
      <c r="U713" s="161"/>
      <c r="V713" s="161"/>
      <c r="W713" s="161"/>
      <c r="X713" s="161"/>
      <c r="Y713" s="161"/>
      <c r="Z713" s="161"/>
    </row>
    <row r="714">
      <c r="A714" s="161"/>
      <c r="B714" s="161"/>
      <c r="C714" s="161"/>
      <c r="D714" s="161"/>
      <c r="E714" s="161"/>
      <c r="F714" s="161"/>
      <c r="G714" s="161"/>
      <c r="H714" s="161"/>
      <c r="I714" s="161"/>
      <c r="J714" s="161"/>
      <c r="K714" s="161"/>
      <c r="L714" s="161"/>
      <c r="M714" s="161"/>
      <c r="N714" s="161"/>
      <c r="O714" s="161"/>
      <c r="P714" s="161"/>
      <c r="Q714" s="161"/>
      <c r="R714" s="161"/>
      <c r="S714" s="161"/>
      <c r="T714" s="161"/>
      <c r="U714" s="161"/>
      <c r="V714" s="161"/>
      <c r="W714" s="161"/>
      <c r="X714" s="161"/>
      <c r="Y714" s="161"/>
      <c r="Z714" s="161"/>
    </row>
    <row r="715">
      <c r="A715" s="161"/>
      <c r="B715" s="161"/>
      <c r="C715" s="161"/>
      <c r="D715" s="161"/>
      <c r="E715" s="161"/>
      <c r="F715" s="161"/>
      <c r="G715" s="161"/>
      <c r="H715" s="161"/>
      <c r="I715" s="161"/>
      <c r="J715" s="161"/>
      <c r="K715" s="161"/>
      <c r="L715" s="161"/>
      <c r="M715" s="161"/>
      <c r="N715" s="161"/>
      <c r="O715" s="161"/>
      <c r="P715" s="161"/>
      <c r="Q715" s="161"/>
      <c r="R715" s="161"/>
      <c r="S715" s="161"/>
      <c r="T715" s="161"/>
      <c r="U715" s="161"/>
      <c r="V715" s="161"/>
      <c r="W715" s="161"/>
      <c r="X715" s="161"/>
      <c r="Y715" s="161"/>
      <c r="Z715" s="161"/>
    </row>
    <row r="716">
      <c r="A716" s="161"/>
      <c r="B716" s="161"/>
      <c r="C716" s="161"/>
      <c r="D716" s="161"/>
      <c r="E716" s="161"/>
      <c r="F716" s="161"/>
      <c r="G716" s="161"/>
      <c r="H716" s="161"/>
      <c r="I716" s="161"/>
      <c r="J716" s="161"/>
      <c r="K716" s="161"/>
      <c r="L716" s="161"/>
      <c r="M716" s="161"/>
      <c r="N716" s="161"/>
      <c r="O716" s="161"/>
      <c r="P716" s="161"/>
      <c r="Q716" s="161"/>
      <c r="R716" s="161"/>
      <c r="S716" s="161"/>
      <c r="T716" s="161"/>
      <c r="U716" s="161"/>
      <c r="V716" s="161"/>
      <c r="W716" s="161"/>
      <c r="X716" s="161"/>
      <c r="Y716" s="161"/>
      <c r="Z716" s="161"/>
    </row>
    <row r="717">
      <c r="A717" s="161"/>
      <c r="B717" s="161"/>
      <c r="C717" s="161"/>
      <c r="D717" s="161"/>
      <c r="E717" s="161"/>
      <c r="F717" s="161"/>
      <c r="G717" s="161"/>
      <c r="H717" s="161"/>
      <c r="I717" s="161"/>
      <c r="J717" s="161"/>
      <c r="K717" s="161"/>
      <c r="L717" s="161"/>
      <c r="M717" s="161"/>
      <c r="N717" s="161"/>
      <c r="O717" s="161"/>
      <c r="P717" s="161"/>
      <c r="Q717" s="161"/>
      <c r="R717" s="161"/>
      <c r="S717" s="161"/>
      <c r="T717" s="161"/>
      <c r="U717" s="161"/>
      <c r="V717" s="161"/>
      <c r="W717" s="161"/>
      <c r="X717" s="161"/>
      <c r="Y717" s="161"/>
      <c r="Z717" s="161"/>
    </row>
    <row r="718">
      <c r="A718" s="161"/>
      <c r="B718" s="161"/>
      <c r="C718" s="161"/>
      <c r="D718" s="161"/>
      <c r="E718" s="161"/>
      <c r="F718" s="161"/>
      <c r="G718" s="161"/>
      <c r="H718" s="161"/>
      <c r="I718" s="161"/>
      <c r="J718" s="161"/>
      <c r="K718" s="161"/>
      <c r="L718" s="161"/>
      <c r="M718" s="161"/>
      <c r="N718" s="161"/>
      <c r="O718" s="161"/>
      <c r="P718" s="161"/>
      <c r="Q718" s="161"/>
      <c r="R718" s="161"/>
      <c r="S718" s="161"/>
      <c r="T718" s="161"/>
      <c r="U718" s="161"/>
      <c r="V718" s="161"/>
      <c r="W718" s="161"/>
      <c r="X718" s="161"/>
      <c r="Y718" s="161"/>
      <c r="Z718" s="161"/>
    </row>
    <row r="719">
      <c r="A719" s="161"/>
      <c r="B719" s="161"/>
      <c r="C719" s="161"/>
      <c r="D719" s="161"/>
      <c r="E719" s="161"/>
      <c r="F719" s="161"/>
      <c r="G719" s="161"/>
      <c r="H719" s="161"/>
      <c r="I719" s="161"/>
      <c r="J719" s="161"/>
      <c r="K719" s="161"/>
      <c r="L719" s="161"/>
      <c r="M719" s="161"/>
      <c r="N719" s="161"/>
      <c r="O719" s="161"/>
      <c r="P719" s="161"/>
      <c r="Q719" s="161"/>
      <c r="R719" s="161"/>
      <c r="S719" s="161"/>
      <c r="T719" s="161"/>
      <c r="U719" s="161"/>
      <c r="V719" s="161"/>
      <c r="W719" s="161"/>
      <c r="X719" s="161"/>
      <c r="Y719" s="161"/>
      <c r="Z719" s="161"/>
    </row>
    <row r="720">
      <c r="A720" s="161"/>
      <c r="B720" s="161"/>
      <c r="C720" s="161"/>
      <c r="D720" s="161"/>
      <c r="E720" s="161"/>
      <c r="F720" s="161"/>
      <c r="G720" s="161"/>
      <c r="H720" s="161"/>
      <c r="I720" s="161"/>
      <c r="J720" s="161"/>
      <c r="K720" s="161"/>
      <c r="L720" s="161"/>
      <c r="M720" s="161"/>
      <c r="N720" s="161"/>
      <c r="O720" s="161"/>
      <c r="P720" s="161"/>
      <c r="Q720" s="161"/>
      <c r="R720" s="161"/>
      <c r="S720" s="161"/>
      <c r="T720" s="161"/>
      <c r="U720" s="161"/>
      <c r="V720" s="161"/>
      <c r="W720" s="161"/>
      <c r="X720" s="161"/>
      <c r="Y720" s="161"/>
      <c r="Z720" s="161"/>
    </row>
    <row r="721">
      <c r="A721" s="161"/>
      <c r="B721" s="161"/>
      <c r="C721" s="161"/>
      <c r="D721" s="161"/>
      <c r="E721" s="161"/>
      <c r="F721" s="161"/>
      <c r="G721" s="161"/>
      <c r="H721" s="161"/>
      <c r="I721" s="161"/>
      <c r="J721" s="161"/>
      <c r="K721" s="161"/>
      <c r="L721" s="161"/>
      <c r="M721" s="161"/>
      <c r="N721" s="161"/>
      <c r="O721" s="161"/>
      <c r="P721" s="161"/>
      <c r="Q721" s="161"/>
      <c r="R721" s="161"/>
      <c r="S721" s="161"/>
      <c r="T721" s="161"/>
      <c r="U721" s="161"/>
      <c r="V721" s="161"/>
      <c r="W721" s="161"/>
      <c r="X721" s="161"/>
      <c r="Y721" s="161"/>
      <c r="Z721" s="161"/>
    </row>
    <row r="722">
      <c r="A722" s="161"/>
      <c r="B722" s="161"/>
      <c r="C722" s="161"/>
      <c r="D722" s="161"/>
      <c r="E722" s="161"/>
      <c r="F722" s="161"/>
      <c r="G722" s="161"/>
      <c r="H722" s="161"/>
      <c r="I722" s="161"/>
      <c r="J722" s="161"/>
      <c r="K722" s="161"/>
      <c r="L722" s="161"/>
      <c r="M722" s="161"/>
      <c r="N722" s="161"/>
      <c r="O722" s="161"/>
      <c r="P722" s="161"/>
      <c r="Q722" s="161"/>
      <c r="R722" s="161"/>
      <c r="S722" s="161"/>
      <c r="T722" s="161"/>
      <c r="U722" s="161"/>
      <c r="V722" s="161"/>
      <c r="W722" s="161"/>
      <c r="X722" s="161"/>
      <c r="Y722" s="161"/>
      <c r="Z722" s="161"/>
    </row>
    <row r="723">
      <c r="A723" s="161"/>
      <c r="B723" s="161"/>
      <c r="C723" s="161"/>
      <c r="D723" s="161"/>
      <c r="E723" s="161"/>
      <c r="F723" s="161"/>
      <c r="G723" s="161"/>
      <c r="H723" s="161"/>
      <c r="I723" s="161"/>
      <c r="J723" s="161"/>
      <c r="K723" s="161"/>
      <c r="L723" s="161"/>
      <c r="M723" s="161"/>
      <c r="N723" s="161"/>
      <c r="O723" s="161"/>
      <c r="P723" s="161"/>
      <c r="Q723" s="161"/>
      <c r="R723" s="161"/>
      <c r="S723" s="161"/>
      <c r="T723" s="161"/>
      <c r="U723" s="161"/>
      <c r="V723" s="161"/>
      <c r="W723" s="161"/>
      <c r="X723" s="161"/>
      <c r="Y723" s="161"/>
      <c r="Z723" s="161"/>
    </row>
    <row r="724">
      <c r="A724" s="161"/>
      <c r="B724" s="161"/>
      <c r="C724" s="161"/>
      <c r="D724" s="161"/>
      <c r="E724" s="161"/>
      <c r="F724" s="161"/>
      <c r="G724" s="161"/>
      <c r="H724" s="161"/>
      <c r="I724" s="161"/>
      <c r="J724" s="161"/>
      <c r="K724" s="161"/>
      <c r="L724" s="161"/>
      <c r="M724" s="161"/>
      <c r="N724" s="161"/>
      <c r="O724" s="161"/>
      <c r="P724" s="161"/>
      <c r="Q724" s="161"/>
      <c r="R724" s="161"/>
      <c r="S724" s="161"/>
      <c r="T724" s="161"/>
      <c r="U724" s="161"/>
      <c r="V724" s="161"/>
      <c r="W724" s="161"/>
      <c r="X724" s="161"/>
      <c r="Y724" s="161"/>
      <c r="Z724" s="161"/>
    </row>
    <row r="725">
      <c r="A725" s="161"/>
      <c r="B725" s="161"/>
      <c r="C725" s="161"/>
      <c r="D725" s="161"/>
      <c r="E725" s="161"/>
      <c r="F725" s="161"/>
      <c r="G725" s="161"/>
      <c r="H725" s="161"/>
      <c r="I725" s="161"/>
      <c r="J725" s="161"/>
      <c r="K725" s="161"/>
      <c r="L725" s="161"/>
      <c r="M725" s="161"/>
      <c r="N725" s="161"/>
      <c r="O725" s="161"/>
      <c r="P725" s="161"/>
      <c r="Q725" s="161"/>
      <c r="R725" s="161"/>
      <c r="S725" s="161"/>
      <c r="T725" s="161"/>
      <c r="U725" s="161"/>
      <c r="V725" s="161"/>
      <c r="W725" s="161"/>
      <c r="X725" s="161"/>
      <c r="Y725" s="161"/>
      <c r="Z725" s="161"/>
    </row>
    <row r="726">
      <c r="A726" s="161"/>
      <c r="B726" s="161"/>
      <c r="C726" s="161"/>
      <c r="D726" s="161"/>
      <c r="E726" s="161"/>
      <c r="F726" s="161"/>
      <c r="G726" s="161"/>
      <c r="H726" s="161"/>
      <c r="I726" s="161"/>
      <c r="J726" s="161"/>
      <c r="K726" s="161"/>
      <c r="L726" s="161"/>
      <c r="M726" s="161"/>
      <c r="N726" s="161"/>
      <c r="O726" s="161"/>
      <c r="P726" s="161"/>
      <c r="Q726" s="161"/>
      <c r="R726" s="161"/>
      <c r="S726" s="161"/>
      <c r="T726" s="161"/>
      <c r="U726" s="161"/>
      <c r="V726" s="161"/>
      <c r="W726" s="161"/>
      <c r="X726" s="161"/>
      <c r="Y726" s="161"/>
      <c r="Z726" s="161"/>
    </row>
    <row r="727">
      <c r="A727" s="161"/>
      <c r="B727" s="161"/>
      <c r="C727" s="161"/>
      <c r="D727" s="161"/>
      <c r="E727" s="161"/>
      <c r="F727" s="161"/>
      <c r="G727" s="161"/>
      <c r="H727" s="161"/>
      <c r="I727" s="161"/>
      <c r="J727" s="161"/>
      <c r="K727" s="161"/>
      <c r="L727" s="161"/>
      <c r="M727" s="161"/>
      <c r="N727" s="161"/>
      <c r="O727" s="161"/>
      <c r="P727" s="161"/>
      <c r="Q727" s="161"/>
      <c r="R727" s="161"/>
      <c r="S727" s="161"/>
      <c r="T727" s="161"/>
      <c r="U727" s="161"/>
      <c r="V727" s="161"/>
      <c r="W727" s="161"/>
      <c r="X727" s="161"/>
      <c r="Y727" s="161"/>
      <c r="Z727" s="161"/>
    </row>
    <row r="728">
      <c r="A728" s="161"/>
      <c r="B728" s="161"/>
      <c r="C728" s="161"/>
      <c r="D728" s="161"/>
      <c r="E728" s="161"/>
      <c r="F728" s="161"/>
      <c r="G728" s="161"/>
      <c r="H728" s="161"/>
      <c r="I728" s="161"/>
      <c r="J728" s="161"/>
      <c r="K728" s="161"/>
      <c r="L728" s="161"/>
      <c r="M728" s="161"/>
      <c r="N728" s="161"/>
      <c r="O728" s="161"/>
      <c r="P728" s="161"/>
      <c r="Q728" s="161"/>
      <c r="R728" s="161"/>
      <c r="S728" s="161"/>
      <c r="T728" s="161"/>
      <c r="U728" s="161"/>
      <c r="V728" s="161"/>
      <c r="W728" s="161"/>
      <c r="X728" s="161"/>
      <c r="Y728" s="161"/>
      <c r="Z728" s="161"/>
    </row>
    <row r="729">
      <c r="A729" s="161"/>
      <c r="B729" s="161"/>
      <c r="C729" s="161"/>
      <c r="D729" s="161"/>
      <c r="E729" s="161"/>
      <c r="F729" s="161"/>
      <c r="G729" s="161"/>
      <c r="H729" s="161"/>
      <c r="I729" s="161"/>
      <c r="J729" s="161"/>
      <c r="K729" s="161"/>
      <c r="L729" s="161"/>
      <c r="M729" s="161"/>
      <c r="N729" s="161"/>
      <c r="O729" s="161"/>
      <c r="P729" s="161"/>
      <c r="Q729" s="161"/>
      <c r="R729" s="161"/>
      <c r="S729" s="161"/>
      <c r="T729" s="161"/>
      <c r="U729" s="161"/>
      <c r="V729" s="161"/>
      <c r="W729" s="161"/>
      <c r="X729" s="161"/>
      <c r="Y729" s="161"/>
      <c r="Z729" s="161"/>
    </row>
    <row r="730">
      <c r="A730" s="161"/>
      <c r="B730" s="161"/>
      <c r="C730" s="161"/>
      <c r="D730" s="161"/>
      <c r="E730" s="161"/>
      <c r="F730" s="161"/>
      <c r="G730" s="161"/>
      <c r="H730" s="161"/>
      <c r="I730" s="161"/>
      <c r="J730" s="161"/>
      <c r="K730" s="161"/>
      <c r="L730" s="161"/>
      <c r="M730" s="161"/>
      <c r="N730" s="161"/>
      <c r="O730" s="161"/>
      <c r="P730" s="161"/>
      <c r="Q730" s="161"/>
      <c r="R730" s="161"/>
      <c r="S730" s="161"/>
      <c r="T730" s="161"/>
      <c r="U730" s="161"/>
      <c r="V730" s="161"/>
      <c r="W730" s="161"/>
      <c r="X730" s="161"/>
      <c r="Y730" s="161"/>
      <c r="Z730" s="161"/>
    </row>
    <row r="731">
      <c r="A731" s="161"/>
      <c r="B731" s="161"/>
      <c r="C731" s="161"/>
      <c r="D731" s="161"/>
      <c r="E731" s="161"/>
      <c r="F731" s="161"/>
      <c r="G731" s="161"/>
      <c r="H731" s="161"/>
      <c r="I731" s="161"/>
      <c r="J731" s="161"/>
      <c r="K731" s="161"/>
      <c r="L731" s="161"/>
      <c r="M731" s="161"/>
      <c r="N731" s="161"/>
      <c r="O731" s="161"/>
      <c r="P731" s="161"/>
      <c r="Q731" s="161"/>
      <c r="R731" s="161"/>
      <c r="S731" s="161"/>
      <c r="T731" s="161"/>
      <c r="U731" s="161"/>
      <c r="V731" s="161"/>
      <c r="W731" s="161"/>
      <c r="X731" s="161"/>
      <c r="Y731" s="161"/>
      <c r="Z731" s="161"/>
    </row>
    <row r="732">
      <c r="A732" s="161"/>
      <c r="B732" s="161"/>
      <c r="C732" s="161"/>
      <c r="D732" s="161"/>
      <c r="E732" s="161"/>
      <c r="F732" s="161"/>
      <c r="G732" s="161"/>
      <c r="H732" s="161"/>
      <c r="I732" s="161"/>
      <c r="J732" s="161"/>
      <c r="K732" s="161"/>
      <c r="L732" s="161"/>
      <c r="M732" s="161"/>
      <c r="N732" s="161"/>
      <c r="O732" s="161"/>
      <c r="P732" s="161"/>
      <c r="Q732" s="161"/>
      <c r="R732" s="161"/>
      <c r="S732" s="161"/>
      <c r="T732" s="161"/>
      <c r="U732" s="161"/>
      <c r="V732" s="161"/>
      <c r="W732" s="161"/>
      <c r="X732" s="161"/>
      <c r="Y732" s="161"/>
      <c r="Z732" s="161"/>
    </row>
    <row r="733">
      <c r="A733" s="161"/>
      <c r="B733" s="161"/>
      <c r="C733" s="161"/>
      <c r="D733" s="161"/>
      <c r="E733" s="161"/>
      <c r="F733" s="161"/>
      <c r="G733" s="161"/>
      <c r="H733" s="161"/>
      <c r="I733" s="161"/>
      <c r="J733" s="161"/>
      <c r="K733" s="161"/>
      <c r="L733" s="161"/>
      <c r="M733" s="161"/>
      <c r="N733" s="161"/>
      <c r="O733" s="161"/>
      <c r="P733" s="161"/>
      <c r="Q733" s="161"/>
      <c r="R733" s="161"/>
      <c r="S733" s="161"/>
      <c r="T733" s="161"/>
      <c r="U733" s="161"/>
      <c r="V733" s="161"/>
      <c r="W733" s="161"/>
      <c r="X733" s="161"/>
      <c r="Y733" s="161"/>
      <c r="Z733" s="161"/>
    </row>
    <row r="734">
      <c r="A734" s="161"/>
      <c r="B734" s="161"/>
      <c r="C734" s="161"/>
      <c r="D734" s="161"/>
      <c r="E734" s="161"/>
      <c r="F734" s="161"/>
      <c r="G734" s="161"/>
      <c r="H734" s="161"/>
      <c r="I734" s="161"/>
      <c r="J734" s="161"/>
      <c r="K734" s="161"/>
      <c r="L734" s="161"/>
      <c r="M734" s="161"/>
      <c r="N734" s="161"/>
      <c r="O734" s="161"/>
      <c r="P734" s="161"/>
      <c r="Q734" s="161"/>
      <c r="R734" s="161"/>
      <c r="S734" s="161"/>
      <c r="T734" s="161"/>
      <c r="U734" s="161"/>
      <c r="V734" s="161"/>
      <c r="W734" s="161"/>
      <c r="X734" s="161"/>
      <c r="Y734" s="161"/>
      <c r="Z734" s="161"/>
    </row>
    <row r="735">
      <c r="A735" s="161"/>
      <c r="B735" s="161"/>
      <c r="C735" s="161"/>
      <c r="D735" s="161"/>
      <c r="E735" s="161"/>
      <c r="F735" s="161"/>
      <c r="G735" s="161"/>
      <c r="H735" s="161"/>
      <c r="I735" s="161"/>
      <c r="J735" s="161"/>
      <c r="K735" s="161"/>
      <c r="L735" s="161"/>
      <c r="M735" s="161"/>
      <c r="N735" s="161"/>
      <c r="O735" s="161"/>
      <c r="P735" s="161"/>
      <c r="Q735" s="161"/>
      <c r="R735" s="161"/>
      <c r="S735" s="161"/>
      <c r="T735" s="161"/>
      <c r="U735" s="161"/>
      <c r="V735" s="161"/>
      <c r="W735" s="161"/>
      <c r="X735" s="161"/>
      <c r="Y735" s="161"/>
      <c r="Z735" s="161"/>
    </row>
    <row r="736">
      <c r="A736" s="161"/>
      <c r="B736" s="161"/>
      <c r="C736" s="161"/>
      <c r="D736" s="161"/>
      <c r="E736" s="161"/>
      <c r="F736" s="161"/>
      <c r="G736" s="161"/>
      <c r="H736" s="161"/>
      <c r="I736" s="161"/>
      <c r="J736" s="161"/>
      <c r="K736" s="161"/>
      <c r="L736" s="161"/>
      <c r="M736" s="161"/>
      <c r="N736" s="161"/>
      <c r="O736" s="161"/>
      <c r="P736" s="161"/>
      <c r="Q736" s="161"/>
      <c r="R736" s="161"/>
      <c r="S736" s="161"/>
      <c r="T736" s="161"/>
      <c r="U736" s="161"/>
      <c r="V736" s="161"/>
      <c r="W736" s="161"/>
      <c r="X736" s="161"/>
      <c r="Y736" s="161"/>
      <c r="Z736" s="161"/>
    </row>
    <row r="737">
      <c r="A737" s="161"/>
      <c r="B737" s="161"/>
      <c r="C737" s="161"/>
      <c r="D737" s="161"/>
      <c r="E737" s="161"/>
      <c r="F737" s="161"/>
      <c r="G737" s="161"/>
      <c r="H737" s="161"/>
      <c r="I737" s="161"/>
      <c r="J737" s="161"/>
      <c r="K737" s="161"/>
      <c r="L737" s="161"/>
      <c r="M737" s="161"/>
      <c r="N737" s="161"/>
      <c r="O737" s="161"/>
      <c r="P737" s="161"/>
      <c r="Q737" s="161"/>
      <c r="R737" s="161"/>
      <c r="S737" s="161"/>
      <c r="T737" s="161"/>
      <c r="U737" s="161"/>
      <c r="V737" s="161"/>
      <c r="W737" s="161"/>
      <c r="X737" s="161"/>
      <c r="Y737" s="161"/>
      <c r="Z737" s="161"/>
    </row>
    <row r="738">
      <c r="A738" s="161"/>
      <c r="B738" s="161"/>
      <c r="C738" s="161"/>
      <c r="D738" s="161"/>
      <c r="E738" s="161"/>
      <c r="F738" s="161"/>
      <c r="G738" s="161"/>
      <c r="H738" s="161"/>
      <c r="I738" s="161"/>
      <c r="J738" s="161"/>
      <c r="K738" s="161"/>
      <c r="L738" s="161"/>
      <c r="M738" s="161"/>
      <c r="N738" s="161"/>
      <c r="O738" s="161"/>
      <c r="P738" s="161"/>
      <c r="Q738" s="161"/>
      <c r="R738" s="161"/>
      <c r="S738" s="161"/>
      <c r="T738" s="161"/>
      <c r="U738" s="161"/>
      <c r="V738" s="161"/>
      <c r="W738" s="161"/>
      <c r="X738" s="161"/>
      <c r="Y738" s="161"/>
      <c r="Z738" s="161"/>
    </row>
    <row r="739">
      <c r="A739" s="161"/>
      <c r="B739" s="161"/>
      <c r="C739" s="161"/>
      <c r="D739" s="161"/>
      <c r="E739" s="161"/>
      <c r="F739" s="161"/>
      <c r="G739" s="161"/>
      <c r="H739" s="161"/>
      <c r="I739" s="161"/>
      <c r="J739" s="161"/>
      <c r="K739" s="161"/>
      <c r="L739" s="161"/>
      <c r="M739" s="161"/>
      <c r="N739" s="161"/>
      <c r="O739" s="161"/>
      <c r="P739" s="161"/>
      <c r="Q739" s="161"/>
      <c r="R739" s="161"/>
      <c r="S739" s="161"/>
      <c r="T739" s="161"/>
      <c r="U739" s="161"/>
      <c r="V739" s="161"/>
      <c r="W739" s="161"/>
      <c r="X739" s="161"/>
      <c r="Y739" s="161"/>
      <c r="Z739" s="161"/>
    </row>
    <row r="740">
      <c r="A740" s="161"/>
      <c r="B740" s="161"/>
      <c r="C740" s="161"/>
      <c r="D740" s="161"/>
      <c r="E740" s="161"/>
      <c r="F740" s="161"/>
      <c r="G740" s="161"/>
      <c r="H740" s="161"/>
      <c r="I740" s="161"/>
      <c r="J740" s="161"/>
      <c r="K740" s="161"/>
      <c r="L740" s="161"/>
      <c r="M740" s="161"/>
      <c r="N740" s="161"/>
      <c r="O740" s="161"/>
      <c r="P740" s="161"/>
      <c r="Q740" s="161"/>
      <c r="R740" s="161"/>
      <c r="S740" s="161"/>
      <c r="T740" s="161"/>
      <c r="U740" s="161"/>
      <c r="V740" s="161"/>
      <c r="W740" s="161"/>
      <c r="X740" s="161"/>
      <c r="Y740" s="161"/>
      <c r="Z740" s="161"/>
    </row>
    <row r="741">
      <c r="A741" s="161"/>
      <c r="B741" s="161"/>
      <c r="C741" s="161"/>
      <c r="D741" s="161"/>
      <c r="E741" s="161"/>
      <c r="F741" s="161"/>
      <c r="G741" s="161"/>
      <c r="H741" s="161"/>
      <c r="I741" s="161"/>
      <c r="J741" s="161"/>
      <c r="K741" s="161"/>
      <c r="L741" s="161"/>
      <c r="M741" s="161"/>
      <c r="N741" s="161"/>
      <c r="O741" s="161"/>
      <c r="P741" s="161"/>
      <c r="Q741" s="161"/>
      <c r="R741" s="161"/>
      <c r="S741" s="161"/>
      <c r="T741" s="161"/>
      <c r="U741" s="161"/>
      <c r="V741" s="161"/>
      <c r="W741" s="161"/>
      <c r="X741" s="161"/>
      <c r="Y741" s="161"/>
      <c r="Z741" s="161"/>
    </row>
    <row r="742">
      <c r="A742" s="161"/>
      <c r="B742" s="161"/>
      <c r="C742" s="161"/>
      <c r="D742" s="161"/>
      <c r="E742" s="161"/>
      <c r="F742" s="161"/>
      <c r="G742" s="161"/>
      <c r="H742" s="161"/>
      <c r="I742" s="161"/>
      <c r="J742" s="161"/>
      <c r="K742" s="161"/>
      <c r="L742" s="161"/>
      <c r="M742" s="161"/>
      <c r="N742" s="161"/>
      <c r="O742" s="161"/>
      <c r="P742" s="161"/>
      <c r="Q742" s="161"/>
      <c r="R742" s="161"/>
      <c r="S742" s="161"/>
      <c r="T742" s="161"/>
      <c r="U742" s="161"/>
      <c r="V742" s="161"/>
      <c r="W742" s="161"/>
      <c r="X742" s="161"/>
      <c r="Y742" s="161"/>
      <c r="Z742" s="161"/>
    </row>
    <row r="743">
      <c r="A743" s="161"/>
      <c r="B743" s="161"/>
      <c r="C743" s="161"/>
      <c r="D743" s="161"/>
      <c r="E743" s="161"/>
      <c r="F743" s="161"/>
      <c r="G743" s="161"/>
      <c r="H743" s="161"/>
      <c r="I743" s="161"/>
      <c r="J743" s="161"/>
      <c r="K743" s="161"/>
      <c r="L743" s="161"/>
      <c r="M743" s="161"/>
      <c r="N743" s="161"/>
      <c r="O743" s="161"/>
      <c r="P743" s="161"/>
      <c r="Q743" s="161"/>
      <c r="R743" s="161"/>
      <c r="S743" s="161"/>
      <c r="T743" s="161"/>
      <c r="U743" s="161"/>
      <c r="V743" s="161"/>
      <c r="W743" s="161"/>
      <c r="X743" s="161"/>
      <c r="Y743" s="161"/>
      <c r="Z743" s="161"/>
    </row>
    <row r="744">
      <c r="A744" s="161"/>
      <c r="B744" s="161"/>
      <c r="C744" s="161"/>
      <c r="D744" s="161"/>
      <c r="E744" s="161"/>
      <c r="F744" s="161"/>
      <c r="G744" s="161"/>
      <c r="H744" s="161"/>
      <c r="I744" s="161"/>
      <c r="J744" s="161"/>
      <c r="K744" s="161"/>
      <c r="L744" s="161"/>
      <c r="M744" s="161"/>
      <c r="N744" s="161"/>
      <c r="O744" s="161"/>
      <c r="P744" s="161"/>
      <c r="Q744" s="161"/>
      <c r="R744" s="161"/>
      <c r="S744" s="161"/>
      <c r="T744" s="161"/>
      <c r="U744" s="161"/>
      <c r="V744" s="161"/>
      <c r="W744" s="161"/>
      <c r="X744" s="161"/>
      <c r="Y744" s="161"/>
      <c r="Z744" s="161"/>
    </row>
    <row r="745">
      <c r="A745" s="161"/>
      <c r="B745" s="161"/>
      <c r="C745" s="161"/>
      <c r="D745" s="161"/>
      <c r="E745" s="161"/>
      <c r="F745" s="161"/>
      <c r="G745" s="161"/>
      <c r="H745" s="161"/>
      <c r="I745" s="161"/>
      <c r="J745" s="161"/>
      <c r="K745" s="161"/>
      <c r="L745" s="161"/>
      <c r="M745" s="161"/>
      <c r="N745" s="161"/>
      <c r="O745" s="161"/>
      <c r="P745" s="161"/>
      <c r="Q745" s="161"/>
      <c r="R745" s="161"/>
      <c r="S745" s="161"/>
      <c r="T745" s="161"/>
      <c r="U745" s="161"/>
      <c r="V745" s="161"/>
      <c r="W745" s="161"/>
      <c r="X745" s="161"/>
      <c r="Y745" s="161"/>
      <c r="Z745" s="161"/>
    </row>
    <row r="746">
      <c r="A746" s="161"/>
      <c r="B746" s="161"/>
      <c r="C746" s="161"/>
      <c r="D746" s="161"/>
      <c r="E746" s="161"/>
      <c r="F746" s="161"/>
      <c r="G746" s="161"/>
      <c r="H746" s="161"/>
      <c r="I746" s="161"/>
      <c r="J746" s="161"/>
      <c r="K746" s="161"/>
      <c r="L746" s="161"/>
      <c r="M746" s="161"/>
      <c r="N746" s="161"/>
      <c r="O746" s="161"/>
      <c r="P746" s="161"/>
      <c r="Q746" s="161"/>
      <c r="R746" s="161"/>
      <c r="S746" s="161"/>
      <c r="T746" s="161"/>
      <c r="U746" s="161"/>
      <c r="V746" s="161"/>
      <c r="W746" s="161"/>
      <c r="X746" s="161"/>
      <c r="Y746" s="161"/>
      <c r="Z746" s="161"/>
    </row>
    <row r="747">
      <c r="A747" s="161"/>
      <c r="B747" s="161"/>
      <c r="C747" s="161"/>
      <c r="D747" s="161"/>
      <c r="E747" s="161"/>
      <c r="F747" s="161"/>
      <c r="G747" s="161"/>
      <c r="H747" s="161"/>
      <c r="I747" s="161"/>
      <c r="J747" s="161"/>
      <c r="K747" s="161"/>
      <c r="L747" s="161"/>
      <c r="M747" s="161"/>
      <c r="N747" s="161"/>
      <c r="O747" s="161"/>
      <c r="P747" s="161"/>
      <c r="Q747" s="161"/>
      <c r="R747" s="161"/>
      <c r="S747" s="161"/>
      <c r="T747" s="161"/>
      <c r="U747" s="161"/>
      <c r="V747" s="161"/>
      <c r="W747" s="161"/>
      <c r="X747" s="161"/>
      <c r="Y747" s="161"/>
      <c r="Z747" s="161"/>
    </row>
    <row r="748">
      <c r="A748" s="161"/>
      <c r="B748" s="161"/>
      <c r="C748" s="161"/>
      <c r="D748" s="161"/>
      <c r="E748" s="161"/>
      <c r="F748" s="161"/>
      <c r="G748" s="161"/>
      <c r="H748" s="161"/>
      <c r="I748" s="161"/>
      <c r="J748" s="161"/>
      <c r="K748" s="161"/>
      <c r="L748" s="161"/>
      <c r="M748" s="161"/>
      <c r="N748" s="161"/>
      <c r="O748" s="161"/>
      <c r="P748" s="161"/>
      <c r="Q748" s="161"/>
      <c r="R748" s="161"/>
      <c r="S748" s="161"/>
      <c r="T748" s="161"/>
      <c r="U748" s="161"/>
      <c r="V748" s="161"/>
      <c r="W748" s="161"/>
      <c r="X748" s="161"/>
      <c r="Y748" s="161"/>
      <c r="Z748" s="161"/>
    </row>
    <row r="749">
      <c r="A749" s="161"/>
      <c r="B749" s="161"/>
      <c r="C749" s="161"/>
      <c r="D749" s="161"/>
      <c r="E749" s="161"/>
      <c r="F749" s="161"/>
      <c r="G749" s="161"/>
      <c r="H749" s="161"/>
      <c r="I749" s="161"/>
      <c r="J749" s="161"/>
      <c r="K749" s="161"/>
      <c r="L749" s="161"/>
      <c r="M749" s="161"/>
      <c r="N749" s="161"/>
      <c r="O749" s="161"/>
      <c r="P749" s="161"/>
      <c r="Q749" s="161"/>
      <c r="R749" s="161"/>
      <c r="S749" s="161"/>
      <c r="T749" s="161"/>
      <c r="U749" s="161"/>
      <c r="V749" s="161"/>
      <c r="W749" s="161"/>
      <c r="X749" s="161"/>
      <c r="Y749" s="161"/>
      <c r="Z749" s="161"/>
    </row>
    <row r="750">
      <c r="A750" s="161"/>
      <c r="B750" s="161"/>
      <c r="C750" s="161"/>
      <c r="D750" s="161"/>
      <c r="E750" s="161"/>
      <c r="F750" s="161"/>
      <c r="G750" s="161"/>
      <c r="H750" s="161"/>
      <c r="I750" s="161"/>
      <c r="J750" s="161"/>
      <c r="K750" s="161"/>
      <c r="L750" s="161"/>
      <c r="M750" s="161"/>
      <c r="N750" s="161"/>
      <c r="O750" s="161"/>
      <c r="P750" s="161"/>
      <c r="Q750" s="161"/>
      <c r="R750" s="161"/>
      <c r="S750" s="161"/>
      <c r="T750" s="161"/>
      <c r="U750" s="161"/>
      <c r="V750" s="161"/>
      <c r="W750" s="161"/>
      <c r="X750" s="161"/>
      <c r="Y750" s="161"/>
      <c r="Z750" s="161"/>
    </row>
    <row r="751">
      <c r="A751" s="161"/>
      <c r="B751" s="161"/>
      <c r="C751" s="161"/>
      <c r="D751" s="161"/>
      <c r="E751" s="161"/>
      <c r="F751" s="161"/>
      <c r="G751" s="161"/>
      <c r="H751" s="161"/>
      <c r="I751" s="161"/>
      <c r="J751" s="161"/>
      <c r="K751" s="161"/>
      <c r="L751" s="161"/>
      <c r="M751" s="161"/>
      <c r="N751" s="161"/>
      <c r="O751" s="161"/>
      <c r="P751" s="161"/>
      <c r="Q751" s="161"/>
      <c r="R751" s="161"/>
      <c r="S751" s="161"/>
      <c r="T751" s="161"/>
      <c r="U751" s="161"/>
      <c r="V751" s="161"/>
      <c r="W751" s="161"/>
      <c r="X751" s="161"/>
      <c r="Y751" s="161"/>
      <c r="Z751" s="161"/>
    </row>
    <row r="752">
      <c r="A752" s="161"/>
      <c r="B752" s="161"/>
      <c r="C752" s="161"/>
      <c r="D752" s="161"/>
      <c r="E752" s="161"/>
      <c r="F752" s="161"/>
      <c r="G752" s="161"/>
      <c r="H752" s="161"/>
      <c r="I752" s="161"/>
      <c r="J752" s="161"/>
      <c r="K752" s="161"/>
      <c r="L752" s="161"/>
      <c r="M752" s="161"/>
      <c r="N752" s="161"/>
      <c r="O752" s="161"/>
      <c r="P752" s="161"/>
      <c r="Q752" s="161"/>
      <c r="R752" s="161"/>
      <c r="S752" s="161"/>
      <c r="T752" s="161"/>
      <c r="U752" s="161"/>
      <c r="V752" s="161"/>
      <c r="W752" s="161"/>
      <c r="X752" s="161"/>
      <c r="Y752" s="161"/>
      <c r="Z752" s="161"/>
    </row>
    <row r="753">
      <c r="A753" s="161"/>
      <c r="B753" s="161"/>
      <c r="C753" s="161"/>
      <c r="D753" s="161"/>
      <c r="E753" s="161"/>
      <c r="F753" s="161"/>
      <c r="G753" s="161"/>
      <c r="H753" s="161"/>
      <c r="I753" s="161"/>
      <c r="J753" s="161"/>
      <c r="K753" s="161"/>
      <c r="L753" s="161"/>
      <c r="M753" s="161"/>
      <c r="N753" s="161"/>
      <c r="O753" s="161"/>
      <c r="P753" s="161"/>
      <c r="Q753" s="161"/>
      <c r="R753" s="161"/>
      <c r="S753" s="161"/>
      <c r="T753" s="161"/>
      <c r="U753" s="161"/>
      <c r="V753" s="161"/>
      <c r="W753" s="161"/>
      <c r="X753" s="161"/>
      <c r="Y753" s="161"/>
      <c r="Z753" s="161"/>
    </row>
    <row r="754">
      <c r="A754" s="161"/>
      <c r="B754" s="161"/>
      <c r="C754" s="161"/>
      <c r="D754" s="161"/>
      <c r="E754" s="161"/>
      <c r="F754" s="161"/>
      <c r="G754" s="161"/>
      <c r="H754" s="161"/>
      <c r="I754" s="161"/>
      <c r="J754" s="161"/>
      <c r="K754" s="161"/>
      <c r="L754" s="161"/>
      <c r="M754" s="161"/>
      <c r="N754" s="161"/>
      <c r="O754" s="161"/>
      <c r="P754" s="161"/>
      <c r="Q754" s="161"/>
      <c r="R754" s="161"/>
      <c r="S754" s="161"/>
      <c r="T754" s="161"/>
      <c r="U754" s="161"/>
      <c r="V754" s="161"/>
      <c r="W754" s="161"/>
      <c r="X754" s="161"/>
      <c r="Y754" s="161"/>
      <c r="Z754" s="161"/>
    </row>
    <row r="755">
      <c r="A755" s="161"/>
      <c r="B755" s="161"/>
      <c r="C755" s="161"/>
      <c r="D755" s="161"/>
      <c r="E755" s="161"/>
      <c r="F755" s="161"/>
      <c r="G755" s="161"/>
      <c r="H755" s="161"/>
      <c r="I755" s="161"/>
      <c r="J755" s="161"/>
      <c r="K755" s="161"/>
      <c r="L755" s="161"/>
      <c r="M755" s="161"/>
      <c r="N755" s="161"/>
      <c r="O755" s="161"/>
      <c r="P755" s="161"/>
      <c r="Q755" s="161"/>
      <c r="R755" s="161"/>
      <c r="S755" s="161"/>
      <c r="T755" s="161"/>
      <c r="U755" s="161"/>
      <c r="V755" s="161"/>
      <c r="W755" s="161"/>
      <c r="X755" s="161"/>
      <c r="Y755" s="161"/>
      <c r="Z755" s="161"/>
    </row>
    <row r="756">
      <c r="A756" s="161"/>
      <c r="B756" s="161"/>
      <c r="C756" s="161"/>
      <c r="D756" s="161"/>
      <c r="E756" s="161"/>
      <c r="F756" s="161"/>
      <c r="G756" s="161"/>
      <c r="H756" s="161"/>
      <c r="I756" s="161"/>
      <c r="J756" s="161"/>
      <c r="K756" s="161"/>
      <c r="L756" s="161"/>
      <c r="M756" s="161"/>
      <c r="N756" s="161"/>
      <c r="O756" s="161"/>
      <c r="P756" s="161"/>
      <c r="Q756" s="161"/>
      <c r="R756" s="161"/>
      <c r="S756" s="161"/>
      <c r="T756" s="161"/>
      <c r="U756" s="161"/>
      <c r="V756" s="161"/>
      <c r="W756" s="161"/>
      <c r="X756" s="161"/>
      <c r="Y756" s="161"/>
      <c r="Z756" s="161"/>
    </row>
    <row r="757">
      <c r="A757" s="161"/>
      <c r="B757" s="161"/>
      <c r="C757" s="161"/>
      <c r="D757" s="161"/>
      <c r="E757" s="161"/>
      <c r="F757" s="161"/>
      <c r="G757" s="161"/>
      <c r="H757" s="161"/>
      <c r="I757" s="161"/>
      <c r="J757" s="161"/>
      <c r="K757" s="161"/>
      <c r="L757" s="161"/>
      <c r="M757" s="161"/>
      <c r="N757" s="161"/>
      <c r="O757" s="161"/>
      <c r="P757" s="161"/>
      <c r="Q757" s="161"/>
      <c r="R757" s="161"/>
      <c r="S757" s="161"/>
      <c r="T757" s="161"/>
      <c r="U757" s="161"/>
      <c r="V757" s="161"/>
      <c r="W757" s="161"/>
      <c r="X757" s="161"/>
      <c r="Y757" s="161"/>
      <c r="Z757" s="161"/>
    </row>
    <row r="758">
      <c r="A758" s="161"/>
      <c r="B758" s="161"/>
      <c r="C758" s="161"/>
      <c r="D758" s="161"/>
      <c r="E758" s="161"/>
      <c r="F758" s="161"/>
      <c r="G758" s="161"/>
      <c r="H758" s="161"/>
      <c r="I758" s="161"/>
      <c r="J758" s="161"/>
      <c r="K758" s="161"/>
      <c r="L758" s="161"/>
      <c r="M758" s="161"/>
      <c r="N758" s="161"/>
      <c r="O758" s="161"/>
      <c r="P758" s="161"/>
      <c r="Q758" s="161"/>
      <c r="R758" s="161"/>
      <c r="S758" s="161"/>
      <c r="T758" s="161"/>
      <c r="U758" s="161"/>
      <c r="V758" s="161"/>
      <c r="W758" s="161"/>
      <c r="X758" s="161"/>
      <c r="Y758" s="161"/>
      <c r="Z758" s="161"/>
    </row>
    <row r="759">
      <c r="A759" s="161"/>
      <c r="B759" s="161"/>
      <c r="C759" s="161"/>
      <c r="D759" s="161"/>
      <c r="E759" s="161"/>
      <c r="F759" s="161"/>
      <c r="G759" s="161"/>
      <c r="H759" s="161"/>
      <c r="I759" s="161"/>
      <c r="J759" s="161"/>
      <c r="K759" s="161"/>
      <c r="L759" s="161"/>
      <c r="M759" s="161"/>
      <c r="N759" s="161"/>
      <c r="O759" s="161"/>
      <c r="P759" s="161"/>
      <c r="Q759" s="161"/>
      <c r="R759" s="161"/>
      <c r="S759" s="161"/>
      <c r="T759" s="161"/>
      <c r="U759" s="161"/>
      <c r="V759" s="161"/>
      <c r="W759" s="161"/>
      <c r="X759" s="161"/>
      <c r="Y759" s="161"/>
      <c r="Z759" s="161"/>
    </row>
    <row r="760">
      <c r="A760" s="161"/>
      <c r="B760" s="161"/>
      <c r="C760" s="161"/>
      <c r="D760" s="161"/>
      <c r="E760" s="161"/>
      <c r="F760" s="161"/>
      <c r="G760" s="161"/>
      <c r="H760" s="161"/>
      <c r="I760" s="161"/>
      <c r="J760" s="161"/>
      <c r="K760" s="161"/>
      <c r="L760" s="161"/>
      <c r="M760" s="161"/>
      <c r="N760" s="161"/>
      <c r="O760" s="161"/>
      <c r="P760" s="161"/>
      <c r="Q760" s="161"/>
      <c r="R760" s="161"/>
      <c r="S760" s="161"/>
      <c r="T760" s="161"/>
      <c r="U760" s="161"/>
      <c r="V760" s="161"/>
      <c r="W760" s="161"/>
      <c r="X760" s="161"/>
      <c r="Y760" s="161"/>
      <c r="Z760" s="161"/>
    </row>
    <row r="761">
      <c r="A761" s="161"/>
      <c r="B761" s="161"/>
      <c r="C761" s="161"/>
      <c r="D761" s="161"/>
      <c r="E761" s="161"/>
      <c r="F761" s="161"/>
      <c r="G761" s="161"/>
      <c r="H761" s="161"/>
      <c r="I761" s="161"/>
      <c r="J761" s="161"/>
      <c r="K761" s="161"/>
      <c r="L761" s="161"/>
      <c r="M761" s="161"/>
      <c r="N761" s="161"/>
      <c r="O761" s="161"/>
      <c r="P761" s="161"/>
      <c r="Q761" s="161"/>
      <c r="R761" s="161"/>
      <c r="S761" s="161"/>
      <c r="T761" s="161"/>
      <c r="U761" s="161"/>
      <c r="V761" s="161"/>
      <c r="W761" s="161"/>
      <c r="X761" s="161"/>
      <c r="Y761" s="161"/>
      <c r="Z761" s="161"/>
    </row>
    <row r="762">
      <c r="A762" s="161"/>
      <c r="B762" s="161"/>
      <c r="C762" s="161"/>
      <c r="D762" s="161"/>
      <c r="E762" s="161"/>
      <c r="F762" s="161"/>
      <c r="G762" s="161"/>
      <c r="H762" s="161"/>
      <c r="I762" s="161"/>
      <c r="J762" s="161"/>
      <c r="K762" s="161"/>
      <c r="L762" s="161"/>
      <c r="M762" s="161"/>
      <c r="N762" s="161"/>
      <c r="O762" s="161"/>
      <c r="P762" s="161"/>
      <c r="Q762" s="161"/>
      <c r="R762" s="161"/>
      <c r="S762" s="161"/>
      <c r="T762" s="161"/>
      <c r="U762" s="161"/>
      <c r="V762" s="161"/>
      <c r="W762" s="161"/>
      <c r="X762" s="161"/>
      <c r="Y762" s="161"/>
      <c r="Z762" s="161"/>
    </row>
    <row r="763">
      <c r="A763" s="161"/>
      <c r="B763" s="161"/>
      <c r="C763" s="161"/>
      <c r="D763" s="161"/>
      <c r="E763" s="161"/>
      <c r="F763" s="161"/>
      <c r="G763" s="161"/>
      <c r="H763" s="161"/>
      <c r="I763" s="161"/>
      <c r="J763" s="161"/>
      <c r="K763" s="161"/>
      <c r="L763" s="161"/>
      <c r="M763" s="161"/>
      <c r="N763" s="161"/>
      <c r="O763" s="161"/>
      <c r="P763" s="161"/>
      <c r="Q763" s="161"/>
      <c r="R763" s="161"/>
      <c r="S763" s="161"/>
      <c r="T763" s="161"/>
      <c r="U763" s="161"/>
      <c r="V763" s="161"/>
      <c r="W763" s="161"/>
      <c r="X763" s="161"/>
      <c r="Y763" s="161"/>
      <c r="Z763" s="161"/>
    </row>
    <row r="764">
      <c r="A764" s="161"/>
      <c r="B764" s="161"/>
      <c r="C764" s="161"/>
      <c r="D764" s="161"/>
      <c r="E764" s="161"/>
      <c r="F764" s="161"/>
      <c r="G764" s="161"/>
      <c r="H764" s="161"/>
      <c r="I764" s="161"/>
      <c r="J764" s="161"/>
      <c r="K764" s="161"/>
      <c r="L764" s="161"/>
      <c r="M764" s="161"/>
      <c r="N764" s="161"/>
      <c r="O764" s="161"/>
      <c r="P764" s="161"/>
      <c r="Q764" s="161"/>
      <c r="R764" s="161"/>
      <c r="S764" s="161"/>
      <c r="T764" s="161"/>
      <c r="U764" s="161"/>
      <c r="V764" s="161"/>
      <c r="W764" s="161"/>
      <c r="X764" s="161"/>
      <c r="Y764" s="161"/>
      <c r="Z764" s="161"/>
    </row>
    <row r="765">
      <c r="A765" s="161"/>
      <c r="B765" s="161"/>
      <c r="C765" s="161"/>
      <c r="D765" s="161"/>
      <c r="E765" s="161"/>
      <c r="F765" s="161"/>
      <c r="G765" s="161"/>
      <c r="H765" s="161"/>
      <c r="I765" s="161"/>
      <c r="J765" s="161"/>
      <c r="K765" s="161"/>
      <c r="L765" s="161"/>
      <c r="M765" s="161"/>
      <c r="N765" s="161"/>
      <c r="O765" s="161"/>
      <c r="P765" s="161"/>
      <c r="Q765" s="161"/>
      <c r="R765" s="161"/>
      <c r="S765" s="161"/>
      <c r="T765" s="161"/>
      <c r="U765" s="161"/>
      <c r="V765" s="161"/>
      <c r="W765" s="161"/>
      <c r="X765" s="161"/>
      <c r="Y765" s="161"/>
      <c r="Z765" s="161"/>
    </row>
    <row r="766">
      <c r="A766" s="161"/>
      <c r="B766" s="161"/>
      <c r="C766" s="161"/>
      <c r="D766" s="161"/>
      <c r="E766" s="161"/>
      <c r="F766" s="161"/>
      <c r="G766" s="161"/>
      <c r="H766" s="161"/>
      <c r="I766" s="161"/>
      <c r="J766" s="161"/>
      <c r="K766" s="161"/>
      <c r="L766" s="161"/>
      <c r="M766" s="161"/>
      <c r="N766" s="161"/>
      <c r="O766" s="161"/>
      <c r="P766" s="161"/>
      <c r="Q766" s="161"/>
      <c r="R766" s="161"/>
      <c r="S766" s="161"/>
      <c r="T766" s="161"/>
      <c r="U766" s="161"/>
      <c r="V766" s="161"/>
      <c r="W766" s="161"/>
      <c r="X766" s="161"/>
      <c r="Y766" s="161"/>
      <c r="Z766" s="161"/>
    </row>
    <row r="767">
      <c r="A767" s="161"/>
      <c r="B767" s="161"/>
      <c r="C767" s="161"/>
      <c r="D767" s="161"/>
      <c r="E767" s="161"/>
      <c r="F767" s="161"/>
      <c r="G767" s="161"/>
      <c r="H767" s="161"/>
      <c r="I767" s="161"/>
      <c r="J767" s="161"/>
      <c r="K767" s="161"/>
      <c r="L767" s="161"/>
      <c r="M767" s="161"/>
      <c r="N767" s="161"/>
      <c r="O767" s="161"/>
      <c r="P767" s="161"/>
      <c r="Q767" s="161"/>
      <c r="R767" s="161"/>
      <c r="S767" s="161"/>
      <c r="T767" s="161"/>
      <c r="U767" s="161"/>
      <c r="V767" s="161"/>
      <c r="W767" s="161"/>
      <c r="X767" s="161"/>
      <c r="Y767" s="161"/>
      <c r="Z767" s="161"/>
    </row>
    <row r="768">
      <c r="A768" s="161"/>
      <c r="B768" s="161"/>
      <c r="C768" s="161"/>
      <c r="D768" s="161"/>
      <c r="E768" s="161"/>
      <c r="F768" s="161"/>
      <c r="G768" s="161"/>
      <c r="H768" s="161"/>
      <c r="I768" s="161"/>
      <c r="J768" s="161"/>
      <c r="K768" s="161"/>
      <c r="L768" s="161"/>
      <c r="M768" s="161"/>
      <c r="N768" s="161"/>
      <c r="O768" s="161"/>
      <c r="P768" s="161"/>
      <c r="Q768" s="161"/>
      <c r="R768" s="161"/>
      <c r="S768" s="161"/>
      <c r="T768" s="161"/>
      <c r="U768" s="161"/>
      <c r="V768" s="161"/>
      <c r="W768" s="161"/>
      <c r="X768" s="161"/>
      <c r="Y768" s="161"/>
      <c r="Z768" s="161"/>
    </row>
    <row r="769">
      <c r="A769" s="161"/>
      <c r="B769" s="161"/>
      <c r="C769" s="161"/>
      <c r="D769" s="161"/>
      <c r="E769" s="161"/>
      <c r="F769" s="161"/>
      <c r="G769" s="161"/>
      <c r="H769" s="161"/>
      <c r="I769" s="161"/>
      <c r="J769" s="161"/>
      <c r="K769" s="161"/>
      <c r="L769" s="161"/>
      <c r="M769" s="161"/>
      <c r="N769" s="161"/>
      <c r="O769" s="161"/>
      <c r="P769" s="161"/>
      <c r="Q769" s="161"/>
      <c r="R769" s="161"/>
      <c r="S769" s="161"/>
      <c r="T769" s="161"/>
      <c r="U769" s="161"/>
      <c r="V769" s="161"/>
      <c r="W769" s="161"/>
      <c r="X769" s="161"/>
      <c r="Y769" s="161"/>
      <c r="Z769" s="161"/>
    </row>
    <row r="770">
      <c r="A770" s="161"/>
      <c r="B770" s="161"/>
      <c r="C770" s="161"/>
      <c r="D770" s="161"/>
      <c r="E770" s="161"/>
      <c r="F770" s="161"/>
      <c r="G770" s="161"/>
      <c r="H770" s="161"/>
      <c r="I770" s="161"/>
      <c r="J770" s="161"/>
      <c r="K770" s="161"/>
      <c r="L770" s="161"/>
      <c r="M770" s="161"/>
      <c r="N770" s="161"/>
      <c r="O770" s="161"/>
      <c r="P770" s="161"/>
      <c r="Q770" s="161"/>
      <c r="R770" s="161"/>
      <c r="S770" s="161"/>
      <c r="T770" s="161"/>
      <c r="U770" s="161"/>
      <c r="V770" s="161"/>
      <c r="W770" s="161"/>
      <c r="X770" s="161"/>
      <c r="Y770" s="161"/>
      <c r="Z770" s="161"/>
    </row>
    <row r="771">
      <c r="A771" s="161"/>
      <c r="B771" s="161"/>
      <c r="C771" s="161"/>
      <c r="D771" s="161"/>
      <c r="E771" s="161"/>
      <c r="F771" s="161"/>
      <c r="G771" s="161"/>
      <c r="H771" s="161"/>
      <c r="I771" s="161"/>
      <c r="J771" s="161"/>
      <c r="K771" s="161"/>
      <c r="L771" s="161"/>
      <c r="M771" s="161"/>
      <c r="N771" s="161"/>
      <c r="O771" s="161"/>
      <c r="P771" s="161"/>
      <c r="Q771" s="161"/>
      <c r="R771" s="161"/>
      <c r="S771" s="161"/>
      <c r="T771" s="161"/>
      <c r="U771" s="161"/>
      <c r="V771" s="161"/>
      <c r="W771" s="161"/>
      <c r="X771" s="161"/>
      <c r="Y771" s="161"/>
      <c r="Z771" s="161"/>
    </row>
    <row r="772">
      <c r="A772" s="161"/>
      <c r="B772" s="161"/>
      <c r="C772" s="161"/>
      <c r="D772" s="161"/>
      <c r="E772" s="161"/>
      <c r="F772" s="161"/>
      <c r="G772" s="161"/>
      <c r="H772" s="161"/>
      <c r="I772" s="161"/>
      <c r="J772" s="161"/>
      <c r="K772" s="161"/>
      <c r="L772" s="161"/>
      <c r="M772" s="161"/>
      <c r="N772" s="161"/>
      <c r="O772" s="161"/>
      <c r="P772" s="161"/>
      <c r="Q772" s="161"/>
      <c r="R772" s="161"/>
      <c r="S772" s="161"/>
      <c r="T772" s="161"/>
      <c r="U772" s="161"/>
      <c r="V772" s="161"/>
      <c r="W772" s="161"/>
      <c r="X772" s="161"/>
      <c r="Y772" s="161"/>
      <c r="Z772" s="161"/>
    </row>
    <row r="773">
      <c r="A773" s="161"/>
      <c r="B773" s="161"/>
      <c r="C773" s="161"/>
      <c r="D773" s="161"/>
      <c r="E773" s="161"/>
      <c r="F773" s="161"/>
      <c r="G773" s="161"/>
      <c r="H773" s="161"/>
      <c r="I773" s="161"/>
      <c r="J773" s="161"/>
      <c r="K773" s="161"/>
      <c r="L773" s="161"/>
      <c r="M773" s="161"/>
      <c r="N773" s="161"/>
      <c r="O773" s="161"/>
      <c r="P773" s="161"/>
      <c r="Q773" s="161"/>
      <c r="R773" s="161"/>
      <c r="S773" s="161"/>
      <c r="T773" s="161"/>
      <c r="U773" s="161"/>
      <c r="V773" s="161"/>
      <c r="W773" s="161"/>
      <c r="X773" s="161"/>
      <c r="Y773" s="161"/>
      <c r="Z773" s="161"/>
    </row>
    <row r="774">
      <c r="A774" s="161"/>
      <c r="B774" s="161"/>
      <c r="C774" s="161"/>
      <c r="D774" s="161"/>
      <c r="E774" s="161"/>
      <c r="F774" s="161"/>
      <c r="G774" s="161"/>
      <c r="H774" s="161"/>
      <c r="I774" s="161"/>
      <c r="J774" s="161"/>
      <c r="K774" s="161"/>
      <c r="L774" s="161"/>
      <c r="M774" s="161"/>
      <c r="N774" s="161"/>
      <c r="O774" s="161"/>
      <c r="P774" s="161"/>
      <c r="Q774" s="161"/>
      <c r="R774" s="161"/>
      <c r="S774" s="161"/>
      <c r="T774" s="161"/>
      <c r="U774" s="161"/>
      <c r="V774" s="161"/>
      <c r="W774" s="161"/>
      <c r="X774" s="161"/>
      <c r="Y774" s="161"/>
      <c r="Z774" s="161"/>
    </row>
    <row r="775">
      <c r="A775" s="161"/>
      <c r="B775" s="161"/>
      <c r="C775" s="161"/>
      <c r="D775" s="161"/>
      <c r="E775" s="161"/>
      <c r="F775" s="161"/>
      <c r="G775" s="161"/>
      <c r="H775" s="161"/>
      <c r="I775" s="161"/>
      <c r="J775" s="161"/>
      <c r="K775" s="161"/>
      <c r="L775" s="161"/>
      <c r="M775" s="161"/>
      <c r="N775" s="161"/>
      <c r="O775" s="161"/>
      <c r="P775" s="161"/>
      <c r="Q775" s="161"/>
      <c r="R775" s="161"/>
      <c r="S775" s="161"/>
      <c r="T775" s="161"/>
      <c r="U775" s="161"/>
      <c r="V775" s="161"/>
      <c r="W775" s="161"/>
      <c r="X775" s="161"/>
      <c r="Y775" s="161"/>
      <c r="Z775" s="161"/>
    </row>
    <row r="776">
      <c r="A776" s="161"/>
      <c r="B776" s="161"/>
      <c r="C776" s="161"/>
      <c r="D776" s="161"/>
      <c r="E776" s="161"/>
      <c r="F776" s="161"/>
      <c r="G776" s="161"/>
      <c r="H776" s="161"/>
      <c r="I776" s="161"/>
      <c r="J776" s="161"/>
      <c r="K776" s="161"/>
      <c r="L776" s="161"/>
      <c r="M776" s="161"/>
      <c r="N776" s="161"/>
      <c r="O776" s="161"/>
      <c r="P776" s="161"/>
      <c r="Q776" s="161"/>
      <c r="R776" s="161"/>
      <c r="S776" s="161"/>
      <c r="T776" s="161"/>
      <c r="U776" s="161"/>
      <c r="V776" s="161"/>
      <c r="W776" s="161"/>
      <c r="X776" s="161"/>
      <c r="Y776" s="161"/>
      <c r="Z776" s="161"/>
    </row>
    <row r="777">
      <c r="A777" s="161"/>
      <c r="B777" s="161"/>
      <c r="C777" s="161"/>
      <c r="D777" s="161"/>
      <c r="E777" s="161"/>
      <c r="F777" s="161"/>
      <c r="G777" s="161"/>
      <c r="H777" s="161"/>
      <c r="I777" s="161"/>
      <c r="J777" s="161"/>
      <c r="K777" s="161"/>
      <c r="L777" s="161"/>
      <c r="M777" s="161"/>
      <c r="N777" s="161"/>
      <c r="O777" s="161"/>
      <c r="P777" s="161"/>
      <c r="Q777" s="161"/>
      <c r="R777" s="161"/>
      <c r="S777" s="161"/>
      <c r="T777" s="161"/>
      <c r="U777" s="161"/>
      <c r="V777" s="161"/>
      <c r="W777" s="161"/>
      <c r="X777" s="161"/>
      <c r="Y777" s="161"/>
      <c r="Z777" s="161"/>
    </row>
    <row r="778">
      <c r="A778" s="161"/>
      <c r="B778" s="161"/>
      <c r="C778" s="161"/>
      <c r="D778" s="161"/>
      <c r="E778" s="161"/>
      <c r="F778" s="161"/>
      <c r="G778" s="161"/>
      <c r="H778" s="161"/>
      <c r="I778" s="161"/>
      <c r="J778" s="161"/>
      <c r="K778" s="161"/>
      <c r="L778" s="161"/>
      <c r="M778" s="161"/>
      <c r="N778" s="161"/>
      <c r="O778" s="161"/>
      <c r="P778" s="161"/>
      <c r="Q778" s="161"/>
      <c r="R778" s="161"/>
      <c r="S778" s="161"/>
      <c r="T778" s="161"/>
      <c r="U778" s="161"/>
      <c r="V778" s="161"/>
      <c r="W778" s="161"/>
      <c r="X778" s="161"/>
      <c r="Y778" s="161"/>
      <c r="Z778" s="161"/>
    </row>
    <row r="779">
      <c r="A779" s="161"/>
      <c r="B779" s="161"/>
      <c r="C779" s="161"/>
      <c r="D779" s="161"/>
      <c r="E779" s="161"/>
      <c r="F779" s="161"/>
      <c r="G779" s="161"/>
      <c r="H779" s="161"/>
      <c r="I779" s="161"/>
      <c r="J779" s="161"/>
      <c r="K779" s="161"/>
      <c r="L779" s="161"/>
      <c r="M779" s="161"/>
      <c r="N779" s="161"/>
      <c r="O779" s="161"/>
      <c r="P779" s="161"/>
      <c r="Q779" s="161"/>
      <c r="R779" s="161"/>
      <c r="S779" s="161"/>
      <c r="T779" s="161"/>
      <c r="U779" s="161"/>
      <c r="V779" s="161"/>
      <c r="W779" s="161"/>
      <c r="X779" s="161"/>
      <c r="Y779" s="161"/>
      <c r="Z779" s="161"/>
    </row>
    <row r="780">
      <c r="A780" s="161"/>
      <c r="B780" s="161"/>
      <c r="C780" s="161"/>
      <c r="D780" s="161"/>
      <c r="E780" s="161"/>
      <c r="F780" s="161"/>
      <c r="G780" s="161"/>
      <c r="H780" s="161"/>
      <c r="I780" s="161"/>
      <c r="J780" s="161"/>
      <c r="K780" s="161"/>
      <c r="L780" s="161"/>
      <c r="M780" s="161"/>
      <c r="N780" s="161"/>
      <c r="O780" s="161"/>
      <c r="P780" s="161"/>
      <c r="Q780" s="161"/>
      <c r="R780" s="161"/>
      <c r="S780" s="161"/>
      <c r="T780" s="161"/>
      <c r="U780" s="161"/>
      <c r="V780" s="161"/>
      <c r="W780" s="161"/>
      <c r="X780" s="161"/>
      <c r="Y780" s="161"/>
      <c r="Z780" s="161"/>
    </row>
    <row r="781">
      <c r="A781" s="161"/>
      <c r="B781" s="161"/>
      <c r="C781" s="161"/>
      <c r="D781" s="161"/>
      <c r="E781" s="161"/>
      <c r="F781" s="161"/>
      <c r="G781" s="161"/>
      <c r="H781" s="161"/>
      <c r="I781" s="161"/>
      <c r="J781" s="161"/>
      <c r="K781" s="161"/>
      <c r="L781" s="161"/>
      <c r="M781" s="161"/>
      <c r="N781" s="161"/>
      <c r="O781" s="161"/>
      <c r="P781" s="161"/>
      <c r="Q781" s="161"/>
      <c r="R781" s="161"/>
      <c r="S781" s="161"/>
      <c r="T781" s="161"/>
      <c r="U781" s="161"/>
      <c r="V781" s="161"/>
      <c r="W781" s="161"/>
      <c r="X781" s="161"/>
      <c r="Y781" s="161"/>
      <c r="Z781" s="161"/>
    </row>
    <row r="782">
      <c r="A782" s="161"/>
      <c r="B782" s="161"/>
      <c r="C782" s="161"/>
      <c r="D782" s="161"/>
      <c r="E782" s="161"/>
      <c r="F782" s="161"/>
      <c r="G782" s="161"/>
      <c r="H782" s="161"/>
      <c r="I782" s="161"/>
      <c r="J782" s="161"/>
      <c r="K782" s="161"/>
      <c r="L782" s="161"/>
      <c r="M782" s="161"/>
      <c r="N782" s="161"/>
      <c r="O782" s="161"/>
      <c r="P782" s="161"/>
      <c r="Q782" s="161"/>
      <c r="R782" s="161"/>
      <c r="S782" s="161"/>
      <c r="T782" s="161"/>
      <c r="U782" s="161"/>
      <c r="V782" s="161"/>
      <c r="W782" s="161"/>
      <c r="X782" s="161"/>
      <c r="Y782" s="161"/>
      <c r="Z782" s="161"/>
    </row>
    <row r="783">
      <c r="A783" s="161"/>
      <c r="B783" s="161"/>
      <c r="C783" s="161"/>
      <c r="D783" s="161"/>
      <c r="E783" s="161"/>
      <c r="F783" s="161"/>
      <c r="G783" s="161"/>
      <c r="H783" s="161"/>
      <c r="I783" s="161"/>
      <c r="J783" s="161"/>
      <c r="K783" s="161"/>
      <c r="L783" s="161"/>
      <c r="M783" s="161"/>
      <c r="N783" s="161"/>
      <c r="O783" s="161"/>
      <c r="P783" s="161"/>
      <c r="Q783" s="161"/>
      <c r="R783" s="161"/>
      <c r="S783" s="161"/>
      <c r="T783" s="161"/>
      <c r="U783" s="161"/>
      <c r="V783" s="161"/>
      <c r="W783" s="161"/>
      <c r="X783" s="161"/>
      <c r="Y783" s="161"/>
      <c r="Z783" s="161"/>
    </row>
    <row r="784">
      <c r="A784" s="161"/>
      <c r="B784" s="161"/>
      <c r="C784" s="161"/>
      <c r="D784" s="161"/>
      <c r="E784" s="161"/>
      <c r="F784" s="161"/>
      <c r="G784" s="161"/>
      <c r="H784" s="161"/>
      <c r="I784" s="161"/>
      <c r="J784" s="161"/>
      <c r="K784" s="161"/>
      <c r="L784" s="161"/>
      <c r="M784" s="161"/>
      <c r="N784" s="161"/>
      <c r="O784" s="161"/>
      <c r="P784" s="161"/>
      <c r="Q784" s="161"/>
      <c r="R784" s="161"/>
      <c r="S784" s="161"/>
      <c r="T784" s="161"/>
      <c r="U784" s="161"/>
      <c r="V784" s="161"/>
      <c r="W784" s="161"/>
      <c r="X784" s="161"/>
      <c r="Y784" s="161"/>
      <c r="Z784" s="161"/>
    </row>
    <row r="785">
      <c r="A785" s="161"/>
      <c r="B785" s="161"/>
      <c r="C785" s="161"/>
      <c r="D785" s="161"/>
      <c r="E785" s="161"/>
      <c r="F785" s="161"/>
      <c r="G785" s="161"/>
      <c r="H785" s="161"/>
      <c r="I785" s="161"/>
      <c r="J785" s="161"/>
      <c r="K785" s="161"/>
      <c r="L785" s="161"/>
      <c r="M785" s="161"/>
      <c r="N785" s="161"/>
      <c r="O785" s="161"/>
      <c r="P785" s="161"/>
      <c r="Q785" s="161"/>
      <c r="R785" s="161"/>
      <c r="S785" s="161"/>
      <c r="T785" s="161"/>
      <c r="U785" s="161"/>
      <c r="V785" s="161"/>
      <c r="W785" s="161"/>
      <c r="X785" s="161"/>
      <c r="Y785" s="161"/>
      <c r="Z785" s="161"/>
    </row>
    <row r="786">
      <c r="A786" s="161"/>
      <c r="B786" s="161"/>
      <c r="C786" s="161"/>
      <c r="D786" s="161"/>
      <c r="E786" s="161"/>
      <c r="F786" s="161"/>
      <c r="G786" s="161"/>
      <c r="H786" s="161"/>
      <c r="I786" s="161"/>
      <c r="J786" s="161"/>
      <c r="K786" s="161"/>
      <c r="L786" s="161"/>
      <c r="M786" s="161"/>
      <c r="N786" s="161"/>
      <c r="O786" s="161"/>
      <c r="P786" s="161"/>
      <c r="Q786" s="161"/>
      <c r="R786" s="161"/>
      <c r="S786" s="161"/>
      <c r="T786" s="161"/>
      <c r="U786" s="161"/>
      <c r="V786" s="161"/>
      <c r="W786" s="161"/>
      <c r="X786" s="161"/>
      <c r="Y786" s="161"/>
      <c r="Z786" s="161"/>
    </row>
    <row r="787">
      <c r="A787" s="161"/>
      <c r="B787" s="161"/>
      <c r="C787" s="161"/>
      <c r="D787" s="161"/>
      <c r="E787" s="161"/>
      <c r="F787" s="161"/>
      <c r="G787" s="161"/>
      <c r="H787" s="161"/>
      <c r="I787" s="161"/>
      <c r="J787" s="161"/>
      <c r="K787" s="161"/>
      <c r="L787" s="161"/>
      <c r="M787" s="161"/>
      <c r="N787" s="161"/>
      <c r="O787" s="161"/>
      <c r="P787" s="161"/>
      <c r="Q787" s="161"/>
      <c r="R787" s="161"/>
      <c r="S787" s="161"/>
      <c r="T787" s="161"/>
      <c r="U787" s="161"/>
      <c r="V787" s="161"/>
      <c r="W787" s="161"/>
      <c r="X787" s="161"/>
      <c r="Y787" s="161"/>
      <c r="Z787" s="161"/>
    </row>
    <row r="788">
      <c r="A788" s="161"/>
      <c r="B788" s="161"/>
      <c r="C788" s="161"/>
      <c r="D788" s="161"/>
      <c r="E788" s="161"/>
      <c r="F788" s="161"/>
      <c r="G788" s="161"/>
      <c r="H788" s="161"/>
      <c r="I788" s="161"/>
      <c r="J788" s="161"/>
      <c r="K788" s="161"/>
      <c r="L788" s="161"/>
      <c r="M788" s="161"/>
      <c r="N788" s="161"/>
      <c r="O788" s="161"/>
      <c r="P788" s="161"/>
      <c r="Q788" s="161"/>
      <c r="R788" s="161"/>
      <c r="S788" s="161"/>
      <c r="T788" s="161"/>
      <c r="U788" s="161"/>
      <c r="V788" s="161"/>
      <c r="W788" s="161"/>
      <c r="X788" s="161"/>
      <c r="Y788" s="161"/>
      <c r="Z788" s="161"/>
    </row>
    <row r="789">
      <c r="A789" s="161"/>
      <c r="B789" s="161"/>
      <c r="C789" s="161"/>
      <c r="D789" s="161"/>
      <c r="E789" s="161"/>
      <c r="F789" s="161"/>
      <c r="G789" s="161"/>
      <c r="H789" s="161"/>
      <c r="I789" s="161"/>
      <c r="J789" s="161"/>
      <c r="K789" s="161"/>
      <c r="L789" s="161"/>
      <c r="M789" s="161"/>
      <c r="N789" s="161"/>
      <c r="O789" s="161"/>
      <c r="P789" s="161"/>
      <c r="Q789" s="161"/>
      <c r="R789" s="161"/>
      <c r="S789" s="161"/>
      <c r="T789" s="161"/>
      <c r="U789" s="161"/>
      <c r="V789" s="161"/>
      <c r="W789" s="161"/>
      <c r="X789" s="161"/>
      <c r="Y789" s="161"/>
      <c r="Z789" s="161"/>
    </row>
    <row r="790">
      <c r="A790" s="161"/>
      <c r="B790" s="161"/>
      <c r="C790" s="161"/>
      <c r="D790" s="161"/>
      <c r="E790" s="161"/>
      <c r="F790" s="161"/>
      <c r="G790" s="161"/>
      <c r="H790" s="161"/>
      <c r="I790" s="161"/>
      <c r="J790" s="161"/>
      <c r="K790" s="161"/>
      <c r="L790" s="161"/>
      <c r="M790" s="161"/>
      <c r="N790" s="161"/>
      <c r="O790" s="161"/>
      <c r="P790" s="161"/>
      <c r="Q790" s="161"/>
      <c r="R790" s="161"/>
      <c r="S790" s="161"/>
      <c r="T790" s="161"/>
      <c r="U790" s="161"/>
      <c r="V790" s="161"/>
      <c r="W790" s="161"/>
      <c r="X790" s="161"/>
      <c r="Y790" s="161"/>
      <c r="Z790" s="161"/>
    </row>
    <row r="791">
      <c r="A791" s="161"/>
      <c r="B791" s="161"/>
      <c r="C791" s="161"/>
      <c r="D791" s="161"/>
      <c r="E791" s="161"/>
      <c r="F791" s="161"/>
      <c r="G791" s="161"/>
      <c r="H791" s="161"/>
      <c r="I791" s="161"/>
      <c r="J791" s="161"/>
      <c r="K791" s="161"/>
      <c r="L791" s="161"/>
      <c r="M791" s="161"/>
      <c r="N791" s="161"/>
      <c r="O791" s="161"/>
      <c r="P791" s="161"/>
      <c r="Q791" s="161"/>
      <c r="R791" s="161"/>
      <c r="S791" s="161"/>
      <c r="T791" s="161"/>
      <c r="U791" s="161"/>
      <c r="V791" s="161"/>
      <c r="W791" s="161"/>
      <c r="X791" s="161"/>
      <c r="Y791" s="161"/>
      <c r="Z791" s="161"/>
    </row>
    <row r="792">
      <c r="A792" s="161"/>
      <c r="B792" s="161"/>
      <c r="C792" s="161"/>
      <c r="D792" s="161"/>
      <c r="E792" s="161"/>
      <c r="F792" s="161"/>
      <c r="G792" s="161"/>
      <c r="H792" s="161"/>
      <c r="I792" s="161"/>
      <c r="J792" s="161"/>
      <c r="K792" s="161"/>
      <c r="L792" s="161"/>
      <c r="M792" s="161"/>
      <c r="N792" s="161"/>
      <c r="O792" s="161"/>
      <c r="P792" s="161"/>
      <c r="Q792" s="161"/>
      <c r="R792" s="161"/>
      <c r="S792" s="161"/>
      <c r="T792" s="161"/>
      <c r="U792" s="161"/>
      <c r="V792" s="161"/>
      <c r="W792" s="161"/>
      <c r="X792" s="161"/>
      <c r="Y792" s="161"/>
      <c r="Z792" s="161"/>
    </row>
    <row r="793">
      <c r="A793" s="161"/>
      <c r="B793" s="161"/>
      <c r="C793" s="161"/>
      <c r="D793" s="161"/>
      <c r="E793" s="161"/>
      <c r="F793" s="161"/>
      <c r="G793" s="161"/>
      <c r="H793" s="161"/>
      <c r="I793" s="161"/>
      <c r="J793" s="161"/>
      <c r="K793" s="161"/>
      <c r="L793" s="161"/>
      <c r="M793" s="161"/>
      <c r="N793" s="161"/>
      <c r="O793" s="161"/>
      <c r="P793" s="161"/>
      <c r="Q793" s="161"/>
      <c r="R793" s="161"/>
      <c r="S793" s="161"/>
      <c r="T793" s="161"/>
      <c r="U793" s="161"/>
      <c r="V793" s="161"/>
      <c r="W793" s="161"/>
      <c r="X793" s="161"/>
      <c r="Y793" s="161"/>
      <c r="Z793" s="161"/>
    </row>
    <row r="794">
      <c r="A794" s="161"/>
      <c r="B794" s="161"/>
      <c r="C794" s="161"/>
      <c r="D794" s="161"/>
      <c r="E794" s="161"/>
      <c r="F794" s="161"/>
      <c r="G794" s="161"/>
      <c r="H794" s="161"/>
      <c r="I794" s="161"/>
      <c r="J794" s="161"/>
      <c r="K794" s="161"/>
      <c r="L794" s="161"/>
      <c r="M794" s="161"/>
      <c r="N794" s="161"/>
      <c r="O794" s="161"/>
      <c r="P794" s="161"/>
      <c r="Q794" s="161"/>
      <c r="R794" s="161"/>
      <c r="S794" s="161"/>
      <c r="T794" s="161"/>
      <c r="U794" s="161"/>
      <c r="V794" s="161"/>
      <c r="W794" s="161"/>
      <c r="X794" s="161"/>
      <c r="Y794" s="161"/>
      <c r="Z794" s="161"/>
    </row>
    <row r="795">
      <c r="A795" s="161"/>
      <c r="B795" s="161"/>
      <c r="C795" s="161"/>
      <c r="D795" s="161"/>
      <c r="E795" s="161"/>
      <c r="F795" s="161"/>
      <c r="G795" s="161"/>
      <c r="H795" s="161"/>
      <c r="I795" s="161"/>
      <c r="J795" s="161"/>
      <c r="K795" s="161"/>
      <c r="L795" s="161"/>
      <c r="M795" s="161"/>
      <c r="N795" s="161"/>
      <c r="O795" s="161"/>
      <c r="P795" s="161"/>
      <c r="Q795" s="161"/>
      <c r="R795" s="161"/>
      <c r="S795" s="161"/>
      <c r="T795" s="161"/>
      <c r="U795" s="161"/>
      <c r="V795" s="161"/>
      <c r="W795" s="161"/>
      <c r="X795" s="161"/>
      <c r="Y795" s="161"/>
      <c r="Z795" s="161"/>
    </row>
    <row r="796">
      <c r="A796" s="161"/>
      <c r="B796" s="161"/>
      <c r="C796" s="161"/>
      <c r="D796" s="161"/>
      <c r="E796" s="161"/>
      <c r="F796" s="161"/>
      <c r="G796" s="161"/>
      <c r="H796" s="161"/>
      <c r="I796" s="161"/>
      <c r="J796" s="161"/>
      <c r="K796" s="161"/>
      <c r="L796" s="161"/>
      <c r="M796" s="161"/>
      <c r="N796" s="161"/>
      <c r="O796" s="161"/>
      <c r="P796" s="161"/>
      <c r="Q796" s="161"/>
      <c r="R796" s="161"/>
      <c r="S796" s="161"/>
      <c r="T796" s="161"/>
      <c r="U796" s="161"/>
      <c r="V796" s="161"/>
      <c r="W796" s="161"/>
      <c r="X796" s="161"/>
      <c r="Y796" s="161"/>
      <c r="Z796" s="161"/>
    </row>
    <row r="797">
      <c r="A797" s="161"/>
      <c r="B797" s="161"/>
      <c r="C797" s="161"/>
      <c r="D797" s="161"/>
      <c r="E797" s="161"/>
      <c r="F797" s="161"/>
      <c r="G797" s="161"/>
      <c r="H797" s="161"/>
      <c r="I797" s="161"/>
      <c r="J797" s="161"/>
      <c r="K797" s="161"/>
      <c r="L797" s="161"/>
      <c r="M797" s="161"/>
      <c r="N797" s="161"/>
      <c r="O797" s="161"/>
      <c r="P797" s="161"/>
      <c r="Q797" s="161"/>
      <c r="R797" s="161"/>
      <c r="S797" s="161"/>
      <c r="T797" s="161"/>
      <c r="U797" s="161"/>
      <c r="V797" s="161"/>
      <c r="W797" s="161"/>
      <c r="X797" s="161"/>
      <c r="Y797" s="161"/>
      <c r="Z797" s="161"/>
    </row>
    <row r="798">
      <c r="A798" s="161"/>
      <c r="B798" s="161"/>
      <c r="C798" s="161"/>
      <c r="D798" s="161"/>
      <c r="E798" s="161"/>
      <c r="F798" s="161"/>
      <c r="G798" s="161"/>
      <c r="H798" s="161"/>
      <c r="I798" s="161"/>
      <c r="J798" s="161"/>
      <c r="K798" s="161"/>
      <c r="L798" s="161"/>
      <c r="M798" s="161"/>
      <c r="N798" s="161"/>
      <c r="O798" s="161"/>
      <c r="P798" s="161"/>
      <c r="Q798" s="161"/>
      <c r="R798" s="161"/>
      <c r="S798" s="161"/>
      <c r="T798" s="161"/>
      <c r="U798" s="161"/>
      <c r="V798" s="161"/>
      <c r="W798" s="161"/>
      <c r="X798" s="161"/>
      <c r="Y798" s="161"/>
      <c r="Z798" s="161"/>
    </row>
    <row r="799">
      <c r="A799" s="161"/>
      <c r="B799" s="161"/>
      <c r="C799" s="161"/>
      <c r="D799" s="161"/>
      <c r="E799" s="161"/>
      <c r="F799" s="161"/>
      <c r="G799" s="161"/>
      <c r="H799" s="161"/>
      <c r="I799" s="161"/>
      <c r="J799" s="161"/>
      <c r="K799" s="161"/>
      <c r="L799" s="161"/>
      <c r="M799" s="161"/>
      <c r="N799" s="161"/>
      <c r="O799" s="161"/>
      <c r="P799" s="161"/>
      <c r="Q799" s="161"/>
      <c r="R799" s="161"/>
      <c r="S799" s="161"/>
      <c r="T799" s="161"/>
      <c r="U799" s="161"/>
      <c r="V799" s="161"/>
      <c r="W799" s="161"/>
      <c r="X799" s="161"/>
      <c r="Y799" s="161"/>
      <c r="Z799" s="161"/>
    </row>
    <row r="800">
      <c r="A800" s="161"/>
      <c r="B800" s="161"/>
      <c r="C800" s="161"/>
      <c r="D800" s="161"/>
      <c r="E800" s="161"/>
      <c r="F800" s="161"/>
      <c r="G800" s="161"/>
      <c r="H800" s="161"/>
      <c r="I800" s="161"/>
      <c r="J800" s="161"/>
      <c r="K800" s="161"/>
      <c r="L800" s="161"/>
      <c r="M800" s="161"/>
      <c r="N800" s="161"/>
      <c r="O800" s="161"/>
      <c r="P800" s="161"/>
      <c r="Q800" s="161"/>
      <c r="R800" s="161"/>
      <c r="S800" s="161"/>
      <c r="T800" s="161"/>
      <c r="U800" s="161"/>
      <c r="V800" s="161"/>
      <c r="W800" s="161"/>
      <c r="X800" s="161"/>
      <c r="Y800" s="161"/>
      <c r="Z800" s="161"/>
    </row>
    <row r="801">
      <c r="A801" s="161"/>
      <c r="B801" s="161"/>
      <c r="C801" s="161"/>
      <c r="D801" s="161"/>
      <c r="E801" s="161"/>
      <c r="F801" s="161"/>
      <c r="G801" s="161"/>
      <c r="H801" s="161"/>
      <c r="I801" s="161"/>
      <c r="J801" s="161"/>
      <c r="K801" s="161"/>
      <c r="L801" s="161"/>
      <c r="M801" s="161"/>
      <c r="N801" s="161"/>
      <c r="O801" s="161"/>
      <c r="P801" s="161"/>
      <c r="Q801" s="161"/>
      <c r="R801" s="161"/>
      <c r="S801" s="161"/>
      <c r="T801" s="161"/>
      <c r="U801" s="161"/>
      <c r="V801" s="161"/>
      <c r="W801" s="161"/>
      <c r="X801" s="161"/>
      <c r="Y801" s="161"/>
      <c r="Z801" s="161"/>
    </row>
    <row r="802">
      <c r="A802" s="161"/>
      <c r="B802" s="161"/>
      <c r="C802" s="161"/>
      <c r="D802" s="161"/>
      <c r="E802" s="161"/>
      <c r="F802" s="161"/>
      <c r="G802" s="161"/>
      <c r="H802" s="161"/>
      <c r="I802" s="161"/>
      <c r="J802" s="161"/>
      <c r="K802" s="161"/>
      <c r="L802" s="161"/>
      <c r="M802" s="161"/>
      <c r="N802" s="161"/>
      <c r="O802" s="161"/>
      <c r="P802" s="161"/>
      <c r="Q802" s="161"/>
      <c r="R802" s="161"/>
      <c r="S802" s="161"/>
      <c r="T802" s="161"/>
      <c r="U802" s="161"/>
      <c r="V802" s="161"/>
      <c r="W802" s="161"/>
      <c r="X802" s="161"/>
      <c r="Y802" s="161"/>
      <c r="Z802" s="161"/>
    </row>
    <row r="803">
      <c r="A803" s="161"/>
      <c r="B803" s="161"/>
      <c r="C803" s="161"/>
      <c r="D803" s="161"/>
      <c r="E803" s="161"/>
      <c r="F803" s="161"/>
      <c r="G803" s="161"/>
      <c r="H803" s="161"/>
      <c r="I803" s="161"/>
      <c r="J803" s="161"/>
      <c r="K803" s="161"/>
      <c r="L803" s="161"/>
      <c r="M803" s="161"/>
      <c r="N803" s="161"/>
      <c r="O803" s="161"/>
      <c r="P803" s="161"/>
      <c r="Q803" s="161"/>
      <c r="R803" s="161"/>
      <c r="S803" s="161"/>
      <c r="T803" s="161"/>
      <c r="U803" s="161"/>
      <c r="V803" s="161"/>
      <c r="W803" s="161"/>
      <c r="X803" s="161"/>
      <c r="Y803" s="161"/>
      <c r="Z803" s="161"/>
    </row>
    <row r="804">
      <c r="A804" s="161"/>
      <c r="B804" s="161"/>
      <c r="C804" s="161"/>
      <c r="D804" s="161"/>
      <c r="E804" s="161"/>
      <c r="F804" s="161"/>
      <c r="G804" s="161"/>
      <c r="H804" s="161"/>
      <c r="I804" s="161"/>
      <c r="J804" s="161"/>
      <c r="K804" s="161"/>
      <c r="L804" s="161"/>
      <c r="M804" s="161"/>
      <c r="N804" s="161"/>
      <c r="O804" s="161"/>
      <c r="P804" s="161"/>
      <c r="Q804" s="161"/>
      <c r="R804" s="161"/>
      <c r="S804" s="161"/>
      <c r="T804" s="161"/>
      <c r="U804" s="161"/>
      <c r="V804" s="161"/>
      <c r="W804" s="161"/>
      <c r="X804" s="161"/>
      <c r="Y804" s="161"/>
      <c r="Z804" s="161"/>
    </row>
    <row r="805">
      <c r="A805" s="161"/>
      <c r="B805" s="161"/>
      <c r="C805" s="161"/>
      <c r="D805" s="161"/>
      <c r="E805" s="161"/>
      <c r="F805" s="161"/>
      <c r="G805" s="161"/>
      <c r="H805" s="161"/>
      <c r="I805" s="161"/>
      <c r="J805" s="161"/>
      <c r="K805" s="161"/>
      <c r="L805" s="161"/>
      <c r="M805" s="161"/>
      <c r="N805" s="161"/>
      <c r="O805" s="161"/>
      <c r="P805" s="161"/>
      <c r="Q805" s="161"/>
      <c r="R805" s="161"/>
      <c r="S805" s="161"/>
      <c r="T805" s="161"/>
      <c r="U805" s="161"/>
      <c r="V805" s="161"/>
      <c r="W805" s="161"/>
      <c r="X805" s="161"/>
      <c r="Y805" s="161"/>
      <c r="Z805" s="161"/>
    </row>
    <row r="806">
      <c r="A806" s="161"/>
      <c r="B806" s="161"/>
      <c r="C806" s="161"/>
      <c r="D806" s="161"/>
      <c r="E806" s="161"/>
      <c r="F806" s="161"/>
      <c r="G806" s="161"/>
      <c r="H806" s="161"/>
      <c r="I806" s="161"/>
      <c r="J806" s="161"/>
      <c r="K806" s="161"/>
      <c r="L806" s="161"/>
      <c r="M806" s="161"/>
      <c r="N806" s="161"/>
      <c r="O806" s="161"/>
      <c r="P806" s="161"/>
      <c r="Q806" s="161"/>
      <c r="R806" s="161"/>
      <c r="S806" s="161"/>
      <c r="T806" s="161"/>
      <c r="U806" s="161"/>
      <c r="V806" s="161"/>
      <c r="W806" s="161"/>
      <c r="X806" s="161"/>
      <c r="Y806" s="161"/>
      <c r="Z806" s="161"/>
    </row>
    <row r="807">
      <c r="A807" s="161"/>
      <c r="B807" s="161"/>
      <c r="C807" s="161"/>
      <c r="D807" s="161"/>
      <c r="E807" s="161"/>
      <c r="F807" s="161"/>
      <c r="G807" s="161"/>
      <c r="H807" s="161"/>
      <c r="I807" s="161"/>
      <c r="J807" s="161"/>
      <c r="K807" s="161"/>
      <c r="L807" s="161"/>
      <c r="M807" s="161"/>
      <c r="N807" s="161"/>
      <c r="O807" s="161"/>
      <c r="P807" s="161"/>
      <c r="Q807" s="161"/>
      <c r="R807" s="161"/>
      <c r="S807" s="161"/>
      <c r="T807" s="161"/>
      <c r="U807" s="161"/>
      <c r="V807" s="161"/>
      <c r="W807" s="161"/>
      <c r="X807" s="161"/>
      <c r="Y807" s="161"/>
      <c r="Z807" s="161"/>
    </row>
    <row r="808">
      <c r="A808" s="161"/>
      <c r="B808" s="161"/>
      <c r="C808" s="161"/>
      <c r="D808" s="161"/>
      <c r="E808" s="161"/>
      <c r="F808" s="161"/>
      <c r="G808" s="161"/>
      <c r="H808" s="161"/>
      <c r="I808" s="161"/>
      <c r="J808" s="161"/>
      <c r="K808" s="161"/>
      <c r="L808" s="161"/>
      <c r="M808" s="161"/>
      <c r="N808" s="161"/>
      <c r="O808" s="161"/>
      <c r="P808" s="161"/>
      <c r="Q808" s="161"/>
      <c r="R808" s="161"/>
      <c r="S808" s="161"/>
      <c r="T808" s="161"/>
      <c r="U808" s="161"/>
      <c r="V808" s="161"/>
      <c r="W808" s="161"/>
      <c r="X808" s="161"/>
      <c r="Y808" s="161"/>
      <c r="Z808" s="161"/>
    </row>
    <row r="809">
      <c r="A809" s="161"/>
      <c r="B809" s="161"/>
      <c r="C809" s="161"/>
      <c r="D809" s="161"/>
      <c r="E809" s="161"/>
      <c r="F809" s="161"/>
      <c r="G809" s="161"/>
      <c r="H809" s="161"/>
      <c r="I809" s="161"/>
      <c r="J809" s="161"/>
      <c r="K809" s="161"/>
      <c r="L809" s="161"/>
      <c r="M809" s="161"/>
      <c r="N809" s="161"/>
      <c r="O809" s="161"/>
      <c r="P809" s="161"/>
      <c r="Q809" s="161"/>
      <c r="R809" s="161"/>
      <c r="S809" s="161"/>
      <c r="T809" s="161"/>
      <c r="U809" s="161"/>
      <c r="V809" s="161"/>
      <c r="W809" s="161"/>
      <c r="X809" s="161"/>
      <c r="Y809" s="161"/>
      <c r="Z809" s="161"/>
    </row>
    <row r="810">
      <c r="A810" s="161"/>
      <c r="B810" s="161"/>
      <c r="C810" s="161"/>
      <c r="D810" s="161"/>
      <c r="E810" s="161"/>
      <c r="F810" s="161"/>
      <c r="G810" s="161"/>
      <c r="H810" s="161"/>
      <c r="I810" s="161"/>
      <c r="J810" s="161"/>
      <c r="K810" s="161"/>
      <c r="L810" s="161"/>
      <c r="M810" s="161"/>
      <c r="N810" s="161"/>
      <c r="O810" s="161"/>
      <c r="P810" s="161"/>
      <c r="Q810" s="161"/>
      <c r="R810" s="161"/>
      <c r="S810" s="161"/>
      <c r="T810" s="161"/>
      <c r="U810" s="161"/>
      <c r="V810" s="161"/>
      <c r="W810" s="161"/>
      <c r="X810" s="161"/>
      <c r="Y810" s="161"/>
      <c r="Z810" s="161"/>
    </row>
    <row r="811">
      <c r="A811" s="161"/>
      <c r="B811" s="161"/>
      <c r="C811" s="161"/>
      <c r="D811" s="161"/>
      <c r="E811" s="161"/>
      <c r="F811" s="161"/>
      <c r="G811" s="161"/>
      <c r="H811" s="161"/>
      <c r="I811" s="161"/>
      <c r="J811" s="161"/>
      <c r="K811" s="161"/>
      <c r="L811" s="161"/>
      <c r="M811" s="161"/>
      <c r="N811" s="161"/>
      <c r="O811" s="161"/>
      <c r="P811" s="161"/>
      <c r="Q811" s="161"/>
      <c r="R811" s="161"/>
      <c r="S811" s="161"/>
      <c r="T811" s="161"/>
      <c r="U811" s="161"/>
      <c r="V811" s="161"/>
      <c r="W811" s="161"/>
      <c r="X811" s="161"/>
      <c r="Y811" s="161"/>
      <c r="Z811" s="161"/>
    </row>
    <row r="812">
      <c r="A812" s="161"/>
      <c r="B812" s="161"/>
      <c r="C812" s="161"/>
      <c r="D812" s="161"/>
      <c r="E812" s="161"/>
      <c r="F812" s="161"/>
      <c r="G812" s="161"/>
      <c r="H812" s="161"/>
      <c r="I812" s="161"/>
      <c r="J812" s="161"/>
      <c r="K812" s="161"/>
      <c r="L812" s="161"/>
      <c r="M812" s="161"/>
      <c r="N812" s="161"/>
      <c r="O812" s="161"/>
      <c r="P812" s="161"/>
      <c r="Q812" s="161"/>
      <c r="R812" s="161"/>
      <c r="S812" s="161"/>
      <c r="T812" s="161"/>
      <c r="U812" s="161"/>
      <c r="V812" s="161"/>
      <c r="W812" s="161"/>
      <c r="X812" s="161"/>
      <c r="Y812" s="161"/>
      <c r="Z812" s="161"/>
    </row>
    <row r="813">
      <c r="A813" s="161"/>
      <c r="B813" s="161"/>
      <c r="C813" s="161"/>
      <c r="D813" s="161"/>
      <c r="E813" s="161"/>
      <c r="F813" s="161"/>
      <c r="G813" s="161"/>
      <c r="H813" s="161"/>
      <c r="I813" s="161"/>
      <c r="J813" s="161"/>
      <c r="K813" s="161"/>
      <c r="L813" s="161"/>
      <c r="M813" s="161"/>
      <c r="N813" s="161"/>
      <c r="O813" s="161"/>
      <c r="P813" s="161"/>
      <c r="Q813" s="161"/>
      <c r="R813" s="161"/>
      <c r="S813" s="161"/>
      <c r="T813" s="161"/>
      <c r="U813" s="161"/>
      <c r="V813" s="161"/>
      <c r="W813" s="161"/>
      <c r="X813" s="161"/>
      <c r="Y813" s="161"/>
      <c r="Z813" s="161"/>
    </row>
    <row r="814">
      <c r="A814" s="161"/>
      <c r="B814" s="161"/>
      <c r="C814" s="161"/>
      <c r="D814" s="161"/>
      <c r="E814" s="161"/>
      <c r="F814" s="161"/>
      <c r="G814" s="161"/>
      <c r="H814" s="161"/>
      <c r="I814" s="161"/>
      <c r="J814" s="161"/>
      <c r="K814" s="161"/>
      <c r="L814" s="161"/>
      <c r="M814" s="161"/>
      <c r="N814" s="161"/>
      <c r="O814" s="161"/>
      <c r="P814" s="161"/>
      <c r="Q814" s="161"/>
      <c r="R814" s="161"/>
      <c r="S814" s="161"/>
      <c r="T814" s="161"/>
      <c r="U814" s="161"/>
      <c r="V814" s="161"/>
      <c r="W814" s="161"/>
      <c r="X814" s="161"/>
      <c r="Y814" s="161"/>
      <c r="Z814" s="161"/>
    </row>
    <row r="815">
      <c r="A815" s="161"/>
      <c r="B815" s="161"/>
      <c r="C815" s="161"/>
      <c r="D815" s="161"/>
      <c r="E815" s="161"/>
      <c r="F815" s="161"/>
      <c r="G815" s="161"/>
      <c r="H815" s="161"/>
      <c r="I815" s="161"/>
      <c r="J815" s="161"/>
      <c r="K815" s="161"/>
      <c r="L815" s="161"/>
      <c r="M815" s="161"/>
      <c r="N815" s="161"/>
      <c r="O815" s="161"/>
      <c r="P815" s="161"/>
      <c r="Q815" s="161"/>
      <c r="R815" s="161"/>
      <c r="S815" s="161"/>
      <c r="T815" s="161"/>
      <c r="U815" s="161"/>
      <c r="V815" s="161"/>
      <c r="W815" s="161"/>
      <c r="X815" s="161"/>
      <c r="Y815" s="161"/>
      <c r="Z815" s="161"/>
    </row>
    <row r="816">
      <c r="A816" s="161"/>
      <c r="B816" s="161"/>
      <c r="C816" s="161"/>
      <c r="D816" s="161"/>
      <c r="E816" s="161"/>
      <c r="F816" s="161"/>
      <c r="G816" s="161"/>
      <c r="H816" s="161"/>
      <c r="I816" s="161"/>
      <c r="J816" s="161"/>
      <c r="K816" s="161"/>
      <c r="L816" s="161"/>
      <c r="M816" s="161"/>
      <c r="N816" s="161"/>
      <c r="O816" s="161"/>
      <c r="P816" s="161"/>
      <c r="Q816" s="161"/>
      <c r="R816" s="161"/>
      <c r="S816" s="161"/>
      <c r="T816" s="161"/>
      <c r="U816" s="161"/>
      <c r="V816" s="161"/>
      <c r="W816" s="161"/>
      <c r="X816" s="161"/>
      <c r="Y816" s="161"/>
      <c r="Z816" s="161"/>
    </row>
    <row r="817">
      <c r="A817" s="161"/>
      <c r="B817" s="161"/>
      <c r="C817" s="161"/>
      <c r="D817" s="161"/>
      <c r="E817" s="161"/>
      <c r="F817" s="161"/>
      <c r="G817" s="161"/>
      <c r="H817" s="161"/>
      <c r="I817" s="161"/>
      <c r="J817" s="161"/>
      <c r="K817" s="161"/>
      <c r="L817" s="161"/>
      <c r="M817" s="161"/>
      <c r="N817" s="161"/>
      <c r="O817" s="161"/>
      <c r="P817" s="161"/>
      <c r="Q817" s="161"/>
      <c r="R817" s="161"/>
      <c r="S817" s="161"/>
      <c r="T817" s="161"/>
      <c r="U817" s="161"/>
      <c r="V817" s="161"/>
      <c r="W817" s="161"/>
      <c r="X817" s="161"/>
      <c r="Y817" s="161"/>
      <c r="Z817" s="161"/>
    </row>
    <row r="818">
      <c r="A818" s="161"/>
      <c r="B818" s="161"/>
      <c r="C818" s="161"/>
      <c r="D818" s="161"/>
      <c r="E818" s="161"/>
      <c r="F818" s="161"/>
      <c r="G818" s="161"/>
      <c r="H818" s="161"/>
      <c r="I818" s="161"/>
      <c r="J818" s="161"/>
      <c r="K818" s="161"/>
      <c r="L818" s="161"/>
      <c r="M818" s="161"/>
      <c r="N818" s="161"/>
      <c r="O818" s="161"/>
      <c r="P818" s="161"/>
      <c r="Q818" s="161"/>
      <c r="R818" s="161"/>
      <c r="S818" s="161"/>
      <c r="T818" s="161"/>
      <c r="U818" s="161"/>
      <c r="V818" s="161"/>
      <c r="W818" s="161"/>
      <c r="X818" s="161"/>
      <c r="Y818" s="161"/>
      <c r="Z818" s="161"/>
    </row>
    <row r="819">
      <c r="A819" s="161"/>
      <c r="B819" s="161"/>
      <c r="C819" s="161"/>
      <c r="D819" s="161"/>
      <c r="E819" s="161"/>
      <c r="F819" s="161"/>
      <c r="G819" s="161"/>
      <c r="H819" s="161"/>
      <c r="I819" s="161"/>
      <c r="J819" s="161"/>
      <c r="K819" s="161"/>
      <c r="L819" s="161"/>
      <c r="M819" s="161"/>
      <c r="N819" s="161"/>
      <c r="O819" s="161"/>
      <c r="P819" s="161"/>
      <c r="Q819" s="161"/>
      <c r="R819" s="161"/>
      <c r="S819" s="161"/>
      <c r="T819" s="161"/>
      <c r="U819" s="161"/>
      <c r="V819" s="161"/>
      <c r="W819" s="161"/>
      <c r="X819" s="161"/>
      <c r="Y819" s="161"/>
      <c r="Z819" s="161"/>
    </row>
    <row r="820">
      <c r="A820" s="161"/>
      <c r="B820" s="161"/>
      <c r="C820" s="161"/>
      <c r="D820" s="161"/>
      <c r="E820" s="161"/>
      <c r="F820" s="161"/>
      <c r="G820" s="161"/>
      <c r="H820" s="161"/>
      <c r="I820" s="161"/>
      <c r="J820" s="161"/>
      <c r="K820" s="161"/>
      <c r="L820" s="161"/>
      <c r="M820" s="161"/>
      <c r="N820" s="161"/>
      <c r="O820" s="161"/>
      <c r="P820" s="161"/>
      <c r="Q820" s="161"/>
      <c r="R820" s="161"/>
      <c r="S820" s="161"/>
      <c r="T820" s="161"/>
      <c r="U820" s="161"/>
      <c r="V820" s="161"/>
      <c r="W820" s="161"/>
      <c r="X820" s="161"/>
      <c r="Y820" s="161"/>
      <c r="Z820" s="161"/>
    </row>
    <row r="821">
      <c r="A821" s="161"/>
      <c r="B821" s="161"/>
      <c r="C821" s="161"/>
      <c r="D821" s="161"/>
      <c r="E821" s="161"/>
      <c r="F821" s="161"/>
      <c r="G821" s="161"/>
      <c r="H821" s="161"/>
      <c r="I821" s="161"/>
      <c r="J821" s="161"/>
      <c r="K821" s="161"/>
      <c r="L821" s="161"/>
      <c r="M821" s="161"/>
      <c r="N821" s="161"/>
      <c r="O821" s="161"/>
      <c r="P821" s="161"/>
      <c r="Q821" s="161"/>
      <c r="R821" s="161"/>
      <c r="S821" s="161"/>
      <c r="T821" s="161"/>
      <c r="U821" s="161"/>
      <c r="V821" s="161"/>
      <c r="W821" s="161"/>
      <c r="X821" s="161"/>
      <c r="Y821" s="161"/>
      <c r="Z821" s="161"/>
    </row>
    <row r="822">
      <c r="A822" s="161"/>
      <c r="B822" s="161"/>
      <c r="C822" s="161"/>
      <c r="D822" s="161"/>
      <c r="E822" s="161"/>
      <c r="F822" s="161"/>
      <c r="G822" s="161"/>
      <c r="H822" s="161"/>
      <c r="I822" s="161"/>
      <c r="J822" s="161"/>
      <c r="K822" s="161"/>
      <c r="L822" s="161"/>
      <c r="M822" s="161"/>
      <c r="N822" s="161"/>
      <c r="O822" s="161"/>
      <c r="P822" s="161"/>
      <c r="Q822" s="161"/>
      <c r="R822" s="161"/>
      <c r="S822" s="161"/>
      <c r="T822" s="161"/>
      <c r="U822" s="161"/>
      <c r="V822" s="161"/>
      <c r="W822" s="161"/>
      <c r="X822" s="161"/>
      <c r="Y822" s="161"/>
      <c r="Z822" s="161"/>
    </row>
    <row r="823">
      <c r="A823" s="161"/>
      <c r="B823" s="161"/>
      <c r="C823" s="161"/>
      <c r="D823" s="161"/>
      <c r="E823" s="161"/>
      <c r="F823" s="161"/>
      <c r="G823" s="161"/>
      <c r="H823" s="161"/>
      <c r="I823" s="161"/>
      <c r="J823" s="161"/>
      <c r="K823" s="161"/>
      <c r="L823" s="161"/>
      <c r="M823" s="161"/>
      <c r="N823" s="161"/>
      <c r="O823" s="161"/>
      <c r="P823" s="161"/>
      <c r="Q823" s="161"/>
      <c r="R823" s="161"/>
      <c r="S823" s="161"/>
      <c r="T823" s="161"/>
      <c r="U823" s="161"/>
      <c r="V823" s="161"/>
      <c r="W823" s="161"/>
      <c r="X823" s="161"/>
      <c r="Y823" s="161"/>
      <c r="Z823" s="161"/>
    </row>
    <row r="824">
      <c r="A824" s="161"/>
      <c r="B824" s="161"/>
      <c r="C824" s="161"/>
      <c r="D824" s="161"/>
      <c r="E824" s="161"/>
      <c r="F824" s="161"/>
      <c r="G824" s="161"/>
      <c r="H824" s="161"/>
      <c r="I824" s="161"/>
      <c r="J824" s="161"/>
      <c r="K824" s="161"/>
      <c r="L824" s="161"/>
      <c r="M824" s="161"/>
      <c r="N824" s="161"/>
      <c r="O824" s="161"/>
      <c r="P824" s="161"/>
      <c r="Q824" s="161"/>
      <c r="R824" s="161"/>
      <c r="S824" s="161"/>
      <c r="T824" s="161"/>
      <c r="U824" s="161"/>
      <c r="V824" s="161"/>
      <c r="W824" s="161"/>
      <c r="X824" s="161"/>
      <c r="Y824" s="161"/>
      <c r="Z824" s="161"/>
    </row>
    <row r="825">
      <c r="A825" s="161"/>
      <c r="B825" s="161"/>
      <c r="C825" s="161"/>
      <c r="D825" s="161"/>
      <c r="E825" s="161"/>
      <c r="F825" s="161"/>
      <c r="G825" s="161"/>
      <c r="H825" s="161"/>
      <c r="I825" s="161"/>
      <c r="J825" s="161"/>
      <c r="K825" s="161"/>
      <c r="L825" s="161"/>
      <c r="M825" s="161"/>
      <c r="N825" s="161"/>
      <c r="O825" s="161"/>
      <c r="P825" s="161"/>
      <c r="Q825" s="161"/>
      <c r="R825" s="161"/>
      <c r="S825" s="161"/>
      <c r="T825" s="161"/>
      <c r="U825" s="161"/>
      <c r="V825" s="161"/>
      <c r="W825" s="161"/>
      <c r="X825" s="161"/>
      <c r="Y825" s="161"/>
      <c r="Z825" s="161"/>
    </row>
    <row r="826">
      <c r="A826" s="161"/>
      <c r="B826" s="161"/>
      <c r="C826" s="161"/>
      <c r="D826" s="161"/>
      <c r="E826" s="161"/>
      <c r="F826" s="161"/>
      <c r="G826" s="161"/>
      <c r="H826" s="161"/>
      <c r="I826" s="161"/>
      <c r="J826" s="161"/>
      <c r="K826" s="161"/>
      <c r="L826" s="161"/>
      <c r="M826" s="161"/>
      <c r="N826" s="161"/>
      <c r="O826" s="161"/>
      <c r="P826" s="161"/>
      <c r="Q826" s="161"/>
      <c r="R826" s="161"/>
      <c r="S826" s="161"/>
      <c r="T826" s="161"/>
      <c r="U826" s="161"/>
      <c r="V826" s="161"/>
      <c r="W826" s="161"/>
      <c r="X826" s="161"/>
      <c r="Y826" s="161"/>
      <c r="Z826" s="161"/>
    </row>
    <row r="827">
      <c r="A827" s="161"/>
      <c r="B827" s="161"/>
      <c r="C827" s="161"/>
      <c r="D827" s="161"/>
      <c r="E827" s="161"/>
      <c r="F827" s="161"/>
      <c r="G827" s="161"/>
      <c r="H827" s="161"/>
      <c r="I827" s="161"/>
      <c r="J827" s="161"/>
      <c r="K827" s="161"/>
      <c r="L827" s="161"/>
      <c r="M827" s="161"/>
      <c r="N827" s="161"/>
      <c r="O827" s="161"/>
      <c r="P827" s="161"/>
      <c r="Q827" s="161"/>
      <c r="R827" s="161"/>
      <c r="S827" s="161"/>
      <c r="T827" s="161"/>
      <c r="U827" s="161"/>
      <c r="V827" s="161"/>
      <c r="W827" s="161"/>
      <c r="X827" s="161"/>
      <c r="Y827" s="161"/>
      <c r="Z827" s="161"/>
    </row>
    <row r="828">
      <c r="A828" s="161"/>
      <c r="B828" s="161"/>
      <c r="C828" s="161"/>
      <c r="D828" s="161"/>
      <c r="E828" s="161"/>
      <c r="F828" s="161"/>
      <c r="G828" s="161"/>
      <c r="H828" s="161"/>
      <c r="I828" s="161"/>
      <c r="J828" s="161"/>
      <c r="K828" s="161"/>
      <c r="L828" s="161"/>
      <c r="M828" s="161"/>
      <c r="N828" s="161"/>
      <c r="O828" s="161"/>
      <c r="P828" s="161"/>
      <c r="Q828" s="161"/>
      <c r="R828" s="161"/>
      <c r="S828" s="161"/>
      <c r="T828" s="161"/>
      <c r="U828" s="161"/>
      <c r="V828" s="161"/>
      <c r="W828" s="161"/>
      <c r="X828" s="161"/>
      <c r="Y828" s="161"/>
      <c r="Z828" s="161"/>
    </row>
    <row r="829">
      <c r="A829" s="161"/>
      <c r="B829" s="161"/>
      <c r="C829" s="161"/>
      <c r="D829" s="161"/>
      <c r="E829" s="161"/>
      <c r="F829" s="161"/>
      <c r="G829" s="161"/>
      <c r="H829" s="161"/>
      <c r="I829" s="161"/>
      <c r="J829" s="161"/>
      <c r="K829" s="161"/>
      <c r="L829" s="161"/>
      <c r="M829" s="161"/>
      <c r="N829" s="161"/>
      <c r="O829" s="161"/>
      <c r="P829" s="161"/>
      <c r="Q829" s="161"/>
      <c r="R829" s="161"/>
      <c r="S829" s="161"/>
      <c r="T829" s="161"/>
      <c r="U829" s="161"/>
      <c r="V829" s="161"/>
      <c r="W829" s="161"/>
      <c r="X829" s="161"/>
      <c r="Y829" s="161"/>
      <c r="Z829" s="161"/>
    </row>
    <row r="830">
      <c r="A830" s="161"/>
      <c r="B830" s="161"/>
      <c r="C830" s="161"/>
      <c r="D830" s="161"/>
      <c r="E830" s="161"/>
      <c r="F830" s="161"/>
      <c r="G830" s="161"/>
      <c r="H830" s="161"/>
      <c r="I830" s="161"/>
      <c r="J830" s="161"/>
      <c r="K830" s="161"/>
      <c r="L830" s="161"/>
      <c r="M830" s="161"/>
      <c r="N830" s="161"/>
      <c r="O830" s="161"/>
      <c r="P830" s="161"/>
      <c r="Q830" s="161"/>
      <c r="R830" s="161"/>
      <c r="S830" s="161"/>
      <c r="T830" s="161"/>
      <c r="U830" s="161"/>
      <c r="V830" s="161"/>
      <c r="W830" s="161"/>
      <c r="X830" s="161"/>
      <c r="Y830" s="161"/>
      <c r="Z830" s="161"/>
    </row>
    <row r="831">
      <c r="A831" s="161"/>
      <c r="B831" s="161"/>
      <c r="C831" s="161"/>
      <c r="D831" s="161"/>
      <c r="E831" s="161"/>
      <c r="F831" s="161"/>
      <c r="G831" s="161"/>
      <c r="H831" s="161"/>
      <c r="I831" s="161"/>
      <c r="J831" s="161"/>
      <c r="K831" s="161"/>
      <c r="L831" s="161"/>
      <c r="M831" s="161"/>
      <c r="N831" s="161"/>
      <c r="O831" s="161"/>
      <c r="P831" s="161"/>
      <c r="Q831" s="161"/>
      <c r="R831" s="161"/>
      <c r="S831" s="161"/>
      <c r="T831" s="161"/>
      <c r="U831" s="161"/>
      <c r="V831" s="161"/>
      <c r="W831" s="161"/>
      <c r="X831" s="161"/>
      <c r="Y831" s="161"/>
      <c r="Z831" s="161"/>
    </row>
    <row r="832">
      <c r="A832" s="161"/>
      <c r="B832" s="161"/>
      <c r="C832" s="161"/>
      <c r="D832" s="161"/>
      <c r="E832" s="161"/>
      <c r="F832" s="161"/>
      <c r="G832" s="161"/>
      <c r="H832" s="161"/>
      <c r="I832" s="161"/>
      <c r="J832" s="161"/>
      <c r="K832" s="161"/>
      <c r="L832" s="161"/>
      <c r="M832" s="161"/>
      <c r="N832" s="161"/>
      <c r="O832" s="161"/>
      <c r="P832" s="161"/>
      <c r="Q832" s="161"/>
      <c r="R832" s="161"/>
      <c r="S832" s="161"/>
      <c r="T832" s="161"/>
      <c r="U832" s="161"/>
      <c r="V832" s="161"/>
      <c r="W832" s="161"/>
      <c r="X832" s="161"/>
      <c r="Y832" s="161"/>
      <c r="Z832" s="161"/>
    </row>
    <row r="833">
      <c r="A833" s="161"/>
      <c r="B833" s="161"/>
      <c r="C833" s="161"/>
      <c r="D833" s="161"/>
      <c r="E833" s="161"/>
      <c r="F833" s="161"/>
      <c r="G833" s="161"/>
      <c r="H833" s="161"/>
      <c r="I833" s="161"/>
      <c r="J833" s="161"/>
      <c r="K833" s="161"/>
      <c r="L833" s="161"/>
      <c r="M833" s="161"/>
      <c r="N833" s="161"/>
      <c r="O833" s="161"/>
      <c r="P833" s="161"/>
      <c r="Q833" s="161"/>
      <c r="R833" s="161"/>
      <c r="S833" s="161"/>
      <c r="T833" s="161"/>
      <c r="U833" s="161"/>
      <c r="V833" s="161"/>
      <c r="W833" s="161"/>
      <c r="X833" s="161"/>
      <c r="Y833" s="161"/>
      <c r="Z833" s="161"/>
    </row>
    <row r="834">
      <c r="A834" s="161"/>
      <c r="B834" s="161"/>
      <c r="C834" s="161"/>
      <c r="D834" s="161"/>
      <c r="E834" s="161"/>
      <c r="F834" s="161"/>
      <c r="G834" s="161"/>
      <c r="H834" s="161"/>
      <c r="I834" s="161"/>
      <c r="J834" s="161"/>
      <c r="K834" s="161"/>
      <c r="L834" s="161"/>
      <c r="M834" s="161"/>
      <c r="N834" s="161"/>
      <c r="O834" s="161"/>
      <c r="P834" s="161"/>
      <c r="Q834" s="161"/>
      <c r="R834" s="161"/>
      <c r="S834" s="161"/>
      <c r="T834" s="161"/>
      <c r="U834" s="161"/>
      <c r="V834" s="161"/>
      <c r="W834" s="161"/>
      <c r="X834" s="161"/>
      <c r="Y834" s="161"/>
      <c r="Z834" s="161"/>
    </row>
    <row r="835">
      <c r="A835" s="161"/>
      <c r="B835" s="161"/>
      <c r="C835" s="161"/>
      <c r="D835" s="161"/>
      <c r="E835" s="161"/>
      <c r="F835" s="161"/>
      <c r="G835" s="161"/>
      <c r="H835" s="161"/>
      <c r="I835" s="161"/>
      <c r="J835" s="161"/>
      <c r="K835" s="161"/>
      <c r="L835" s="161"/>
      <c r="M835" s="161"/>
      <c r="N835" s="161"/>
      <c r="O835" s="161"/>
      <c r="P835" s="161"/>
      <c r="Q835" s="161"/>
      <c r="R835" s="161"/>
      <c r="S835" s="161"/>
      <c r="T835" s="161"/>
      <c r="U835" s="161"/>
      <c r="V835" s="161"/>
      <c r="W835" s="161"/>
      <c r="X835" s="161"/>
      <c r="Y835" s="161"/>
      <c r="Z835" s="161"/>
    </row>
    <row r="836">
      <c r="A836" s="161"/>
      <c r="B836" s="161"/>
      <c r="C836" s="161"/>
      <c r="D836" s="161"/>
      <c r="E836" s="161"/>
      <c r="F836" s="161"/>
      <c r="G836" s="161"/>
      <c r="H836" s="161"/>
      <c r="I836" s="161"/>
      <c r="J836" s="161"/>
      <c r="K836" s="161"/>
      <c r="L836" s="161"/>
      <c r="M836" s="161"/>
      <c r="N836" s="161"/>
      <c r="O836" s="161"/>
      <c r="P836" s="161"/>
      <c r="Q836" s="161"/>
      <c r="R836" s="161"/>
      <c r="S836" s="161"/>
      <c r="T836" s="161"/>
      <c r="U836" s="161"/>
      <c r="V836" s="161"/>
      <c r="W836" s="161"/>
      <c r="X836" s="161"/>
      <c r="Y836" s="161"/>
      <c r="Z836" s="161"/>
    </row>
    <row r="837">
      <c r="A837" s="161"/>
      <c r="B837" s="161"/>
      <c r="C837" s="161"/>
      <c r="D837" s="161"/>
      <c r="E837" s="161"/>
      <c r="F837" s="161"/>
      <c r="G837" s="161"/>
      <c r="H837" s="161"/>
      <c r="I837" s="161"/>
      <c r="J837" s="161"/>
      <c r="K837" s="161"/>
      <c r="L837" s="161"/>
      <c r="M837" s="161"/>
      <c r="N837" s="161"/>
      <c r="O837" s="161"/>
      <c r="P837" s="161"/>
      <c r="Q837" s="161"/>
      <c r="R837" s="161"/>
      <c r="S837" s="161"/>
      <c r="T837" s="161"/>
      <c r="U837" s="161"/>
      <c r="V837" s="161"/>
      <c r="W837" s="161"/>
      <c r="X837" s="161"/>
      <c r="Y837" s="161"/>
      <c r="Z837" s="161"/>
    </row>
    <row r="838">
      <c r="A838" s="161"/>
      <c r="B838" s="161"/>
      <c r="C838" s="161"/>
      <c r="D838" s="161"/>
      <c r="E838" s="161"/>
      <c r="F838" s="161"/>
      <c r="G838" s="161"/>
      <c r="H838" s="161"/>
      <c r="I838" s="161"/>
      <c r="J838" s="161"/>
      <c r="K838" s="161"/>
      <c r="L838" s="161"/>
      <c r="M838" s="161"/>
      <c r="N838" s="161"/>
      <c r="O838" s="161"/>
      <c r="P838" s="161"/>
      <c r="Q838" s="161"/>
      <c r="R838" s="161"/>
      <c r="S838" s="161"/>
      <c r="T838" s="161"/>
      <c r="U838" s="161"/>
      <c r="V838" s="161"/>
      <c r="W838" s="161"/>
      <c r="X838" s="161"/>
      <c r="Y838" s="161"/>
      <c r="Z838" s="161"/>
    </row>
    <row r="839">
      <c r="A839" s="161"/>
      <c r="B839" s="161"/>
      <c r="C839" s="161"/>
      <c r="D839" s="161"/>
      <c r="E839" s="161"/>
      <c r="F839" s="161"/>
      <c r="G839" s="161"/>
      <c r="H839" s="161"/>
      <c r="I839" s="161"/>
      <c r="J839" s="161"/>
      <c r="K839" s="161"/>
      <c r="L839" s="161"/>
      <c r="M839" s="161"/>
      <c r="N839" s="161"/>
      <c r="O839" s="161"/>
      <c r="P839" s="161"/>
      <c r="Q839" s="161"/>
      <c r="R839" s="161"/>
      <c r="S839" s="161"/>
      <c r="T839" s="161"/>
      <c r="U839" s="161"/>
      <c r="V839" s="161"/>
      <c r="W839" s="161"/>
      <c r="X839" s="161"/>
      <c r="Y839" s="161"/>
      <c r="Z839" s="161"/>
    </row>
    <row r="840">
      <c r="A840" s="161"/>
      <c r="B840" s="161"/>
      <c r="C840" s="161"/>
      <c r="D840" s="161"/>
      <c r="E840" s="161"/>
      <c r="F840" s="161"/>
      <c r="G840" s="161"/>
      <c r="H840" s="161"/>
      <c r="I840" s="161"/>
      <c r="J840" s="161"/>
      <c r="K840" s="161"/>
      <c r="L840" s="161"/>
      <c r="M840" s="161"/>
      <c r="N840" s="161"/>
      <c r="O840" s="161"/>
      <c r="P840" s="161"/>
      <c r="Q840" s="161"/>
      <c r="R840" s="161"/>
      <c r="S840" s="161"/>
      <c r="T840" s="161"/>
      <c r="U840" s="161"/>
      <c r="V840" s="161"/>
      <c r="W840" s="161"/>
      <c r="X840" s="161"/>
      <c r="Y840" s="161"/>
      <c r="Z840" s="161"/>
    </row>
    <row r="841">
      <c r="A841" s="161"/>
      <c r="B841" s="161"/>
      <c r="C841" s="161"/>
      <c r="D841" s="161"/>
      <c r="E841" s="161"/>
      <c r="F841" s="161"/>
      <c r="G841" s="161"/>
      <c r="H841" s="161"/>
      <c r="I841" s="161"/>
      <c r="J841" s="161"/>
      <c r="K841" s="161"/>
      <c r="L841" s="161"/>
      <c r="M841" s="161"/>
      <c r="N841" s="161"/>
      <c r="O841" s="161"/>
      <c r="P841" s="161"/>
      <c r="Q841" s="161"/>
      <c r="R841" s="161"/>
      <c r="S841" s="161"/>
      <c r="T841" s="161"/>
      <c r="U841" s="161"/>
      <c r="V841" s="161"/>
      <c r="W841" s="161"/>
      <c r="X841" s="161"/>
      <c r="Y841" s="161"/>
      <c r="Z841" s="161"/>
    </row>
    <row r="842">
      <c r="A842" s="161"/>
      <c r="B842" s="161"/>
      <c r="C842" s="161"/>
      <c r="D842" s="161"/>
      <c r="E842" s="161"/>
      <c r="F842" s="161"/>
      <c r="G842" s="161"/>
      <c r="H842" s="161"/>
      <c r="I842" s="161"/>
      <c r="J842" s="161"/>
      <c r="K842" s="161"/>
      <c r="L842" s="161"/>
      <c r="M842" s="161"/>
      <c r="N842" s="161"/>
      <c r="O842" s="161"/>
      <c r="P842" s="161"/>
      <c r="Q842" s="161"/>
      <c r="R842" s="161"/>
      <c r="S842" s="161"/>
      <c r="T842" s="161"/>
      <c r="U842" s="161"/>
      <c r="V842" s="161"/>
      <c r="W842" s="161"/>
      <c r="X842" s="161"/>
      <c r="Y842" s="161"/>
      <c r="Z842" s="161"/>
    </row>
    <row r="843">
      <c r="A843" s="161"/>
      <c r="B843" s="161"/>
      <c r="C843" s="161"/>
      <c r="D843" s="161"/>
      <c r="E843" s="161"/>
      <c r="F843" s="161"/>
      <c r="G843" s="161"/>
      <c r="H843" s="161"/>
      <c r="I843" s="161"/>
      <c r="J843" s="161"/>
      <c r="K843" s="161"/>
      <c r="L843" s="161"/>
      <c r="M843" s="161"/>
      <c r="N843" s="161"/>
      <c r="O843" s="161"/>
      <c r="P843" s="161"/>
      <c r="Q843" s="161"/>
      <c r="R843" s="161"/>
      <c r="S843" s="161"/>
      <c r="T843" s="161"/>
      <c r="U843" s="161"/>
      <c r="V843" s="161"/>
      <c r="W843" s="161"/>
      <c r="X843" s="161"/>
      <c r="Y843" s="161"/>
      <c r="Z843" s="161"/>
    </row>
    <row r="844">
      <c r="A844" s="161"/>
      <c r="B844" s="161"/>
      <c r="C844" s="161"/>
      <c r="D844" s="161"/>
      <c r="E844" s="161"/>
      <c r="F844" s="161"/>
      <c r="G844" s="161"/>
      <c r="H844" s="161"/>
      <c r="I844" s="161"/>
      <c r="J844" s="161"/>
      <c r="K844" s="161"/>
      <c r="L844" s="161"/>
      <c r="M844" s="161"/>
      <c r="N844" s="161"/>
      <c r="O844" s="161"/>
      <c r="P844" s="161"/>
      <c r="Q844" s="161"/>
      <c r="R844" s="161"/>
      <c r="S844" s="161"/>
      <c r="T844" s="161"/>
      <c r="U844" s="161"/>
      <c r="V844" s="161"/>
      <c r="W844" s="161"/>
      <c r="X844" s="161"/>
      <c r="Y844" s="161"/>
      <c r="Z844" s="161"/>
    </row>
    <row r="845">
      <c r="A845" s="161"/>
      <c r="B845" s="161"/>
      <c r="C845" s="161"/>
      <c r="D845" s="161"/>
      <c r="E845" s="161"/>
      <c r="F845" s="161"/>
      <c r="G845" s="161"/>
      <c r="H845" s="161"/>
      <c r="I845" s="161"/>
      <c r="J845" s="161"/>
      <c r="K845" s="161"/>
      <c r="L845" s="161"/>
      <c r="M845" s="161"/>
      <c r="N845" s="161"/>
      <c r="O845" s="161"/>
      <c r="P845" s="161"/>
      <c r="Q845" s="161"/>
      <c r="R845" s="161"/>
      <c r="S845" s="161"/>
      <c r="T845" s="161"/>
      <c r="U845" s="161"/>
      <c r="V845" s="161"/>
      <c r="W845" s="161"/>
      <c r="X845" s="161"/>
      <c r="Y845" s="161"/>
      <c r="Z845" s="161"/>
    </row>
    <row r="846">
      <c r="A846" s="161"/>
      <c r="B846" s="161"/>
      <c r="C846" s="161"/>
      <c r="D846" s="161"/>
      <c r="E846" s="161"/>
      <c r="F846" s="161"/>
      <c r="G846" s="161"/>
      <c r="H846" s="161"/>
      <c r="I846" s="161"/>
      <c r="J846" s="161"/>
      <c r="K846" s="161"/>
      <c r="L846" s="161"/>
      <c r="M846" s="161"/>
      <c r="N846" s="161"/>
      <c r="O846" s="161"/>
      <c r="P846" s="161"/>
      <c r="Q846" s="161"/>
      <c r="R846" s="161"/>
      <c r="S846" s="161"/>
      <c r="T846" s="161"/>
      <c r="U846" s="161"/>
      <c r="V846" s="161"/>
      <c r="W846" s="161"/>
      <c r="X846" s="161"/>
      <c r="Y846" s="161"/>
      <c r="Z846" s="161"/>
    </row>
    <row r="847">
      <c r="A847" s="161"/>
      <c r="B847" s="161"/>
      <c r="C847" s="161"/>
      <c r="D847" s="161"/>
      <c r="E847" s="161"/>
      <c r="F847" s="161"/>
      <c r="G847" s="161"/>
      <c r="H847" s="161"/>
      <c r="I847" s="161"/>
      <c r="J847" s="161"/>
      <c r="K847" s="161"/>
      <c r="L847" s="161"/>
      <c r="M847" s="161"/>
      <c r="N847" s="161"/>
      <c r="O847" s="161"/>
      <c r="P847" s="161"/>
      <c r="Q847" s="161"/>
      <c r="R847" s="161"/>
      <c r="S847" s="161"/>
      <c r="T847" s="161"/>
      <c r="U847" s="161"/>
      <c r="V847" s="161"/>
      <c r="W847" s="161"/>
      <c r="X847" s="161"/>
      <c r="Y847" s="161"/>
      <c r="Z847" s="161"/>
    </row>
    <row r="848">
      <c r="A848" s="161"/>
      <c r="B848" s="161"/>
      <c r="C848" s="161"/>
      <c r="D848" s="161"/>
      <c r="E848" s="161"/>
      <c r="F848" s="161"/>
      <c r="G848" s="161"/>
      <c r="H848" s="161"/>
      <c r="I848" s="161"/>
      <c r="J848" s="161"/>
      <c r="K848" s="161"/>
      <c r="L848" s="161"/>
      <c r="M848" s="161"/>
      <c r="N848" s="161"/>
      <c r="O848" s="161"/>
      <c r="P848" s="161"/>
      <c r="Q848" s="161"/>
      <c r="R848" s="161"/>
      <c r="S848" s="161"/>
      <c r="T848" s="161"/>
      <c r="U848" s="161"/>
      <c r="V848" s="161"/>
      <c r="W848" s="161"/>
      <c r="X848" s="161"/>
      <c r="Y848" s="161"/>
      <c r="Z848" s="161"/>
    </row>
    <row r="849">
      <c r="A849" s="161"/>
      <c r="B849" s="161"/>
      <c r="C849" s="161"/>
      <c r="D849" s="161"/>
      <c r="E849" s="161"/>
      <c r="F849" s="161"/>
      <c r="G849" s="161"/>
      <c r="H849" s="161"/>
      <c r="I849" s="161"/>
      <c r="J849" s="161"/>
      <c r="K849" s="161"/>
      <c r="L849" s="161"/>
      <c r="M849" s="161"/>
      <c r="N849" s="161"/>
      <c r="O849" s="161"/>
      <c r="P849" s="161"/>
      <c r="Q849" s="161"/>
      <c r="R849" s="161"/>
      <c r="S849" s="161"/>
      <c r="T849" s="161"/>
      <c r="U849" s="161"/>
      <c r="V849" s="161"/>
      <c r="W849" s="161"/>
      <c r="X849" s="161"/>
      <c r="Y849" s="161"/>
      <c r="Z849" s="161"/>
    </row>
    <row r="850">
      <c r="A850" s="161"/>
      <c r="B850" s="161"/>
      <c r="C850" s="161"/>
      <c r="D850" s="161"/>
      <c r="E850" s="161"/>
      <c r="F850" s="161"/>
      <c r="G850" s="161"/>
      <c r="H850" s="161"/>
      <c r="I850" s="161"/>
      <c r="J850" s="161"/>
      <c r="K850" s="161"/>
      <c r="L850" s="161"/>
      <c r="M850" s="161"/>
      <c r="N850" s="161"/>
      <c r="O850" s="161"/>
      <c r="P850" s="161"/>
      <c r="Q850" s="161"/>
      <c r="R850" s="161"/>
      <c r="S850" s="161"/>
      <c r="T850" s="161"/>
      <c r="U850" s="161"/>
      <c r="V850" s="161"/>
      <c r="W850" s="161"/>
      <c r="X850" s="161"/>
      <c r="Y850" s="161"/>
      <c r="Z850" s="161"/>
    </row>
    <row r="851">
      <c r="A851" s="161"/>
      <c r="B851" s="161"/>
      <c r="C851" s="161"/>
      <c r="D851" s="161"/>
      <c r="E851" s="161"/>
      <c r="F851" s="161"/>
      <c r="G851" s="161"/>
      <c r="H851" s="161"/>
      <c r="I851" s="161"/>
      <c r="J851" s="161"/>
      <c r="K851" s="161"/>
      <c r="L851" s="161"/>
      <c r="M851" s="161"/>
      <c r="N851" s="161"/>
      <c r="O851" s="161"/>
      <c r="P851" s="161"/>
      <c r="Q851" s="161"/>
      <c r="R851" s="161"/>
      <c r="S851" s="161"/>
      <c r="T851" s="161"/>
      <c r="U851" s="161"/>
      <c r="V851" s="161"/>
      <c r="W851" s="161"/>
      <c r="X851" s="161"/>
      <c r="Y851" s="161"/>
      <c r="Z851" s="161"/>
    </row>
    <row r="852">
      <c r="A852" s="161"/>
      <c r="B852" s="161"/>
      <c r="C852" s="161"/>
      <c r="D852" s="161"/>
      <c r="E852" s="161"/>
      <c r="F852" s="161"/>
      <c r="G852" s="161"/>
      <c r="H852" s="161"/>
      <c r="I852" s="161"/>
      <c r="J852" s="161"/>
      <c r="K852" s="161"/>
      <c r="L852" s="161"/>
      <c r="M852" s="161"/>
      <c r="N852" s="161"/>
      <c r="O852" s="161"/>
      <c r="P852" s="161"/>
      <c r="Q852" s="161"/>
      <c r="R852" s="161"/>
      <c r="S852" s="161"/>
      <c r="T852" s="161"/>
      <c r="U852" s="161"/>
      <c r="V852" s="161"/>
      <c r="W852" s="161"/>
      <c r="X852" s="161"/>
      <c r="Y852" s="161"/>
      <c r="Z852" s="161"/>
    </row>
    <row r="853">
      <c r="A853" s="161"/>
      <c r="B853" s="161"/>
      <c r="C853" s="161"/>
      <c r="D853" s="161"/>
      <c r="E853" s="161"/>
      <c r="F853" s="161"/>
      <c r="G853" s="161"/>
      <c r="H853" s="161"/>
      <c r="I853" s="161"/>
      <c r="J853" s="161"/>
      <c r="K853" s="161"/>
      <c r="L853" s="161"/>
      <c r="M853" s="161"/>
      <c r="N853" s="161"/>
      <c r="O853" s="161"/>
      <c r="P853" s="161"/>
      <c r="Q853" s="161"/>
      <c r="R853" s="161"/>
      <c r="S853" s="161"/>
      <c r="T853" s="161"/>
      <c r="U853" s="161"/>
      <c r="V853" s="161"/>
      <c r="W853" s="161"/>
      <c r="X853" s="161"/>
      <c r="Y853" s="161"/>
      <c r="Z853" s="161"/>
    </row>
    <row r="854">
      <c r="A854" s="161"/>
      <c r="B854" s="161"/>
      <c r="C854" s="161"/>
      <c r="D854" s="161"/>
      <c r="E854" s="161"/>
      <c r="F854" s="161"/>
      <c r="G854" s="161"/>
      <c r="H854" s="161"/>
      <c r="I854" s="161"/>
      <c r="J854" s="161"/>
      <c r="K854" s="161"/>
      <c r="L854" s="161"/>
      <c r="M854" s="161"/>
      <c r="N854" s="161"/>
      <c r="O854" s="161"/>
      <c r="P854" s="161"/>
      <c r="Q854" s="161"/>
      <c r="R854" s="161"/>
      <c r="S854" s="161"/>
      <c r="T854" s="161"/>
      <c r="U854" s="161"/>
      <c r="V854" s="161"/>
      <c r="W854" s="161"/>
      <c r="X854" s="161"/>
      <c r="Y854" s="161"/>
      <c r="Z854" s="161"/>
    </row>
    <row r="855">
      <c r="A855" s="161"/>
      <c r="B855" s="161"/>
      <c r="C855" s="161"/>
      <c r="D855" s="161"/>
      <c r="E855" s="161"/>
      <c r="F855" s="161"/>
      <c r="G855" s="161"/>
      <c r="H855" s="161"/>
      <c r="I855" s="161"/>
      <c r="J855" s="161"/>
      <c r="K855" s="161"/>
      <c r="L855" s="161"/>
      <c r="M855" s="161"/>
      <c r="N855" s="161"/>
      <c r="O855" s="161"/>
      <c r="P855" s="161"/>
      <c r="Q855" s="161"/>
      <c r="R855" s="161"/>
      <c r="S855" s="161"/>
      <c r="T855" s="161"/>
      <c r="U855" s="161"/>
      <c r="V855" s="161"/>
      <c r="W855" s="161"/>
      <c r="X855" s="161"/>
      <c r="Y855" s="161"/>
      <c r="Z855" s="161"/>
    </row>
    <row r="856">
      <c r="A856" s="161"/>
      <c r="B856" s="161"/>
      <c r="C856" s="161"/>
      <c r="D856" s="161"/>
      <c r="E856" s="161"/>
      <c r="F856" s="161"/>
      <c r="G856" s="161"/>
      <c r="H856" s="161"/>
      <c r="I856" s="161"/>
      <c r="J856" s="161"/>
      <c r="K856" s="161"/>
      <c r="L856" s="161"/>
      <c r="M856" s="161"/>
      <c r="N856" s="161"/>
      <c r="O856" s="161"/>
      <c r="P856" s="161"/>
      <c r="Q856" s="161"/>
      <c r="R856" s="161"/>
      <c r="S856" s="161"/>
      <c r="T856" s="161"/>
      <c r="U856" s="161"/>
      <c r="V856" s="161"/>
      <c r="W856" s="161"/>
      <c r="X856" s="161"/>
      <c r="Y856" s="161"/>
      <c r="Z856" s="161"/>
    </row>
    <row r="857">
      <c r="A857" s="161"/>
      <c r="B857" s="161"/>
      <c r="C857" s="161"/>
      <c r="D857" s="161"/>
      <c r="E857" s="161"/>
      <c r="F857" s="161"/>
      <c r="G857" s="161"/>
      <c r="H857" s="161"/>
      <c r="I857" s="161"/>
      <c r="J857" s="161"/>
      <c r="K857" s="161"/>
      <c r="L857" s="161"/>
      <c r="M857" s="161"/>
      <c r="N857" s="161"/>
      <c r="O857" s="161"/>
      <c r="P857" s="161"/>
      <c r="Q857" s="161"/>
      <c r="R857" s="161"/>
      <c r="S857" s="161"/>
      <c r="T857" s="161"/>
      <c r="U857" s="161"/>
      <c r="V857" s="161"/>
      <c r="W857" s="161"/>
      <c r="X857" s="161"/>
      <c r="Y857" s="161"/>
      <c r="Z857" s="161"/>
    </row>
    <row r="858">
      <c r="A858" s="161"/>
      <c r="B858" s="161"/>
      <c r="C858" s="161"/>
      <c r="D858" s="161"/>
      <c r="E858" s="161"/>
      <c r="F858" s="161"/>
      <c r="G858" s="161"/>
      <c r="H858" s="161"/>
      <c r="I858" s="161"/>
      <c r="J858" s="161"/>
      <c r="K858" s="161"/>
      <c r="L858" s="161"/>
      <c r="M858" s="161"/>
      <c r="N858" s="161"/>
      <c r="O858" s="161"/>
      <c r="P858" s="161"/>
      <c r="Q858" s="161"/>
      <c r="R858" s="161"/>
      <c r="S858" s="161"/>
      <c r="T858" s="161"/>
      <c r="U858" s="161"/>
      <c r="V858" s="161"/>
      <c r="W858" s="161"/>
      <c r="X858" s="161"/>
      <c r="Y858" s="161"/>
      <c r="Z858" s="161"/>
    </row>
    <row r="859">
      <c r="A859" s="161"/>
      <c r="B859" s="161"/>
      <c r="C859" s="161"/>
      <c r="D859" s="161"/>
      <c r="E859" s="161"/>
      <c r="F859" s="161"/>
      <c r="G859" s="161"/>
      <c r="H859" s="161"/>
      <c r="I859" s="161"/>
      <c r="J859" s="161"/>
      <c r="K859" s="161"/>
      <c r="L859" s="161"/>
      <c r="M859" s="161"/>
      <c r="N859" s="161"/>
      <c r="O859" s="161"/>
      <c r="P859" s="161"/>
      <c r="Q859" s="161"/>
      <c r="R859" s="161"/>
      <c r="S859" s="161"/>
      <c r="T859" s="161"/>
      <c r="U859" s="161"/>
      <c r="V859" s="161"/>
      <c r="W859" s="161"/>
      <c r="X859" s="161"/>
      <c r="Y859" s="161"/>
      <c r="Z859" s="161"/>
    </row>
    <row r="860">
      <c r="A860" s="161"/>
      <c r="B860" s="161"/>
      <c r="C860" s="161"/>
      <c r="D860" s="161"/>
      <c r="E860" s="161"/>
      <c r="F860" s="161"/>
      <c r="G860" s="161"/>
      <c r="H860" s="161"/>
      <c r="I860" s="161"/>
      <c r="J860" s="161"/>
      <c r="K860" s="161"/>
      <c r="L860" s="161"/>
      <c r="M860" s="161"/>
      <c r="N860" s="161"/>
      <c r="O860" s="161"/>
      <c r="P860" s="161"/>
      <c r="Q860" s="161"/>
      <c r="R860" s="161"/>
      <c r="S860" s="161"/>
      <c r="T860" s="161"/>
      <c r="U860" s="161"/>
      <c r="V860" s="161"/>
      <c r="W860" s="161"/>
      <c r="X860" s="161"/>
      <c r="Y860" s="161"/>
      <c r="Z860" s="161"/>
    </row>
    <row r="861">
      <c r="A861" s="161"/>
      <c r="B861" s="161"/>
      <c r="C861" s="161"/>
      <c r="D861" s="161"/>
      <c r="E861" s="161"/>
      <c r="F861" s="161"/>
      <c r="G861" s="161"/>
      <c r="H861" s="161"/>
      <c r="I861" s="161"/>
      <c r="J861" s="161"/>
      <c r="K861" s="161"/>
      <c r="L861" s="161"/>
      <c r="M861" s="161"/>
      <c r="N861" s="161"/>
      <c r="O861" s="161"/>
      <c r="P861" s="161"/>
      <c r="Q861" s="161"/>
      <c r="R861" s="161"/>
      <c r="S861" s="161"/>
      <c r="T861" s="161"/>
      <c r="U861" s="161"/>
      <c r="V861" s="161"/>
      <c r="W861" s="161"/>
      <c r="X861" s="161"/>
      <c r="Y861" s="161"/>
      <c r="Z861" s="161"/>
    </row>
    <row r="862">
      <c r="A862" s="161"/>
      <c r="B862" s="161"/>
      <c r="C862" s="161"/>
      <c r="D862" s="161"/>
      <c r="E862" s="161"/>
      <c r="F862" s="161"/>
      <c r="G862" s="161"/>
      <c r="H862" s="161"/>
      <c r="I862" s="161"/>
      <c r="J862" s="161"/>
      <c r="K862" s="161"/>
      <c r="L862" s="161"/>
      <c r="M862" s="161"/>
      <c r="N862" s="161"/>
      <c r="O862" s="161"/>
      <c r="P862" s="161"/>
      <c r="Q862" s="161"/>
      <c r="R862" s="161"/>
      <c r="S862" s="161"/>
      <c r="T862" s="161"/>
      <c r="U862" s="161"/>
      <c r="V862" s="161"/>
      <c r="W862" s="161"/>
      <c r="X862" s="161"/>
      <c r="Y862" s="161"/>
      <c r="Z862" s="161"/>
    </row>
    <row r="863">
      <c r="A863" s="161"/>
      <c r="B863" s="161"/>
      <c r="C863" s="161"/>
      <c r="D863" s="161"/>
      <c r="E863" s="161"/>
      <c r="F863" s="161"/>
      <c r="G863" s="161"/>
      <c r="H863" s="161"/>
      <c r="I863" s="161"/>
      <c r="J863" s="161"/>
      <c r="K863" s="161"/>
      <c r="L863" s="161"/>
      <c r="M863" s="161"/>
      <c r="N863" s="161"/>
      <c r="O863" s="161"/>
      <c r="P863" s="161"/>
      <c r="Q863" s="161"/>
      <c r="R863" s="161"/>
      <c r="S863" s="161"/>
      <c r="T863" s="161"/>
      <c r="U863" s="161"/>
      <c r="V863" s="161"/>
      <c r="W863" s="161"/>
      <c r="X863" s="161"/>
      <c r="Y863" s="161"/>
      <c r="Z863" s="161"/>
    </row>
    <row r="864">
      <c r="A864" s="161"/>
      <c r="B864" s="161"/>
      <c r="C864" s="161"/>
      <c r="D864" s="161"/>
      <c r="E864" s="161"/>
      <c r="F864" s="161"/>
      <c r="G864" s="161"/>
      <c r="H864" s="161"/>
      <c r="I864" s="161"/>
      <c r="J864" s="161"/>
      <c r="K864" s="161"/>
      <c r="L864" s="161"/>
      <c r="M864" s="161"/>
      <c r="N864" s="161"/>
      <c r="O864" s="161"/>
      <c r="P864" s="161"/>
      <c r="Q864" s="161"/>
      <c r="R864" s="161"/>
      <c r="S864" s="161"/>
      <c r="T864" s="161"/>
      <c r="U864" s="161"/>
      <c r="V864" s="161"/>
      <c r="W864" s="161"/>
      <c r="X864" s="161"/>
      <c r="Y864" s="161"/>
      <c r="Z864" s="161"/>
    </row>
    <row r="865">
      <c r="A865" s="161"/>
      <c r="B865" s="161"/>
      <c r="C865" s="161"/>
      <c r="D865" s="161"/>
      <c r="E865" s="161"/>
      <c r="F865" s="161"/>
      <c r="G865" s="161"/>
      <c r="H865" s="161"/>
      <c r="I865" s="161"/>
      <c r="J865" s="161"/>
      <c r="K865" s="161"/>
      <c r="L865" s="161"/>
      <c r="M865" s="161"/>
      <c r="N865" s="161"/>
      <c r="O865" s="161"/>
      <c r="P865" s="161"/>
      <c r="Q865" s="161"/>
      <c r="R865" s="161"/>
      <c r="S865" s="161"/>
      <c r="T865" s="161"/>
      <c r="U865" s="161"/>
      <c r="V865" s="161"/>
      <c r="W865" s="161"/>
      <c r="X865" s="161"/>
      <c r="Y865" s="161"/>
      <c r="Z865" s="161"/>
    </row>
    <row r="866">
      <c r="A866" s="161"/>
      <c r="B866" s="161"/>
      <c r="C866" s="161"/>
      <c r="D866" s="161"/>
      <c r="E866" s="161"/>
      <c r="F866" s="161"/>
      <c r="G866" s="161"/>
      <c r="H866" s="161"/>
      <c r="I866" s="161"/>
      <c r="J866" s="161"/>
      <c r="K866" s="161"/>
      <c r="L866" s="161"/>
      <c r="M866" s="161"/>
      <c r="N866" s="161"/>
      <c r="O866" s="161"/>
      <c r="P866" s="161"/>
      <c r="Q866" s="161"/>
      <c r="R866" s="161"/>
      <c r="S866" s="161"/>
      <c r="T866" s="161"/>
      <c r="U866" s="161"/>
      <c r="V866" s="161"/>
      <c r="W866" s="161"/>
      <c r="X866" s="161"/>
      <c r="Y866" s="161"/>
      <c r="Z866" s="161"/>
    </row>
    <row r="867">
      <c r="A867" s="161"/>
      <c r="B867" s="161"/>
      <c r="C867" s="161"/>
      <c r="D867" s="161"/>
      <c r="E867" s="161"/>
      <c r="F867" s="161"/>
      <c r="G867" s="161"/>
      <c r="H867" s="161"/>
      <c r="I867" s="161"/>
      <c r="J867" s="161"/>
      <c r="K867" s="161"/>
      <c r="L867" s="161"/>
      <c r="M867" s="161"/>
      <c r="N867" s="161"/>
      <c r="O867" s="161"/>
      <c r="P867" s="161"/>
      <c r="Q867" s="161"/>
      <c r="R867" s="161"/>
      <c r="S867" s="161"/>
      <c r="T867" s="161"/>
      <c r="U867" s="161"/>
      <c r="V867" s="161"/>
      <c r="W867" s="161"/>
      <c r="X867" s="161"/>
      <c r="Y867" s="161"/>
      <c r="Z867" s="161"/>
    </row>
    <row r="868">
      <c r="A868" s="161"/>
      <c r="B868" s="161"/>
      <c r="C868" s="161"/>
      <c r="D868" s="161"/>
      <c r="E868" s="161"/>
      <c r="F868" s="161"/>
      <c r="G868" s="161"/>
      <c r="H868" s="161"/>
      <c r="I868" s="161"/>
      <c r="J868" s="161"/>
      <c r="K868" s="161"/>
      <c r="L868" s="161"/>
      <c r="M868" s="161"/>
      <c r="N868" s="161"/>
      <c r="O868" s="161"/>
      <c r="P868" s="161"/>
      <c r="Q868" s="161"/>
      <c r="R868" s="161"/>
      <c r="S868" s="161"/>
      <c r="T868" s="161"/>
      <c r="U868" s="161"/>
      <c r="V868" s="161"/>
      <c r="W868" s="161"/>
      <c r="X868" s="161"/>
      <c r="Y868" s="161"/>
      <c r="Z868" s="161"/>
    </row>
    <row r="869">
      <c r="A869" s="161"/>
      <c r="B869" s="161"/>
      <c r="C869" s="161"/>
      <c r="D869" s="161"/>
      <c r="E869" s="161"/>
      <c r="F869" s="161"/>
      <c r="G869" s="161"/>
      <c r="H869" s="161"/>
      <c r="I869" s="161"/>
      <c r="J869" s="161"/>
      <c r="K869" s="161"/>
      <c r="L869" s="161"/>
      <c r="M869" s="161"/>
      <c r="N869" s="161"/>
      <c r="O869" s="161"/>
      <c r="P869" s="161"/>
      <c r="Q869" s="161"/>
      <c r="R869" s="161"/>
      <c r="S869" s="161"/>
      <c r="T869" s="161"/>
      <c r="U869" s="161"/>
      <c r="V869" s="161"/>
      <c r="W869" s="161"/>
      <c r="X869" s="161"/>
      <c r="Y869" s="161"/>
      <c r="Z869" s="161"/>
    </row>
    <row r="870">
      <c r="A870" s="161"/>
      <c r="B870" s="161"/>
      <c r="C870" s="161"/>
      <c r="D870" s="161"/>
      <c r="E870" s="161"/>
      <c r="F870" s="161"/>
      <c r="G870" s="161"/>
      <c r="H870" s="161"/>
      <c r="I870" s="161"/>
      <c r="J870" s="161"/>
      <c r="K870" s="161"/>
      <c r="L870" s="161"/>
      <c r="M870" s="161"/>
      <c r="N870" s="161"/>
      <c r="O870" s="161"/>
      <c r="P870" s="161"/>
      <c r="Q870" s="161"/>
      <c r="R870" s="161"/>
      <c r="S870" s="161"/>
      <c r="T870" s="161"/>
      <c r="U870" s="161"/>
      <c r="V870" s="161"/>
      <c r="W870" s="161"/>
      <c r="X870" s="161"/>
      <c r="Y870" s="161"/>
      <c r="Z870" s="161"/>
    </row>
    <row r="871">
      <c r="A871" s="161"/>
      <c r="B871" s="161"/>
      <c r="C871" s="161"/>
      <c r="D871" s="161"/>
      <c r="E871" s="161"/>
      <c r="F871" s="161"/>
      <c r="G871" s="161"/>
      <c r="H871" s="161"/>
      <c r="I871" s="161"/>
      <c r="J871" s="161"/>
      <c r="K871" s="161"/>
      <c r="L871" s="161"/>
      <c r="M871" s="161"/>
      <c r="N871" s="161"/>
      <c r="O871" s="161"/>
      <c r="P871" s="161"/>
      <c r="Q871" s="161"/>
      <c r="R871" s="161"/>
      <c r="S871" s="161"/>
      <c r="T871" s="161"/>
      <c r="U871" s="161"/>
      <c r="V871" s="161"/>
      <c r="W871" s="161"/>
      <c r="X871" s="161"/>
      <c r="Y871" s="161"/>
      <c r="Z871" s="161"/>
    </row>
    <row r="872">
      <c r="A872" s="161"/>
      <c r="B872" s="161"/>
      <c r="C872" s="161"/>
      <c r="D872" s="161"/>
      <c r="E872" s="161"/>
      <c r="F872" s="161"/>
      <c r="G872" s="161"/>
      <c r="H872" s="161"/>
      <c r="I872" s="161"/>
      <c r="J872" s="161"/>
      <c r="K872" s="161"/>
      <c r="L872" s="161"/>
      <c r="M872" s="161"/>
      <c r="N872" s="161"/>
      <c r="O872" s="161"/>
      <c r="P872" s="161"/>
      <c r="Q872" s="161"/>
      <c r="R872" s="161"/>
      <c r="S872" s="161"/>
      <c r="T872" s="161"/>
      <c r="U872" s="161"/>
      <c r="V872" s="161"/>
      <c r="W872" s="161"/>
      <c r="X872" s="161"/>
      <c r="Y872" s="161"/>
      <c r="Z872" s="161"/>
    </row>
    <row r="873">
      <c r="A873" s="161"/>
      <c r="B873" s="161"/>
      <c r="C873" s="161"/>
      <c r="D873" s="161"/>
      <c r="E873" s="161"/>
      <c r="F873" s="161"/>
      <c r="G873" s="161"/>
      <c r="H873" s="161"/>
      <c r="I873" s="161"/>
      <c r="J873" s="161"/>
      <c r="K873" s="161"/>
      <c r="L873" s="161"/>
      <c r="M873" s="161"/>
      <c r="N873" s="161"/>
      <c r="O873" s="161"/>
      <c r="P873" s="161"/>
      <c r="Q873" s="161"/>
      <c r="R873" s="161"/>
      <c r="S873" s="161"/>
      <c r="T873" s="161"/>
      <c r="U873" s="161"/>
      <c r="V873" s="161"/>
      <c r="W873" s="161"/>
      <c r="X873" s="161"/>
      <c r="Y873" s="161"/>
      <c r="Z873" s="161"/>
    </row>
    <row r="874">
      <c r="A874" s="161"/>
      <c r="B874" s="161"/>
      <c r="C874" s="161"/>
      <c r="D874" s="161"/>
      <c r="E874" s="161"/>
      <c r="F874" s="161"/>
      <c r="G874" s="161"/>
      <c r="H874" s="161"/>
      <c r="I874" s="161"/>
      <c r="J874" s="161"/>
      <c r="K874" s="161"/>
      <c r="L874" s="161"/>
      <c r="M874" s="161"/>
      <c r="N874" s="161"/>
      <c r="O874" s="161"/>
      <c r="P874" s="161"/>
      <c r="Q874" s="161"/>
      <c r="R874" s="161"/>
      <c r="S874" s="161"/>
      <c r="T874" s="161"/>
      <c r="U874" s="161"/>
      <c r="V874" s="161"/>
      <c r="W874" s="161"/>
      <c r="X874" s="161"/>
      <c r="Y874" s="161"/>
      <c r="Z874" s="161"/>
    </row>
    <row r="875">
      <c r="A875" s="161"/>
      <c r="B875" s="161"/>
      <c r="C875" s="161"/>
      <c r="D875" s="161"/>
      <c r="E875" s="161"/>
      <c r="F875" s="161"/>
      <c r="G875" s="161"/>
      <c r="H875" s="161"/>
      <c r="I875" s="161"/>
      <c r="J875" s="161"/>
      <c r="K875" s="161"/>
      <c r="L875" s="161"/>
      <c r="M875" s="161"/>
      <c r="N875" s="161"/>
      <c r="O875" s="161"/>
      <c r="P875" s="161"/>
      <c r="Q875" s="161"/>
      <c r="R875" s="161"/>
      <c r="S875" s="161"/>
      <c r="T875" s="161"/>
      <c r="U875" s="161"/>
      <c r="V875" s="161"/>
      <c r="W875" s="161"/>
      <c r="X875" s="161"/>
      <c r="Y875" s="161"/>
      <c r="Z875" s="161"/>
    </row>
    <row r="876">
      <c r="A876" s="161"/>
      <c r="B876" s="161"/>
      <c r="C876" s="161"/>
      <c r="D876" s="161"/>
      <c r="E876" s="161"/>
      <c r="F876" s="161"/>
      <c r="G876" s="161"/>
      <c r="H876" s="161"/>
      <c r="I876" s="161"/>
      <c r="J876" s="161"/>
      <c r="K876" s="161"/>
      <c r="L876" s="161"/>
      <c r="M876" s="161"/>
      <c r="N876" s="161"/>
      <c r="O876" s="161"/>
      <c r="P876" s="161"/>
      <c r="Q876" s="161"/>
      <c r="R876" s="161"/>
      <c r="S876" s="161"/>
      <c r="T876" s="161"/>
      <c r="U876" s="161"/>
      <c r="V876" s="161"/>
      <c r="W876" s="161"/>
      <c r="X876" s="161"/>
      <c r="Y876" s="161"/>
      <c r="Z876" s="161"/>
    </row>
    <row r="877">
      <c r="A877" s="161"/>
      <c r="B877" s="161"/>
      <c r="C877" s="161"/>
      <c r="D877" s="161"/>
      <c r="E877" s="161"/>
      <c r="F877" s="161"/>
      <c r="G877" s="161"/>
      <c r="H877" s="161"/>
      <c r="I877" s="161"/>
      <c r="J877" s="161"/>
      <c r="K877" s="161"/>
      <c r="L877" s="161"/>
      <c r="M877" s="161"/>
      <c r="N877" s="161"/>
      <c r="O877" s="161"/>
      <c r="P877" s="161"/>
      <c r="Q877" s="161"/>
      <c r="R877" s="161"/>
      <c r="S877" s="161"/>
      <c r="T877" s="161"/>
      <c r="U877" s="161"/>
      <c r="V877" s="161"/>
      <c r="W877" s="161"/>
      <c r="X877" s="161"/>
      <c r="Y877" s="161"/>
      <c r="Z877" s="161"/>
    </row>
    <row r="878">
      <c r="A878" s="161"/>
      <c r="B878" s="161"/>
      <c r="C878" s="161"/>
      <c r="D878" s="161"/>
      <c r="E878" s="161"/>
      <c r="F878" s="161"/>
      <c r="G878" s="161"/>
      <c r="H878" s="161"/>
      <c r="I878" s="161"/>
      <c r="J878" s="161"/>
      <c r="K878" s="161"/>
      <c r="L878" s="161"/>
      <c r="M878" s="161"/>
      <c r="N878" s="161"/>
      <c r="O878" s="161"/>
      <c r="P878" s="161"/>
      <c r="Q878" s="161"/>
      <c r="R878" s="161"/>
      <c r="S878" s="161"/>
      <c r="T878" s="161"/>
      <c r="U878" s="161"/>
      <c r="V878" s="161"/>
      <c r="W878" s="161"/>
      <c r="X878" s="161"/>
      <c r="Y878" s="161"/>
      <c r="Z878" s="161"/>
    </row>
    <row r="879">
      <c r="A879" s="161"/>
      <c r="B879" s="161"/>
      <c r="C879" s="161"/>
      <c r="D879" s="161"/>
      <c r="E879" s="161"/>
      <c r="F879" s="161"/>
      <c r="G879" s="161"/>
      <c r="H879" s="161"/>
      <c r="I879" s="161"/>
      <c r="J879" s="161"/>
      <c r="K879" s="161"/>
      <c r="L879" s="161"/>
      <c r="M879" s="161"/>
      <c r="N879" s="161"/>
      <c r="O879" s="161"/>
      <c r="P879" s="161"/>
      <c r="Q879" s="161"/>
      <c r="R879" s="161"/>
      <c r="S879" s="161"/>
      <c r="T879" s="161"/>
      <c r="U879" s="161"/>
      <c r="V879" s="161"/>
      <c r="W879" s="161"/>
      <c r="X879" s="161"/>
      <c r="Y879" s="161"/>
      <c r="Z879" s="161"/>
    </row>
    <row r="880">
      <c r="A880" s="161"/>
      <c r="B880" s="161"/>
      <c r="C880" s="161"/>
      <c r="D880" s="161"/>
      <c r="E880" s="161"/>
      <c r="F880" s="161"/>
      <c r="G880" s="161"/>
      <c r="H880" s="161"/>
      <c r="I880" s="161"/>
      <c r="J880" s="161"/>
      <c r="K880" s="161"/>
      <c r="L880" s="161"/>
      <c r="M880" s="161"/>
      <c r="N880" s="161"/>
      <c r="O880" s="161"/>
      <c r="P880" s="161"/>
      <c r="Q880" s="161"/>
      <c r="R880" s="161"/>
      <c r="S880" s="161"/>
      <c r="T880" s="161"/>
      <c r="U880" s="161"/>
      <c r="V880" s="161"/>
      <c r="W880" s="161"/>
      <c r="X880" s="161"/>
      <c r="Y880" s="161"/>
      <c r="Z880" s="161"/>
    </row>
    <row r="881">
      <c r="A881" s="161"/>
      <c r="B881" s="161"/>
      <c r="C881" s="161"/>
      <c r="D881" s="161"/>
      <c r="E881" s="161"/>
      <c r="F881" s="161"/>
      <c r="G881" s="161"/>
      <c r="H881" s="161"/>
      <c r="I881" s="161"/>
      <c r="J881" s="161"/>
      <c r="K881" s="161"/>
      <c r="L881" s="161"/>
      <c r="M881" s="161"/>
      <c r="N881" s="161"/>
      <c r="O881" s="161"/>
      <c r="P881" s="161"/>
      <c r="Q881" s="161"/>
      <c r="R881" s="161"/>
      <c r="S881" s="161"/>
      <c r="T881" s="161"/>
      <c r="U881" s="161"/>
      <c r="V881" s="161"/>
      <c r="W881" s="161"/>
      <c r="X881" s="161"/>
      <c r="Y881" s="161"/>
      <c r="Z881" s="161"/>
    </row>
    <row r="882">
      <c r="A882" s="161"/>
      <c r="B882" s="161"/>
      <c r="C882" s="161"/>
      <c r="D882" s="161"/>
      <c r="E882" s="161"/>
      <c r="F882" s="161"/>
      <c r="G882" s="161"/>
      <c r="H882" s="161"/>
      <c r="I882" s="161"/>
      <c r="J882" s="161"/>
      <c r="K882" s="161"/>
      <c r="L882" s="161"/>
      <c r="M882" s="161"/>
      <c r="N882" s="161"/>
      <c r="O882" s="161"/>
      <c r="P882" s="161"/>
      <c r="Q882" s="161"/>
      <c r="R882" s="161"/>
      <c r="S882" s="161"/>
      <c r="T882" s="161"/>
      <c r="U882" s="161"/>
      <c r="V882" s="161"/>
      <c r="W882" s="161"/>
      <c r="X882" s="161"/>
      <c r="Y882" s="161"/>
      <c r="Z882" s="161"/>
    </row>
    <row r="883">
      <c r="A883" s="161"/>
      <c r="B883" s="161"/>
      <c r="C883" s="161"/>
      <c r="D883" s="161"/>
      <c r="E883" s="161"/>
      <c r="F883" s="161"/>
      <c r="G883" s="161"/>
      <c r="H883" s="161"/>
      <c r="I883" s="161"/>
      <c r="J883" s="161"/>
      <c r="K883" s="161"/>
      <c r="L883" s="161"/>
      <c r="M883" s="161"/>
      <c r="N883" s="161"/>
      <c r="O883" s="161"/>
      <c r="P883" s="161"/>
      <c r="Q883" s="161"/>
      <c r="R883" s="161"/>
      <c r="S883" s="161"/>
      <c r="T883" s="161"/>
      <c r="U883" s="161"/>
      <c r="V883" s="161"/>
      <c r="W883" s="161"/>
      <c r="X883" s="161"/>
      <c r="Y883" s="161"/>
      <c r="Z883" s="161"/>
    </row>
    <row r="884">
      <c r="A884" s="161"/>
      <c r="B884" s="161"/>
      <c r="C884" s="161"/>
      <c r="D884" s="161"/>
      <c r="E884" s="161"/>
      <c r="F884" s="161"/>
      <c r="G884" s="161"/>
      <c r="H884" s="161"/>
      <c r="I884" s="161"/>
      <c r="J884" s="161"/>
      <c r="K884" s="161"/>
      <c r="L884" s="161"/>
      <c r="M884" s="161"/>
      <c r="N884" s="161"/>
      <c r="O884" s="161"/>
      <c r="P884" s="161"/>
      <c r="Q884" s="161"/>
      <c r="R884" s="161"/>
      <c r="S884" s="161"/>
      <c r="T884" s="161"/>
      <c r="U884" s="161"/>
      <c r="V884" s="161"/>
      <c r="W884" s="161"/>
      <c r="X884" s="161"/>
      <c r="Y884" s="161"/>
      <c r="Z884" s="161"/>
    </row>
    <row r="885">
      <c r="A885" s="161"/>
      <c r="B885" s="161"/>
      <c r="C885" s="161"/>
      <c r="D885" s="161"/>
      <c r="E885" s="161"/>
      <c r="F885" s="161"/>
      <c r="G885" s="161"/>
      <c r="H885" s="161"/>
      <c r="I885" s="161"/>
      <c r="J885" s="161"/>
      <c r="K885" s="161"/>
      <c r="L885" s="161"/>
      <c r="M885" s="161"/>
      <c r="N885" s="161"/>
      <c r="O885" s="161"/>
      <c r="P885" s="161"/>
      <c r="Q885" s="161"/>
      <c r="R885" s="161"/>
      <c r="S885" s="161"/>
      <c r="T885" s="161"/>
      <c r="U885" s="161"/>
      <c r="V885" s="161"/>
      <c r="W885" s="161"/>
      <c r="X885" s="161"/>
      <c r="Y885" s="161"/>
      <c r="Z885" s="161"/>
    </row>
    <row r="886">
      <c r="A886" s="161"/>
      <c r="B886" s="161"/>
      <c r="C886" s="161"/>
      <c r="D886" s="161"/>
      <c r="E886" s="161"/>
      <c r="F886" s="161"/>
      <c r="G886" s="161"/>
      <c r="H886" s="161"/>
      <c r="I886" s="161"/>
      <c r="J886" s="161"/>
      <c r="K886" s="161"/>
      <c r="L886" s="161"/>
      <c r="M886" s="161"/>
      <c r="N886" s="161"/>
      <c r="O886" s="161"/>
      <c r="P886" s="161"/>
      <c r="Q886" s="161"/>
      <c r="R886" s="161"/>
      <c r="S886" s="161"/>
      <c r="T886" s="161"/>
      <c r="U886" s="161"/>
      <c r="V886" s="161"/>
      <c r="W886" s="161"/>
      <c r="X886" s="161"/>
      <c r="Y886" s="161"/>
      <c r="Z886" s="161"/>
    </row>
    <row r="887">
      <c r="A887" s="161"/>
      <c r="B887" s="161"/>
      <c r="C887" s="161"/>
      <c r="D887" s="161"/>
      <c r="E887" s="161"/>
      <c r="F887" s="161"/>
      <c r="G887" s="161"/>
      <c r="H887" s="161"/>
      <c r="I887" s="161"/>
      <c r="J887" s="161"/>
      <c r="K887" s="161"/>
      <c r="L887" s="161"/>
      <c r="M887" s="161"/>
      <c r="N887" s="161"/>
      <c r="O887" s="161"/>
      <c r="P887" s="161"/>
      <c r="Q887" s="161"/>
      <c r="R887" s="161"/>
      <c r="S887" s="161"/>
      <c r="T887" s="161"/>
      <c r="U887" s="161"/>
      <c r="V887" s="161"/>
      <c r="W887" s="161"/>
      <c r="X887" s="161"/>
      <c r="Y887" s="161"/>
      <c r="Z887" s="161"/>
    </row>
    <row r="888">
      <c r="A888" s="161"/>
      <c r="B888" s="161"/>
      <c r="C888" s="161"/>
      <c r="D888" s="161"/>
      <c r="E888" s="161"/>
      <c r="F888" s="161"/>
      <c r="G888" s="161"/>
      <c r="H888" s="161"/>
      <c r="I888" s="161"/>
      <c r="J888" s="161"/>
      <c r="K888" s="161"/>
      <c r="L888" s="161"/>
      <c r="M888" s="161"/>
      <c r="N888" s="161"/>
      <c r="O888" s="161"/>
      <c r="P888" s="161"/>
      <c r="Q888" s="161"/>
      <c r="R888" s="161"/>
      <c r="S888" s="161"/>
      <c r="T888" s="161"/>
      <c r="U888" s="161"/>
      <c r="V888" s="161"/>
      <c r="W888" s="161"/>
      <c r="X888" s="161"/>
      <c r="Y888" s="161"/>
      <c r="Z888" s="161"/>
    </row>
    <row r="889">
      <c r="A889" s="161"/>
      <c r="B889" s="161"/>
      <c r="C889" s="161"/>
      <c r="D889" s="161"/>
      <c r="E889" s="161"/>
      <c r="F889" s="161"/>
      <c r="G889" s="161"/>
      <c r="H889" s="161"/>
      <c r="I889" s="161"/>
      <c r="J889" s="161"/>
      <c r="K889" s="161"/>
      <c r="L889" s="161"/>
      <c r="M889" s="161"/>
      <c r="N889" s="161"/>
      <c r="O889" s="161"/>
      <c r="P889" s="161"/>
      <c r="Q889" s="161"/>
      <c r="R889" s="161"/>
      <c r="S889" s="161"/>
      <c r="T889" s="161"/>
      <c r="U889" s="161"/>
      <c r="V889" s="161"/>
      <c r="W889" s="161"/>
      <c r="X889" s="161"/>
      <c r="Y889" s="161"/>
      <c r="Z889" s="161"/>
    </row>
    <row r="890">
      <c r="A890" s="161"/>
      <c r="B890" s="161"/>
      <c r="C890" s="161"/>
      <c r="D890" s="161"/>
      <c r="E890" s="161"/>
      <c r="F890" s="161"/>
      <c r="G890" s="161"/>
      <c r="H890" s="161"/>
      <c r="I890" s="161"/>
      <c r="J890" s="161"/>
      <c r="K890" s="161"/>
      <c r="L890" s="161"/>
      <c r="M890" s="161"/>
      <c r="N890" s="161"/>
      <c r="O890" s="161"/>
      <c r="P890" s="161"/>
      <c r="Q890" s="161"/>
      <c r="R890" s="161"/>
      <c r="S890" s="161"/>
      <c r="T890" s="161"/>
      <c r="U890" s="161"/>
      <c r="V890" s="161"/>
      <c r="W890" s="161"/>
      <c r="X890" s="161"/>
      <c r="Y890" s="161"/>
      <c r="Z890" s="161"/>
    </row>
    <row r="891">
      <c r="A891" s="161"/>
      <c r="B891" s="161"/>
      <c r="C891" s="161"/>
      <c r="D891" s="161"/>
      <c r="E891" s="161"/>
      <c r="F891" s="161"/>
      <c r="G891" s="161"/>
      <c r="H891" s="161"/>
      <c r="I891" s="161"/>
      <c r="J891" s="161"/>
      <c r="K891" s="161"/>
      <c r="L891" s="161"/>
      <c r="M891" s="161"/>
      <c r="N891" s="161"/>
      <c r="O891" s="161"/>
      <c r="P891" s="161"/>
      <c r="Q891" s="161"/>
      <c r="R891" s="161"/>
      <c r="S891" s="161"/>
      <c r="T891" s="161"/>
      <c r="U891" s="161"/>
      <c r="V891" s="161"/>
      <c r="W891" s="161"/>
      <c r="X891" s="161"/>
      <c r="Y891" s="161"/>
      <c r="Z891" s="161"/>
    </row>
    <row r="892">
      <c r="A892" s="161"/>
      <c r="B892" s="161"/>
      <c r="C892" s="161"/>
      <c r="D892" s="161"/>
      <c r="E892" s="161"/>
      <c r="F892" s="161"/>
      <c r="G892" s="161"/>
      <c r="H892" s="161"/>
      <c r="I892" s="161"/>
      <c r="J892" s="161"/>
      <c r="K892" s="161"/>
      <c r="L892" s="161"/>
      <c r="M892" s="161"/>
      <c r="N892" s="161"/>
      <c r="O892" s="161"/>
      <c r="P892" s="161"/>
      <c r="Q892" s="161"/>
      <c r="R892" s="161"/>
      <c r="S892" s="161"/>
      <c r="T892" s="161"/>
      <c r="U892" s="161"/>
      <c r="V892" s="161"/>
      <c r="W892" s="161"/>
      <c r="X892" s="161"/>
      <c r="Y892" s="161"/>
      <c r="Z892" s="161"/>
    </row>
    <row r="893">
      <c r="A893" s="161"/>
      <c r="B893" s="161"/>
      <c r="C893" s="161"/>
      <c r="D893" s="161"/>
      <c r="E893" s="161"/>
      <c r="F893" s="161"/>
      <c r="G893" s="161"/>
      <c r="H893" s="161"/>
      <c r="I893" s="161"/>
      <c r="J893" s="161"/>
      <c r="K893" s="161"/>
      <c r="L893" s="161"/>
      <c r="M893" s="161"/>
      <c r="N893" s="161"/>
      <c r="O893" s="161"/>
      <c r="P893" s="161"/>
      <c r="Q893" s="161"/>
      <c r="R893" s="161"/>
      <c r="S893" s="161"/>
      <c r="T893" s="161"/>
      <c r="U893" s="161"/>
      <c r="V893" s="161"/>
      <c r="W893" s="161"/>
      <c r="X893" s="161"/>
      <c r="Y893" s="161"/>
      <c r="Z893" s="161"/>
    </row>
    <row r="894">
      <c r="A894" s="161"/>
      <c r="B894" s="161"/>
      <c r="C894" s="161"/>
      <c r="D894" s="161"/>
      <c r="E894" s="161"/>
      <c r="F894" s="161"/>
      <c r="G894" s="161"/>
      <c r="H894" s="161"/>
      <c r="I894" s="161"/>
      <c r="J894" s="161"/>
      <c r="K894" s="161"/>
      <c r="L894" s="161"/>
      <c r="M894" s="161"/>
      <c r="N894" s="161"/>
      <c r="O894" s="161"/>
      <c r="P894" s="161"/>
      <c r="Q894" s="161"/>
      <c r="R894" s="161"/>
      <c r="S894" s="161"/>
      <c r="T894" s="161"/>
      <c r="U894" s="161"/>
      <c r="V894" s="161"/>
      <c r="W894" s="161"/>
      <c r="X894" s="161"/>
      <c r="Y894" s="161"/>
      <c r="Z894" s="161"/>
    </row>
    <row r="895">
      <c r="A895" s="161"/>
      <c r="B895" s="161"/>
      <c r="C895" s="161"/>
      <c r="D895" s="161"/>
      <c r="E895" s="161"/>
      <c r="F895" s="161"/>
      <c r="G895" s="161"/>
      <c r="H895" s="161"/>
      <c r="I895" s="161"/>
      <c r="J895" s="161"/>
      <c r="K895" s="161"/>
      <c r="L895" s="161"/>
      <c r="M895" s="161"/>
      <c r="N895" s="161"/>
      <c r="O895" s="161"/>
      <c r="P895" s="161"/>
      <c r="Q895" s="161"/>
      <c r="R895" s="161"/>
      <c r="S895" s="161"/>
      <c r="T895" s="161"/>
      <c r="U895" s="161"/>
      <c r="V895" s="161"/>
      <c r="W895" s="161"/>
      <c r="X895" s="161"/>
      <c r="Y895" s="161"/>
      <c r="Z895" s="161"/>
    </row>
    <row r="896">
      <c r="A896" s="161"/>
      <c r="B896" s="161"/>
      <c r="C896" s="161"/>
      <c r="D896" s="161"/>
      <c r="E896" s="161"/>
      <c r="F896" s="161"/>
      <c r="G896" s="161"/>
      <c r="H896" s="161"/>
      <c r="I896" s="161"/>
      <c r="J896" s="161"/>
      <c r="K896" s="161"/>
      <c r="L896" s="161"/>
      <c r="M896" s="161"/>
      <c r="N896" s="161"/>
      <c r="O896" s="161"/>
      <c r="P896" s="161"/>
      <c r="Q896" s="161"/>
      <c r="R896" s="161"/>
      <c r="S896" s="161"/>
      <c r="T896" s="161"/>
      <c r="U896" s="161"/>
      <c r="V896" s="161"/>
      <c r="W896" s="161"/>
      <c r="X896" s="161"/>
      <c r="Y896" s="161"/>
      <c r="Z896" s="161"/>
    </row>
    <row r="897">
      <c r="A897" s="161"/>
      <c r="B897" s="161"/>
      <c r="C897" s="161"/>
      <c r="D897" s="161"/>
      <c r="E897" s="161"/>
      <c r="F897" s="161"/>
      <c r="G897" s="161"/>
      <c r="H897" s="161"/>
      <c r="I897" s="161"/>
      <c r="J897" s="161"/>
      <c r="K897" s="161"/>
      <c r="L897" s="161"/>
      <c r="M897" s="161"/>
      <c r="N897" s="161"/>
      <c r="O897" s="161"/>
      <c r="P897" s="161"/>
      <c r="Q897" s="161"/>
      <c r="R897" s="161"/>
      <c r="S897" s="161"/>
      <c r="T897" s="161"/>
      <c r="U897" s="161"/>
      <c r="V897" s="161"/>
      <c r="W897" s="161"/>
      <c r="X897" s="161"/>
      <c r="Y897" s="161"/>
      <c r="Z897" s="161"/>
    </row>
    <row r="898">
      <c r="A898" s="161"/>
      <c r="B898" s="161"/>
      <c r="C898" s="161"/>
      <c r="D898" s="161"/>
      <c r="E898" s="161"/>
      <c r="F898" s="161"/>
      <c r="G898" s="161"/>
      <c r="H898" s="161"/>
      <c r="I898" s="161"/>
      <c r="J898" s="161"/>
      <c r="K898" s="161"/>
      <c r="L898" s="161"/>
      <c r="M898" s="161"/>
      <c r="N898" s="161"/>
      <c r="O898" s="161"/>
      <c r="P898" s="161"/>
      <c r="Q898" s="161"/>
      <c r="R898" s="161"/>
      <c r="S898" s="161"/>
      <c r="T898" s="161"/>
      <c r="U898" s="161"/>
      <c r="V898" s="161"/>
      <c r="W898" s="161"/>
      <c r="X898" s="161"/>
      <c r="Y898" s="161"/>
      <c r="Z898" s="161"/>
    </row>
    <row r="899">
      <c r="A899" s="161"/>
      <c r="B899" s="161"/>
      <c r="C899" s="161"/>
      <c r="D899" s="161"/>
      <c r="E899" s="161"/>
      <c r="F899" s="161"/>
      <c r="G899" s="161"/>
      <c r="H899" s="161"/>
      <c r="I899" s="161"/>
      <c r="J899" s="161"/>
      <c r="K899" s="161"/>
      <c r="L899" s="161"/>
      <c r="M899" s="161"/>
      <c r="N899" s="161"/>
      <c r="O899" s="161"/>
      <c r="P899" s="161"/>
      <c r="Q899" s="161"/>
      <c r="R899" s="161"/>
      <c r="S899" s="161"/>
      <c r="T899" s="161"/>
      <c r="U899" s="161"/>
      <c r="V899" s="161"/>
      <c r="W899" s="161"/>
      <c r="X899" s="161"/>
      <c r="Y899" s="161"/>
      <c r="Z899" s="161"/>
    </row>
    <row r="900">
      <c r="A900" s="161"/>
      <c r="B900" s="161"/>
      <c r="C900" s="161"/>
      <c r="D900" s="161"/>
      <c r="E900" s="161"/>
      <c r="F900" s="161"/>
      <c r="G900" s="161"/>
      <c r="H900" s="161"/>
      <c r="I900" s="161"/>
      <c r="J900" s="161"/>
      <c r="K900" s="161"/>
      <c r="L900" s="161"/>
      <c r="M900" s="161"/>
      <c r="N900" s="161"/>
      <c r="O900" s="161"/>
      <c r="P900" s="161"/>
      <c r="Q900" s="161"/>
      <c r="R900" s="161"/>
      <c r="S900" s="161"/>
      <c r="T900" s="161"/>
      <c r="U900" s="161"/>
      <c r="V900" s="161"/>
      <c r="W900" s="161"/>
      <c r="X900" s="161"/>
      <c r="Y900" s="161"/>
      <c r="Z900" s="161"/>
    </row>
    <row r="901">
      <c r="A901" s="161"/>
      <c r="B901" s="161"/>
      <c r="C901" s="161"/>
      <c r="D901" s="161"/>
      <c r="E901" s="161"/>
      <c r="F901" s="161"/>
      <c r="G901" s="161"/>
      <c r="H901" s="161"/>
      <c r="I901" s="161"/>
      <c r="J901" s="161"/>
      <c r="K901" s="161"/>
      <c r="L901" s="161"/>
      <c r="M901" s="161"/>
      <c r="N901" s="161"/>
      <c r="O901" s="161"/>
      <c r="P901" s="161"/>
      <c r="Q901" s="161"/>
      <c r="R901" s="161"/>
      <c r="S901" s="161"/>
      <c r="T901" s="161"/>
      <c r="U901" s="161"/>
      <c r="V901" s="161"/>
      <c r="W901" s="161"/>
      <c r="X901" s="161"/>
      <c r="Y901" s="161"/>
      <c r="Z901" s="161"/>
    </row>
    <row r="902">
      <c r="A902" s="161"/>
      <c r="B902" s="161"/>
      <c r="C902" s="161"/>
      <c r="D902" s="161"/>
      <c r="E902" s="161"/>
      <c r="F902" s="161"/>
      <c r="G902" s="161"/>
      <c r="H902" s="161"/>
      <c r="I902" s="161"/>
      <c r="J902" s="161"/>
      <c r="K902" s="161"/>
      <c r="L902" s="161"/>
      <c r="M902" s="161"/>
      <c r="N902" s="161"/>
      <c r="O902" s="161"/>
      <c r="P902" s="161"/>
      <c r="Q902" s="161"/>
      <c r="R902" s="161"/>
      <c r="S902" s="161"/>
      <c r="T902" s="161"/>
      <c r="U902" s="161"/>
      <c r="V902" s="161"/>
      <c r="W902" s="161"/>
      <c r="X902" s="161"/>
      <c r="Y902" s="161"/>
      <c r="Z902" s="161"/>
    </row>
    <row r="903">
      <c r="A903" s="161"/>
      <c r="B903" s="161"/>
      <c r="C903" s="161"/>
      <c r="D903" s="161"/>
      <c r="E903" s="161"/>
      <c r="F903" s="161"/>
      <c r="G903" s="161"/>
      <c r="H903" s="161"/>
      <c r="I903" s="161"/>
      <c r="J903" s="161"/>
      <c r="K903" s="161"/>
      <c r="L903" s="161"/>
      <c r="M903" s="161"/>
      <c r="N903" s="161"/>
      <c r="O903" s="161"/>
      <c r="P903" s="161"/>
      <c r="Q903" s="161"/>
      <c r="R903" s="161"/>
      <c r="S903" s="161"/>
      <c r="T903" s="161"/>
      <c r="U903" s="161"/>
      <c r="V903" s="161"/>
      <c r="W903" s="161"/>
      <c r="X903" s="161"/>
      <c r="Y903" s="161"/>
      <c r="Z903" s="161"/>
    </row>
    <row r="904">
      <c r="A904" s="161"/>
      <c r="B904" s="161"/>
      <c r="C904" s="161"/>
      <c r="D904" s="161"/>
      <c r="E904" s="161"/>
      <c r="F904" s="161"/>
      <c r="G904" s="161"/>
      <c r="H904" s="161"/>
      <c r="I904" s="161"/>
      <c r="J904" s="161"/>
      <c r="K904" s="161"/>
      <c r="L904" s="161"/>
      <c r="M904" s="161"/>
      <c r="N904" s="161"/>
      <c r="O904" s="161"/>
      <c r="P904" s="161"/>
      <c r="Q904" s="161"/>
      <c r="R904" s="161"/>
      <c r="S904" s="161"/>
      <c r="T904" s="161"/>
      <c r="U904" s="161"/>
      <c r="V904" s="161"/>
      <c r="W904" s="161"/>
      <c r="X904" s="161"/>
      <c r="Y904" s="161"/>
      <c r="Z904" s="161"/>
    </row>
    <row r="905">
      <c r="A905" s="161"/>
      <c r="B905" s="161"/>
      <c r="C905" s="161"/>
      <c r="D905" s="161"/>
      <c r="E905" s="161"/>
      <c r="F905" s="161"/>
      <c r="G905" s="161"/>
      <c r="H905" s="161"/>
      <c r="I905" s="161"/>
      <c r="J905" s="161"/>
      <c r="K905" s="161"/>
      <c r="L905" s="161"/>
      <c r="M905" s="161"/>
      <c r="N905" s="161"/>
      <c r="O905" s="161"/>
      <c r="P905" s="161"/>
      <c r="Q905" s="161"/>
      <c r="R905" s="161"/>
      <c r="S905" s="161"/>
      <c r="T905" s="161"/>
      <c r="U905" s="161"/>
      <c r="V905" s="161"/>
      <c r="W905" s="161"/>
      <c r="X905" s="161"/>
      <c r="Y905" s="161"/>
      <c r="Z905" s="161"/>
    </row>
    <row r="906">
      <c r="A906" s="161"/>
      <c r="B906" s="161"/>
      <c r="C906" s="161"/>
      <c r="D906" s="161"/>
      <c r="E906" s="161"/>
      <c r="F906" s="161"/>
      <c r="G906" s="161"/>
      <c r="H906" s="161"/>
      <c r="I906" s="161"/>
      <c r="J906" s="161"/>
      <c r="K906" s="161"/>
      <c r="L906" s="161"/>
      <c r="M906" s="161"/>
      <c r="N906" s="161"/>
      <c r="O906" s="161"/>
      <c r="P906" s="161"/>
      <c r="Q906" s="161"/>
      <c r="R906" s="161"/>
      <c r="S906" s="161"/>
      <c r="T906" s="161"/>
      <c r="U906" s="161"/>
      <c r="V906" s="161"/>
      <c r="W906" s="161"/>
      <c r="X906" s="161"/>
      <c r="Y906" s="161"/>
      <c r="Z906" s="161"/>
    </row>
    <row r="907">
      <c r="A907" s="161"/>
      <c r="B907" s="161"/>
      <c r="C907" s="161"/>
      <c r="D907" s="161"/>
      <c r="E907" s="161"/>
      <c r="F907" s="161"/>
      <c r="G907" s="161"/>
      <c r="H907" s="161"/>
      <c r="I907" s="161"/>
      <c r="J907" s="161"/>
      <c r="K907" s="161"/>
      <c r="L907" s="161"/>
      <c r="M907" s="161"/>
      <c r="N907" s="161"/>
      <c r="O907" s="161"/>
      <c r="P907" s="161"/>
      <c r="Q907" s="161"/>
      <c r="R907" s="161"/>
      <c r="S907" s="161"/>
      <c r="T907" s="161"/>
      <c r="U907" s="161"/>
      <c r="V907" s="161"/>
      <c r="W907" s="161"/>
      <c r="X907" s="161"/>
      <c r="Y907" s="161"/>
      <c r="Z907" s="161"/>
    </row>
    <row r="908">
      <c r="A908" s="161"/>
      <c r="B908" s="161"/>
      <c r="C908" s="161"/>
      <c r="D908" s="161"/>
      <c r="E908" s="161"/>
      <c r="F908" s="161"/>
      <c r="G908" s="161"/>
      <c r="H908" s="161"/>
      <c r="I908" s="161"/>
      <c r="J908" s="161"/>
      <c r="K908" s="161"/>
      <c r="L908" s="161"/>
      <c r="M908" s="161"/>
      <c r="N908" s="161"/>
      <c r="O908" s="161"/>
      <c r="P908" s="161"/>
      <c r="Q908" s="161"/>
      <c r="R908" s="161"/>
      <c r="S908" s="161"/>
      <c r="T908" s="161"/>
      <c r="U908" s="161"/>
      <c r="V908" s="161"/>
      <c r="W908" s="161"/>
      <c r="X908" s="161"/>
      <c r="Y908" s="161"/>
      <c r="Z908" s="161"/>
    </row>
    <row r="909">
      <c r="A909" s="161"/>
      <c r="B909" s="161"/>
      <c r="C909" s="161"/>
      <c r="D909" s="161"/>
      <c r="E909" s="161"/>
      <c r="F909" s="161"/>
      <c r="G909" s="161"/>
      <c r="H909" s="161"/>
      <c r="I909" s="161"/>
      <c r="J909" s="161"/>
      <c r="K909" s="161"/>
      <c r="L909" s="161"/>
      <c r="M909" s="161"/>
      <c r="N909" s="161"/>
      <c r="O909" s="161"/>
      <c r="P909" s="161"/>
      <c r="Q909" s="161"/>
      <c r="R909" s="161"/>
      <c r="S909" s="161"/>
      <c r="T909" s="161"/>
      <c r="U909" s="161"/>
      <c r="V909" s="161"/>
      <c r="W909" s="161"/>
      <c r="X909" s="161"/>
      <c r="Y909" s="161"/>
      <c r="Z909" s="161"/>
    </row>
    <row r="910">
      <c r="A910" s="161"/>
      <c r="B910" s="161"/>
      <c r="C910" s="161"/>
      <c r="D910" s="161"/>
      <c r="E910" s="161"/>
      <c r="F910" s="161"/>
      <c r="G910" s="161"/>
      <c r="H910" s="161"/>
      <c r="I910" s="161"/>
      <c r="J910" s="161"/>
      <c r="K910" s="161"/>
      <c r="L910" s="161"/>
      <c r="M910" s="161"/>
      <c r="N910" s="161"/>
      <c r="O910" s="161"/>
      <c r="P910" s="161"/>
      <c r="Q910" s="161"/>
      <c r="R910" s="161"/>
      <c r="S910" s="161"/>
      <c r="T910" s="161"/>
      <c r="U910" s="161"/>
      <c r="V910" s="161"/>
      <c r="W910" s="161"/>
      <c r="X910" s="161"/>
      <c r="Y910" s="161"/>
      <c r="Z910" s="161"/>
    </row>
    <row r="911">
      <c r="A911" s="161"/>
      <c r="B911" s="161"/>
      <c r="C911" s="161"/>
      <c r="D911" s="161"/>
      <c r="E911" s="161"/>
      <c r="F911" s="161"/>
      <c r="G911" s="161"/>
      <c r="H911" s="161"/>
      <c r="I911" s="161"/>
      <c r="J911" s="161"/>
      <c r="K911" s="161"/>
      <c r="L911" s="161"/>
      <c r="M911" s="161"/>
      <c r="N911" s="161"/>
      <c r="O911" s="161"/>
      <c r="P911" s="161"/>
      <c r="Q911" s="161"/>
      <c r="R911" s="161"/>
      <c r="S911" s="161"/>
      <c r="T911" s="161"/>
      <c r="U911" s="161"/>
      <c r="V911" s="161"/>
      <c r="W911" s="161"/>
      <c r="X911" s="161"/>
      <c r="Y911" s="161"/>
      <c r="Z911" s="161"/>
    </row>
    <row r="912">
      <c r="A912" s="161"/>
      <c r="B912" s="161"/>
      <c r="C912" s="161"/>
      <c r="D912" s="161"/>
      <c r="E912" s="161"/>
      <c r="F912" s="161"/>
      <c r="G912" s="161"/>
      <c r="H912" s="161"/>
      <c r="I912" s="161"/>
      <c r="J912" s="161"/>
      <c r="K912" s="161"/>
      <c r="L912" s="161"/>
      <c r="M912" s="161"/>
      <c r="N912" s="161"/>
      <c r="O912" s="161"/>
      <c r="P912" s="161"/>
      <c r="Q912" s="161"/>
      <c r="R912" s="161"/>
      <c r="S912" s="161"/>
      <c r="T912" s="161"/>
      <c r="U912" s="161"/>
      <c r="V912" s="161"/>
      <c r="W912" s="161"/>
      <c r="X912" s="161"/>
      <c r="Y912" s="161"/>
      <c r="Z912" s="161"/>
    </row>
    <row r="913">
      <c r="A913" s="161"/>
      <c r="B913" s="161"/>
      <c r="C913" s="161"/>
      <c r="D913" s="161"/>
      <c r="E913" s="161"/>
      <c r="F913" s="161"/>
      <c r="G913" s="161"/>
      <c r="H913" s="161"/>
      <c r="I913" s="161"/>
      <c r="J913" s="161"/>
      <c r="K913" s="161"/>
      <c r="L913" s="161"/>
      <c r="M913" s="161"/>
      <c r="N913" s="161"/>
      <c r="O913" s="161"/>
      <c r="P913" s="161"/>
      <c r="Q913" s="161"/>
      <c r="R913" s="161"/>
      <c r="S913" s="161"/>
      <c r="T913" s="161"/>
      <c r="U913" s="161"/>
      <c r="V913" s="161"/>
      <c r="W913" s="161"/>
      <c r="X913" s="161"/>
      <c r="Y913" s="161"/>
      <c r="Z913" s="161"/>
    </row>
    <row r="914">
      <c r="A914" s="161"/>
      <c r="B914" s="161"/>
      <c r="C914" s="161"/>
      <c r="D914" s="161"/>
      <c r="E914" s="161"/>
      <c r="F914" s="161"/>
      <c r="G914" s="161"/>
      <c r="H914" s="161"/>
      <c r="I914" s="161"/>
      <c r="J914" s="161"/>
      <c r="K914" s="161"/>
      <c r="L914" s="161"/>
      <c r="M914" s="161"/>
      <c r="N914" s="161"/>
      <c r="O914" s="161"/>
      <c r="P914" s="161"/>
      <c r="Q914" s="161"/>
      <c r="R914" s="161"/>
      <c r="S914" s="161"/>
      <c r="T914" s="161"/>
      <c r="U914" s="161"/>
      <c r="V914" s="161"/>
      <c r="W914" s="161"/>
      <c r="X914" s="161"/>
      <c r="Y914" s="161"/>
      <c r="Z914" s="161"/>
    </row>
    <row r="915">
      <c r="A915" s="161"/>
      <c r="B915" s="161"/>
      <c r="C915" s="161"/>
      <c r="D915" s="161"/>
      <c r="E915" s="161"/>
      <c r="F915" s="161"/>
      <c r="G915" s="161"/>
      <c r="H915" s="161"/>
      <c r="I915" s="161"/>
      <c r="J915" s="161"/>
      <c r="K915" s="161"/>
      <c r="L915" s="161"/>
      <c r="M915" s="161"/>
      <c r="N915" s="161"/>
      <c r="O915" s="161"/>
      <c r="P915" s="161"/>
      <c r="Q915" s="161"/>
      <c r="R915" s="161"/>
      <c r="S915" s="161"/>
      <c r="T915" s="161"/>
      <c r="U915" s="161"/>
      <c r="V915" s="161"/>
      <c r="W915" s="161"/>
      <c r="X915" s="161"/>
      <c r="Y915" s="161"/>
      <c r="Z915" s="161"/>
    </row>
    <row r="916">
      <c r="A916" s="161"/>
      <c r="B916" s="161"/>
      <c r="C916" s="161"/>
      <c r="D916" s="161"/>
      <c r="E916" s="161"/>
      <c r="F916" s="161"/>
      <c r="G916" s="161"/>
      <c r="H916" s="161"/>
      <c r="I916" s="161"/>
      <c r="J916" s="161"/>
      <c r="K916" s="161"/>
      <c r="L916" s="161"/>
      <c r="M916" s="161"/>
      <c r="N916" s="161"/>
      <c r="O916" s="161"/>
      <c r="P916" s="161"/>
      <c r="Q916" s="161"/>
      <c r="R916" s="161"/>
      <c r="S916" s="161"/>
      <c r="T916" s="161"/>
      <c r="U916" s="161"/>
      <c r="V916" s="161"/>
      <c r="W916" s="161"/>
      <c r="X916" s="161"/>
      <c r="Y916" s="161"/>
      <c r="Z916" s="161"/>
    </row>
    <row r="917">
      <c r="A917" s="161"/>
      <c r="B917" s="161"/>
      <c r="C917" s="161"/>
      <c r="D917" s="161"/>
      <c r="E917" s="161"/>
      <c r="F917" s="161"/>
      <c r="G917" s="161"/>
      <c r="H917" s="161"/>
      <c r="I917" s="161"/>
      <c r="J917" s="161"/>
      <c r="K917" s="161"/>
      <c r="L917" s="161"/>
      <c r="M917" s="161"/>
      <c r="N917" s="161"/>
      <c r="O917" s="161"/>
      <c r="P917" s="161"/>
      <c r="Q917" s="161"/>
      <c r="R917" s="161"/>
      <c r="S917" s="161"/>
      <c r="T917" s="161"/>
      <c r="U917" s="161"/>
      <c r="V917" s="161"/>
      <c r="W917" s="161"/>
      <c r="X917" s="161"/>
      <c r="Y917" s="161"/>
      <c r="Z917" s="161"/>
    </row>
    <row r="918">
      <c r="A918" s="161"/>
      <c r="B918" s="161"/>
      <c r="C918" s="161"/>
      <c r="D918" s="161"/>
      <c r="E918" s="161"/>
      <c r="F918" s="161"/>
      <c r="G918" s="161"/>
      <c r="H918" s="161"/>
      <c r="I918" s="161"/>
      <c r="J918" s="161"/>
      <c r="K918" s="161"/>
      <c r="L918" s="161"/>
      <c r="M918" s="161"/>
      <c r="N918" s="161"/>
      <c r="O918" s="161"/>
      <c r="P918" s="161"/>
      <c r="Q918" s="161"/>
      <c r="R918" s="161"/>
      <c r="S918" s="161"/>
      <c r="T918" s="161"/>
      <c r="U918" s="161"/>
      <c r="V918" s="161"/>
      <c r="W918" s="161"/>
      <c r="X918" s="161"/>
      <c r="Y918" s="161"/>
      <c r="Z918" s="161"/>
    </row>
    <row r="919">
      <c r="A919" s="161"/>
      <c r="B919" s="161"/>
      <c r="C919" s="161"/>
      <c r="D919" s="161"/>
      <c r="E919" s="161"/>
      <c r="F919" s="161"/>
      <c r="G919" s="161"/>
      <c r="H919" s="161"/>
      <c r="I919" s="161"/>
      <c r="J919" s="161"/>
      <c r="K919" s="161"/>
      <c r="L919" s="161"/>
      <c r="M919" s="161"/>
      <c r="N919" s="161"/>
      <c r="O919" s="161"/>
      <c r="P919" s="161"/>
      <c r="Q919" s="161"/>
      <c r="R919" s="161"/>
      <c r="S919" s="161"/>
      <c r="T919" s="161"/>
      <c r="U919" s="161"/>
      <c r="V919" s="161"/>
      <c r="W919" s="161"/>
      <c r="X919" s="161"/>
      <c r="Y919" s="161"/>
      <c r="Z919" s="161"/>
    </row>
    <row r="920">
      <c r="A920" s="161"/>
      <c r="B920" s="161"/>
      <c r="C920" s="161"/>
      <c r="D920" s="161"/>
      <c r="E920" s="161"/>
      <c r="F920" s="161"/>
      <c r="G920" s="161"/>
      <c r="H920" s="161"/>
      <c r="I920" s="161"/>
      <c r="J920" s="161"/>
      <c r="K920" s="161"/>
      <c r="L920" s="161"/>
      <c r="M920" s="161"/>
      <c r="N920" s="161"/>
      <c r="O920" s="161"/>
      <c r="P920" s="161"/>
      <c r="Q920" s="161"/>
      <c r="R920" s="161"/>
      <c r="S920" s="161"/>
      <c r="T920" s="161"/>
      <c r="U920" s="161"/>
      <c r="V920" s="161"/>
      <c r="W920" s="161"/>
      <c r="X920" s="161"/>
      <c r="Y920" s="161"/>
      <c r="Z920" s="161"/>
    </row>
    <row r="921">
      <c r="A921" s="161"/>
      <c r="B921" s="161"/>
      <c r="C921" s="161"/>
      <c r="D921" s="161"/>
      <c r="E921" s="161"/>
      <c r="F921" s="161"/>
      <c r="G921" s="161"/>
      <c r="H921" s="161"/>
      <c r="I921" s="161"/>
      <c r="J921" s="161"/>
      <c r="K921" s="161"/>
      <c r="L921" s="161"/>
      <c r="M921" s="161"/>
      <c r="N921" s="161"/>
      <c r="O921" s="161"/>
      <c r="P921" s="161"/>
      <c r="Q921" s="161"/>
      <c r="R921" s="161"/>
      <c r="S921" s="161"/>
      <c r="T921" s="161"/>
      <c r="U921" s="161"/>
      <c r="V921" s="161"/>
      <c r="W921" s="161"/>
      <c r="X921" s="161"/>
      <c r="Y921" s="161"/>
      <c r="Z921" s="161"/>
    </row>
    <row r="922">
      <c r="A922" s="161"/>
      <c r="B922" s="161"/>
      <c r="C922" s="161"/>
      <c r="D922" s="161"/>
      <c r="E922" s="161"/>
      <c r="F922" s="161"/>
      <c r="G922" s="161"/>
      <c r="H922" s="161"/>
      <c r="I922" s="161"/>
      <c r="J922" s="161"/>
      <c r="K922" s="161"/>
      <c r="L922" s="161"/>
      <c r="M922" s="161"/>
      <c r="N922" s="161"/>
      <c r="O922" s="161"/>
      <c r="P922" s="161"/>
      <c r="Q922" s="161"/>
      <c r="R922" s="161"/>
      <c r="S922" s="161"/>
      <c r="T922" s="161"/>
      <c r="U922" s="161"/>
      <c r="V922" s="161"/>
      <c r="W922" s="161"/>
      <c r="X922" s="161"/>
      <c r="Y922" s="161"/>
      <c r="Z922" s="161"/>
    </row>
    <row r="923">
      <c r="A923" s="161"/>
      <c r="B923" s="161"/>
      <c r="C923" s="161"/>
      <c r="D923" s="161"/>
      <c r="E923" s="161"/>
      <c r="F923" s="161"/>
      <c r="G923" s="161"/>
      <c r="H923" s="161"/>
      <c r="I923" s="161"/>
      <c r="J923" s="161"/>
      <c r="K923" s="161"/>
      <c r="L923" s="161"/>
      <c r="M923" s="161"/>
      <c r="N923" s="161"/>
      <c r="O923" s="161"/>
      <c r="P923" s="161"/>
      <c r="Q923" s="161"/>
      <c r="R923" s="161"/>
      <c r="S923" s="161"/>
      <c r="T923" s="161"/>
      <c r="U923" s="161"/>
      <c r="V923" s="161"/>
      <c r="W923" s="161"/>
      <c r="X923" s="161"/>
      <c r="Y923" s="161"/>
      <c r="Z923" s="161"/>
    </row>
    <row r="924">
      <c r="A924" s="161"/>
      <c r="B924" s="161"/>
      <c r="C924" s="161"/>
      <c r="D924" s="161"/>
      <c r="E924" s="161"/>
      <c r="F924" s="161"/>
      <c r="G924" s="161"/>
      <c r="H924" s="161"/>
      <c r="I924" s="161"/>
      <c r="J924" s="161"/>
      <c r="K924" s="161"/>
      <c r="L924" s="161"/>
      <c r="M924" s="161"/>
      <c r="N924" s="161"/>
      <c r="O924" s="161"/>
      <c r="P924" s="161"/>
      <c r="Q924" s="161"/>
      <c r="R924" s="161"/>
      <c r="S924" s="161"/>
      <c r="T924" s="161"/>
      <c r="U924" s="161"/>
      <c r="V924" s="161"/>
      <c r="W924" s="161"/>
      <c r="X924" s="161"/>
      <c r="Y924" s="161"/>
      <c r="Z924" s="161"/>
    </row>
    <row r="925">
      <c r="A925" s="161"/>
      <c r="B925" s="161"/>
      <c r="C925" s="161"/>
      <c r="D925" s="161"/>
      <c r="E925" s="161"/>
      <c r="F925" s="161"/>
      <c r="G925" s="161"/>
      <c r="H925" s="161"/>
      <c r="I925" s="161"/>
      <c r="J925" s="161"/>
      <c r="K925" s="161"/>
      <c r="L925" s="161"/>
      <c r="M925" s="161"/>
      <c r="N925" s="161"/>
      <c r="O925" s="161"/>
      <c r="P925" s="161"/>
      <c r="Q925" s="161"/>
      <c r="R925" s="161"/>
      <c r="S925" s="161"/>
      <c r="T925" s="161"/>
      <c r="U925" s="161"/>
      <c r="V925" s="161"/>
      <c r="W925" s="161"/>
      <c r="X925" s="161"/>
      <c r="Y925" s="161"/>
      <c r="Z925" s="161"/>
    </row>
    <row r="926">
      <c r="A926" s="161"/>
      <c r="B926" s="161"/>
      <c r="C926" s="161"/>
      <c r="D926" s="161"/>
      <c r="E926" s="161"/>
      <c r="F926" s="161"/>
      <c r="G926" s="161"/>
      <c r="H926" s="161"/>
      <c r="I926" s="161"/>
      <c r="J926" s="161"/>
      <c r="K926" s="161"/>
      <c r="L926" s="161"/>
      <c r="M926" s="161"/>
      <c r="N926" s="161"/>
      <c r="O926" s="161"/>
      <c r="P926" s="161"/>
      <c r="Q926" s="161"/>
      <c r="R926" s="161"/>
      <c r="S926" s="161"/>
      <c r="T926" s="161"/>
      <c r="U926" s="161"/>
      <c r="V926" s="161"/>
      <c r="W926" s="161"/>
      <c r="X926" s="161"/>
      <c r="Y926" s="161"/>
      <c r="Z926" s="161"/>
    </row>
    <row r="927">
      <c r="A927" s="161"/>
      <c r="B927" s="161"/>
      <c r="C927" s="161"/>
      <c r="D927" s="161"/>
      <c r="E927" s="161"/>
      <c r="F927" s="161"/>
      <c r="G927" s="161"/>
      <c r="H927" s="161"/>
      <c r="I927" s="161"/>
      <c r="J927" s="161"/>
      <c r="K927" s="161"/>
      <c r="L927" s="161"/>
      <c r="M927" s="161"/>
      <c r="N927" s="161"/>
      <c r="O927" s="161"/>
      <c r="P927" s="161"/>
      <c r="Q927" s="161"/>
      <c r="R927" s="161"/>
      <c r="S927" s="161"/>
      <c r="T927" s="161"/>
      <c r="U927" s="161"/>
      <c r="V927" s="161"/>
      <c r="W927" s="161"/>
      <c r="X927" s="161"/>
      <c r="Y927" s="161"/>
      <c r="Z927" s="161"/>
    </row>
    <row r="928">
      <c r="A928" s="161"/>
      <c r="B928" s="161"/>
      <c r="C928" s="161"/>
      <c r="D928" s="161"/>
      <c r="E928" s="161"/>
      <c r="F928" s="161"/>
      <c r="G928" s="161"/>
      <c r="H928" s="161"/>
      <c r="I928" s="161"/>
      <c r="J928" s="161"/>
      <c r="K928" s="161"/>
      <c r="L928" s="161"/>
      <c r="M928" s="161"/>
      <c r="N928" s="161"/>
      <c r="O928" s="161"/>
      <c r="P928" s="161"/>
      <c r="Q928" s="161"/>
      <c r="R928" s="161"/>
      <c r="S928" s="161"/>
      <c r="T928" s="161"/>
      <c r="U928" s="161"/>
      <c r="V928" s="161"/>
      <c r="W928" s="161"/>
      <c r="X928" s="161"/>
      <c r="Y928" s="161"/>
      <c r="Z928" s="161"/>
    </row>
    <row r="929">
      <c r="A929" s="161"/>
      <c r="B929" s="161"/>
      <c r="C929" s="161"/>
      <c r="D929" s="161"/>
      <c r="E929" s="161"/>
      <c r="F929" s="161"/>
      <c r="G929" s="161"/>
      <c r="H929" s="161"/>
      <c r="I929" s="161"/>
      <c r="J929" s="161"/>
      <c r="K929" s="161"/>
      <c r="L929" s="161"/>
      <c r="M929" s="161"/>
      <c r="N929" s="161"/>
      <c r="O929" s="161"/>
      <c r="P929" s="161"/>
      <c r="Q929" s="161"/>
      <c r="R929" s="161"/>
      <c r="S929" s="161"/>
      <c r="T929" s="161"/>
      <c r="U929" s="161"/>
      <c r="V929" s="161"/>
      <c r="W929" s="161"/>
      <c r="X929" s="161"/>
      <c r="Y929" s="161"/>
      <c r="Z929" s="161"/>
    </row>
    <row r="930">
      <c r="A930" s="161"/>
      <c r="B930" s="161"/>
      <c r="C930" s="161"/>
      <c r="D930" s="161"/>
      <c r="E930" s="161"/>
      <c r="F930" s="161"/>
      <c r="G930" s="161"/>
      <c r="H930" s="161"/>
      <c r="I930" s="161"/>
      <c r="J930" s="161"/>
      <c r="K930" s="161"/>
      <c r="L930" s="161"/>
      <c r="M930" s="161"/>
      <c r="N930" s="161"/>
      <c r="O930" s="161"/>
      <c r="P930" s="161"/>
      <c r="Q930" s="161"/>
      <c r="R930" s="161"/>
      <c r="S930" s="161"/>
      <c r="T930" s="161"/>
      <c r="U930" s="161"/>
      <c r="V930" s="161"/>
      <c r="W930" s="161"/>
      <c r="X930" s="161"/>
      <c r="Y930" s="161"/>
      <c r="Z930" s="161"/>
    </row>
    <row r="931">
      <c r="A931" s="161"/>
      <c r="B931" s="161"/>
      <c r="C931" s="161"/>
      <c r="D931" s="161"/>
      <c r="E931" s="161"/>
      <c r="F931" s="161"/>
      <c r="G931" s="161"/>
      <c r="H931" s="161"/>
      <c r="I931" s="161"/>
      <c r="J931" s="161"/>
      <c r="K931" s="161"/>
      <c r="L931" s="161"/>
      <c r="M931" s="161"/>
      <c r="N931" s="161"/>
      <c r="O931" s="161"/>
      <c r="P931" s="161"/>
      <c r="Q931" s="161"/>
      <c r="R931" s="161"/>
      <c r="S931" s="161"/>
      <c r="T931" s="161"/>
      <c r="U931" s="161"/>
      <c r="V931" s="161"/>
      <c r="W931" s="161"/>
      <c r="X931" s="161"/>
      <c r="Y931" s="161"/>
      <c r="Z931" s="161"/>
    </row>
    <row r="932">
      <c r="A932" s="161"/>
      <c r="B932" s="161"/>
      <c r="C932" s="161"/>
      <c r="D932" s="161"/>
      <c r="E932" s="161"/>
      <c r="F932" s="161"/>
      <c r="G932" s="161"/>
      <c r="H932" s="161"/>
      <c r="I932" s="161"/>
      <c r="J932" s="161"/>
      <c r="K932" s="161"/>
      <c r="L932" s="161"/>
      <c r="M932" s="161"/>
      <c r="N932" s="161"/>
      <c r="O932" s="161"/>
      <c r="P932" s="161"/>
      <c r="Q932" s="161"/>
      <c r="R932" s="161"/>
      <c r="S932" s="161"/>
      <c r="T932" s="161"/>
      <c r="U932" s="161"/>
      <c r="V932" s="161"/>
      <c r="W932" s="161"/>
      <c r="X932" s="161"/>
      <c r="Y932" s="161"/>
      <c r="Z932" s="161"/>
    </row>
    <row r="933">
      <c r="A933" s="161"/>
      <c r="B933" s="161"/>
      <c r="C933" s="161"/>
      <c r="D933" s="161"/>
      <c r="E933" s="161"/>
      <c r="F933" s="161"/>
      <c r="G933" s="161"/>
      <c r="H933" s="161"/>
      <c r="I933" s="161"/>
      <c r="J933" s="161"/>
      <c r="K933" s="161"/>
      <c r="L933" s="161"/>
      <c r="M933" s="161"/>
      <c r="N933" s="161"/>
      <c r="O933" s="161"/>
      <c r="P933" s="161"/>
      <c r="Q933" s="161"/>
      <c r="R933" s="161"/>
      <c r="S933" s="161"/>
      <c r="T933" s="161"/>
      <c r="U933" s="161"/>
      <c r="V933" s="161"/>
      <c r="W933" s="161"/>
      <c r="X933" s="161"/>
      <c r="Y933" s="161"/>
      <c r="Z933" s="161"/>
    </row>
    <row r="934">
      <c r="A934" s="161"/>
      <c r="B934" s="161"/>
      <c r="C934" s="161"/>
      <c r="D934" s="161"/>
      <c r="E934" s="161"/>
      <c r="F934" s="161"/>
      <c r="G934" s="161"/>
      <c r="H934" s="161"/>
      <c r="I934" s="161"/>
      <c r="J934" s="161"/>
      <c r="K934" s="161"/>
      <c r="L934" s="161"/>
      <c r="M934" s="161"/>
      <c r="N934" s="161"/>
      <c r="O934" s="161"/>
      <c r="P934" s="161"/>
      <c r="Q934" s="161"/>
      <c r="R934" s="161"/>
      <c r="S934" s="161"/>
      <c r="T934" s="161"/>
      <c r="U934" s="161"/>
      <c r="V934" s="161"/>
      <c r="W934" s="161"/>
      <c r="X934" s="161"/>
      <c r="Y934" s="161"/>
      <c r="Z934" s="161"/>
    </row>
    <row r="935">
      <c r="A935" s="161"/>
      <c r="B935" s="161"/>
      <c r="C935" s="161"/>
      <c r="D935" s="161"/>
      <c r="E935" s="161"/>
      <c r="F935" s="161"/>
      <c r="G935" s="161"/>
      <c r="H935" s="161"/>
      <c r="I935" s="161"/>
      <c r="J935" s="161"/>
      <c r="K935" s="161"/>
      <c r="L935" s="161"/>
      <c r="M935" s="161"/>
      <c r="N935" s="161"/>
      <c r="O935" s="161"/>
      <c r="P935" s="161"/>
      <c r="Q935" s="161"/>
      <c r="R935" s="161"/>
      <c r="S935" s="161"/>
      <c r="T935" s="161"/>
      <c r="U935" s="161"/>
      <c r="V935" s="161"/>
      <c r="W935" s="161"/>
      <c r="X935" s="161"/>
      <c r="Y935" s="161"/>
      <c r="Z935" s="161"/>
    </row>
    <row r="936">
      <c r="A936" s="161"/>
      <c r="B936" s="161"/>
      <c r="C936" s="161"/>
      <c r="D936" s="161"/>
      <c r="E936" s="161"/>
      <c r="F936" s="161"/>
      <c r="G936" s="161"/>
      <c r="H936" s="161"/>
      <c r="I936" s="161"/>
      <c r="J936" s="161"/>
      <c r="K936" s="161"/>
      <c r="L936" s="161"/>
      <c r="M936" s="161"/>
      <c r="N936" s="161"/>
      <c r="O936" s="161"/>
      <c r="P936" s="161"/>
      <c r="Q936" s="161"/>
      <c r="R936" s="161"/>
      <c r="S936" s="161"/>
      <c r="T936" s="161"/>
      <c r="U936" s="161"/>
      <c r="V936" s="161"/>
      <c r="W936" s="161"/>
      <c r="X936" s="161"/>
      <c r="Y936" s="161"/>
      <c r="Z936" s="161"/>
    </row>
    <row r="937">
      <c r="A937" s="161"/>
      <c r="B937" s="161"/>
      <c r="C937" s="161"/>
      <c r="D937" s="161"/>
      <c r="E937" s="161"/>
      <c r="F937" s="161"/>
      <c r="G937" s="161"/>
      <c r="H937" s="161"/>
      <c r="I937" s="161"/>
      <c r="J937" s="161"/>
      <c r="K937" s="161"/>
      <c r="L937" s="161"/>
      <c r="M937" s="161"/>
      <c r="N937" s="161"/>
      <c r="O937" s="161"/>
      <c r="P937" s="161"/>
      <c r="Q937" s="161"/>
      <c r="R937" s="161"/>
      <c r="S937" s="161"/>
      <c r="T937" s="161"/>
      <c r="U937" s="161"/>
      <c r="V937" s="161"/>
      <c r="W937" s="161"/>
      <c r="X937" s="161"/>
      <c r="Y937" s="161"/>
      <c r="Z937" s="161"/>
    </row>
    <row r="938">
      <c r="A938" s="161"/>
      <c r="B938" s="161"/>
      <c r="C938" s="161"/>
      <c r="D938" s="161"/>
      <c r="E938" s="161"/>
      <c r="F938" s="161"/>
      <c r="G938" s="161"/>
      <c r="H938" s="161"/>
      <c r="I938" s="161"/>
      <c r="J938" s="161"/>
      <c r="K938" s="161"/>
      <c r="L938" s="161"/>
      <c r="M938" s="161"/>
      <c r="N938" s="161"/>
      <c r="O938" s="161"/>
      <c r="P938" s="161"/>
      <c r="Q938" s="161"/>
      <c r="R938" s="161"/>
      <c r="S938" s="161"/>
      <c r="T938" s="161"/>
      <c r="U938" s="161"/>
      <c r="V938" s="161"/>
      <c r="W938" s="161"/>
      <c r="X938" s="161"/>
      <c r="Y938" s="161"/>
      <c r="Z938" s="161"/>
    </row>
    <row r="939">
      <c r="A939" s="161"/>
      <c r="B939" s="161"/>
      <c r="C939" s="161"/>
      <c r="D939" s="161"/>
      <c r="E939" s="161"/>
      <c r="F939" s="161"/>
      <c r="G939" s="161"/>
      <c r="H939" s="161"/>
      <c r="I939" s="161"/>
      <c r="J939" s="161"/>
      <c r="K939" s="161"/>
      <c r="L939" s="161"/>
      <c r="M939" s="161"/>
      <c r="N939" s="161"/>
      <c r="O939" s="161"/>
      <c r="P939" s="161"/>
      <c r="Q939" s="161"/>
      <c r="R939" s="161"/>
      <c r="S939" s="161"/>
      <c r="T939" s="161"/>
      <c r="U939" s="161"/>
      <c r="V939" s="161"/>
      <c r="W939" s="161"/>
      <c r="X939" s="161"/>
      <c r="Y939" s="161"/>
      <c r="Z939" s="161"/>
    </row>
    <row r="940">
      <c r="A940" s="161"/>
      <c r="B940" s="161"/>
      <c r="C940" s="161"/>
      <c r="D940" s="161"/>
      <c r="E940" s="161"/>
      <c r="F940" s="161"/>
      <c r="G940" s="161"/>
      <c r="H940" s="161"/>
      <c r="I940" s="161"/>
      <c r="J940" s="161"/>
      <c r="K940" s="161"/>
      <c r="L940" s="161"/>
      <c r="M940" s="161"/>
      <c r="N940" s="161"/>
      <c r="O940" s="161"/>
      <c r="P940" s="161"/>
      <c r="Q940" s="161"/>
      <c r="R940" s="161"/>
      <c r="S940" s="161"/>
      <c r="T940" s="161"/>
      <c r="U940" s="161"/>
      <c r="V940" s="161"/>
      <c r="W940" s="161"/>
      <c r="X940" s="161"/>
      <c r="Y940" s="161"/>
      <c r="Z940" s="161"/>
    </row>
    <row r="941">
      <c r="A941" s="161"/>
      <c r="B941" s="161"/>
      <c r="C941" s="161"/>
      <c r="D941" s="161"/>
      <c r="E941" s="161"/>
      <c r="F941" s="161"/>
      <c r="G941" s="161"/>
      <c r="H941" s="161"/>
      <c r="I941" s="161"/>
      <c r="J941" s="161"/>
      <c r="K941" s="161"/>
      <c r="L941" s="161"/>
      <c r="M941" s="161"/>
      <c r="N941" s="161"/>
      <c r="O941" s="161"/>
      <c r="P941" s="161"/>
      <c r="Q941" s="161"/>
      <c r="R941" s="161"/>
      <c r="S941" s="161"/>
      <c r="T941" s="161"/>
      <c r="U941" s="161"/>
      <c r="V941" s="161"/>
      <c r="W941" s="161"/>
      <c r="X941" s="161"/>
      <c r="Y941" s="161"/>
      <c r="Z941" s="161"/>
    </row>
    <row r="942">
      <c r="A942" s="161"/>
      <c r="B942" s="161"/>
      <c r="C942" s="161"/>
      <c r="D942" s="161"/>
      <c r="E942" s="161"/>
      <c r="F942" s="161"/>
      <c r="G942" s="161"/>
      <c r="H942" s="161"/>
      <c r="I942" s="161"/>
      <c r="J942" s="161"/>
      <c r="K942" s="161"/>
      <c r="L942" s="161"/>
      <c r="M942" s="161"/>
      <c r="N942" s="161"/>
      <c r="O942" s="161"/>
      <c r="P942" s="161"/>
      <c r="Q942" s="161"/>
      <c r="R942" s="161"/>
      <c r="S942" s="161"/>
      <c r="T942" s="161"/>
      <c r="U942" s="161"/>
      <c r="V942" s="161"/>
      <c r="W942" s="161"/>
      <c r="X942" s="161"/>
      <c r="Y942" s="161"/>
      <c r="Z942" s="161"/>
    </row>
    <row r="943">
      <c r="A943" s="161"/>
      <c r="B943" s="161"/>
      <c r="C943" s="161"/>
      <c r="D943" s="161"/>
      <c r="E943" s="161"/>
      <c r="F943" s="161"/>
      <c r="G943" s="161"/>
      <c r="H943" s="161"/>
      <c r="I943" s="161"/>
      <c r="J943" s="161"/>
      <c r="K943" s="161"/>
      <c r="L943" s="161"/>
      <c r="M943" s="161"/>
      <c r="N943" s="161"/>
      <c r="O943" s="161"/>
      <c r="P943" s="161"/>
      <c r="Q943" s="161"/>
      <c r="R943" s="161"/>
      <c r="S943" s="161"/>
      <c r="T943" s="161"/>
      <c r="U943" s="161"/>
      <c r="V943" s="161"/>
      <c r="W943" s="161"/>
      <c r="X943" s="161"/>
      <c r="Y943" s="161"/>
      <c r="Z943" s="161"/>
    </row>
    <row r="944">
      <c r="A944" s="161"/>
      <c r="B944" s="161"/>
      <c r="C944" s="161"/>
      <c r="D944" s="161"/>
      <c r="E944" s="161"/>
      <c r="F944" s="161"/>
      <c r="G944" s="161"/>
      <c r="H944" s="161"/>
      <c r="I944" s="161"/>
      <c r="J944" s="161"/>
      <c r="K944" s="161"/>
      <c r="L944" s="161"/>
      <c r="M944" s="161"/>
      <c r="N944" s="161"/>
      <c r="O944" s="161"/>
      <c r="P944" s="161"/>
      <c r="Q944" s="161"/>
      <c r="R944" s="161"/>
      <c r="S944" s="161"/>
      <c r="T944" s="161"/>
      <c r="U944" s="161"/>
      <c r="V944" s="161"/>
      <c r="W944" s="161"/>
      <c r="X944" s="161"/>
      <c r="Y944" s="161"/>
      <c r="Z944" s="161"/>
    </row>
    <row r="945">
      <c r="A945" s="161"/>
      <c r="B945" s="161"/>
      <c r="C945" s="161"/>
      <c r="D945" s="161"/>
      <c r="E945" s="161"/>
      <c r="F945" s="161"/>
      <c r="G945" s="161"/>
      <c r="H945" s="161"/>
      <c r="I945" s="161"/>
      <c r="J945" s="161"/>
      <c r="K945" s="161"/>
      <c r="L945" s="161"/>
      <c r="M945" s="161"/>
      <c r="N945" s="161"/>
      <c r="O945" s="161"/>
      <c r="P945" s="161"/>
      <c r="Q945" s="161"/>
      <c r="R945" s="161"/>
      <c r="S945" s="161"/>
      <c r="T945" s="161"/>
      <c r="U945" s="161"/>
      <c r="V945" s="161"/>
      <c r="W945" s="161"/>
      <c r="X945" s="161"/>
      <c r="Y945" s="161"/>
      <c r="Z945" s="161"/>
    </row>
    <row r="946">
      <c r="A946" s="161"/>
      <c r="B946" s="161"/>
      <c r="C946" s="161"/>
      <c r="D946" s="161"/>
      <c r="E946" s="161"/>
      <c r="F946" s="161"/>
      <c r="G946" s="161"/>
      <c r="H946" s="161"/>
      <c r="I946" s="161"/>
      <c r="J946" s="161"/>
      <c r="K946" s="161"/>
      <c r="L946" s="161"/>
      <c r="M946" s="161"/>
      <c r="N946" s="161"/>
      <c r="O946" s="161"/>
      <c r="P946" s="161"/>
      <c r="Q946" s="161"/>
      <c r="R946" s="161"/>
      <c r="S946" s="161"/>
      <c r="T946" s="161"/>
      <c r="U946" s="161"/>
      <c r="V946" s="161"/>
      <c r="W946" s="161"/>
      <c r="X946" s="161"/>
      <c r="Y946" s="161"/>
      <c r="Z946" s="161"/>
    </row>
    <row r="947">
      <c r="A947" s="161"/>
      <c r="B947" s="161"/>
      <c r="C947" s="161"/>
      <c r="D947" s="161"/>
      <c r="E947" s="161"/>
      <c r="F947" s="161"/>
      <c r="G947" s="161"/>
      <c r="H947" s="161"/>
      <c r="I947" s="161"/>
      <c r="J947" s="161"/>
      <c r="K947" s="161"/>
      <c r="L947" s="161"/>
      <c r="M947" s="161"/>
      <c r="N947" s="161"/>
      <c r="O947" s="161"/>
      <c r="P947" s="161"/>
      <c r="Q947" s="161"/>
      <c r="R947" s="161"/>
      <c r="S947" s="161"/>
      <c r="T947" s="161"/>
      <c r="U947" s="161"/>
      <c r="V947" s="161"/>
      <c r="W947" s="161"/>
      <c r="X947" s="161"/>
      <c r="Y947" s="161"/>
      <c r="Z947" s="161"/>
    </row>
    <row r="948">
      <c r="A948" s="161"/>
      <c r="B948" s="161"/>
      <c r="C948" s="161"/>
      <c r="D948" s="161"/>
      <c r="E948" s="161"/>
      <c r="F948" s="161"/>
      <c r="G948" s="161"/>
      <c r="H948" s="161"/>
      <c r="I948" s="161"/>
      <c r="J948" s="161"/>
      <c r="K948" s="161"/>
      <c r="L948" s="161"/>
      <c r="M948" s="161"/>
      <c r="N948" s="161"/>
      <c r="O948" s="161"/>
      <c r="P948" s="161"/>
      <c r="Q948" s="161"/>
      <c r="R948" s="161"/>
      <c r="S948" s="161"/>
      <c r="T948" s="161"/>
      <c r="U948" s="161"/>
      <c r="V948" s="161"/>
      <c r="W948" s="161"/>
      <c r="X948" s="161"/>
      <c r="Y948" s="161"/>
      <c r="Z948" s="161"/>
    </row>
    <row r="949">
      <c r="A949" s="161"/>
      <c r="B949" s="161"/>
      <c r="C949" s="161"/>
      <c r="D949" s="161"/>
      <c r="E949" s="161"/>
      <c r="F949" s="161"/>
      <c r="G949" s="161"/>
      <c r="H949" s="161"/>
      <c r="I949" s="161"/>
      <c r="J949" s="161"/>
      <c r="K949" s="161"/>
      <c r="L949" s="161"/>
      <c r="M949" s="161"/>
      <c r="N949" s="161"/>
      <c r="O949" s="161"/>
      <c r="P949" s="161"/>
      <c r="Q949" s="161"/>
      <c r="R949" s="161"/>
      <c r="S949" s="161"/>
      <c r="T949" s="161"/>
      <c r="U949" s="161"/>
      <c r="V949" s="161"/>
      <c r="W949" s="161"/>
      <c r="X949" s="161"/>
      <c r="Y949" s="161"/>
      <c r="Z949" s="161"/>
    </row>
    <row r="950">
      <c r="A950" s="161"/>
      <c r="B950" s="161"/>
      <c r="C950" s="161"/>
      <c r="D950" s="161"/>
      <c r="E950" s="161"/>
      <c r="F950" s="161"/>
      <c r="G950" s="161"/>
      <c r="H950" s="161"/>
      <c r="I950" s="161"/>
      <c r="J950" s="161"/>
      <c r="K950" s="161"/>
      <c r="L950" s="161"/>
      <c r="M950" s="161"/>
      <c r="N950" s="161"/>
      <c r="O950" s="161"/>
      <c r="P950" s="161"/>
      <c r="Q950" s="161"/>
      <c r="R950" s="161"/>
      <c r="S950" s="161"/>
      <c r="T950" s="161"/>
      <c r="U950" s="161"/>
      <c r="V950" s="161"/>
      <c r="W950" s="161"/>
      <c r="X950" s="161"/>
      <c r="Y950" s="161"/>
      <c r="Z950" s="161"/>
    </row>
    <row r="951">
      <c r="A951" s="161"/>
      <c r="B951" s="161"/>
      <c r="C951" s="161"/>
      <c r="D951" s="161"/>
      <c r="E951" s="161"/>
      <c r="F951" s="161"/>
      <c r="G951" s="161"/>
      <c r="H951" s="161"/>
      <c r="I951" s="161"/>
      <c r="J951" s="161"/>
      <c r="K951" s="161"/>
      <c r="L951" s="161"/>
      <c r="M951" s="161"/>
      <c r="N951" s="161"/>
      <c r="O951" s="161"/>
      <c r="P951" s="161"/>
      <c r="Q951" s="161"/>
      <c r="R951" s="161"/>
      <c r="S951" s="161"/>
      <c r="T951" s="161"/>
      <c r="U951" s="161"/>
      <c r="V951" s="161"/>
      <c r="W951" s="161"/>
      <c r="X951" s="161"/>
      <c r="Y951" s="161"/>
      <c r="Z951" s="161"/>
    </row>
    <row r="952">
      <c r="A952" s="161"/>
      <c r="B952" s="161"/>
      <c r="C952" s="161"/>
      <c r="D952" s="161"/>
      <c r="E952" s="161"/>
      <c r="F952" s="161"/>
      <c r="G952" s="161"/>
      <c r="H952" s="161"/>
      <c r="I952" s="161"/>
      <c r="J952" s="161"/>
      <c r="K952" s="161"/>
      <c r="L952" s="161"/>
      <c r="M952" s="161"/>
      <c r="N952" s="161"/>
      <c r="O952" s="161"/>
      <c r="P952" s="161"/>
      <c r="Q952" s="161"/>
      <c r="R952" s="161"/>
      <c r="S952" s="161"/>
      <c r="T952" s="161"/>
      <c r="U952" s="161"/>
      <c r="V952" s="161"/>
      <c r="W952" s="161"/>
      <c r="X952" s="161"/>
      <c r="Y952" s="161"/>
      <c r="Z952" s="161"/>
    </row>
    <row r="953">
      <c r="A953" s="161"/>
      <c r="B953" s="161"/>
      <c r="C953" s="161"/>
      <c r="D953" s="161"/>
      <c r="E953" s="161"/>
      <c r="F953" s="161"/>
      <c r="G953" s="161"/>
      <c r="H953" s="161"/>
      <c r="I953" s="161"/>
      <c r="J953" s="161"/>
      <c r="K953" s="161"/>
      <c r="L953" s="161"/>
      <c r="M953" s="161"/>
      <c r="N953" s="161"/>
      <c r="O953" s="161"/>
      <c r="P953" s="161"/>
      <c r="Q953" s="161"/>
      <c r="R953" s="161"/>
      <c r="S953" s="161"/>
      <c r="T953" s="161"/>
      <c r="U953" s="161"/>
      <c r="V953" s="161"/>
      <c r="W953" s="161"/>
      <c r="X953" s="161"/>
      <c r="Y953" s="161"/>
      <c r="Z953" s="161"/>
    </row>
    <row r="954">
      <c r="A954" s="161"/>
      <c r="B954" s="161"/>
      <c r="C954" s="161"/>
      <c r="D954" s="161"/>
      <c r="E954" s="161"/>
      <c r="F954" s="161"/>
      <c r="G954" s="161"/>
      <c r="H954" s="161"/>
      <c r="I954" s="161"/>
      <c r="J954" s="161"/>
      <c r="K954" s="161"/>
      <c r="L954" s="161"/>
      <c r="M954" s="161"/>
      <c r="N954" s="161"/>
      <c r="O954" s="161"/>
      <c r="P954" s="161"/>
      <c r="Q954" s="161"/>
      <c r="R954" s="161"/>
      <c r="S954" s="161"/>
      <c r="T954" s="161"/>
      <c r="U954" s="161"/>
      <c r="V954" s="161"/>
      <c r="W954" s="161"/>
      <c r="X954" s="161"/>
      <c r="Y954" s="161"/>
      <c r="Z954" s="161"/>
    </row>
    <row r="955">
      <c r="A955" s="161"/>
      <c r="B955" s="161"/>
      <c r="C955" s="161"/>
      <c r="D955" s="161"/>
      <c r="E955" s="161"/>
      <c r="F955" s="161"/>
      <c r="G955" s="161"/>
      <c r="H955" s="161"/>
      <c r="I955" s="161"/>
      <c r="J955" s="161"/>
      <c r="K955" s="161"/>
      <c r="L955" s="161"/>
      <c r="M955" s="161"/>
      <c r="N955" s="161"/>
      <c r="O955" s="161"/>
      <c r="P955" s="161"/>
      <c r="Q955" s="161"/>
      <c r="R955" s="161"/>
      <c r="S955" s="161"/>
      <c r="T955" s="161"/>
      <c r="U955" s="161"/>
      <c r="V955" s="161"/>
      <c r="W955" s="161"/>
      <c r="X955" s="161"/>
      <c r="Y955" s="161"/>
      <c r="Z955" s="161"/>
    </row>
    <row r="956">
      <c r="A956" s="161"/>
      <c r="B956" s="161"/>
      <c r="C956" s="161"/>
      <c r="D956" s="161"/>
      <c r="E956" s="161"/>
      <c r="F956" s="161"/>
      <c r="G956" s="161"/>
      <c r="H956" s="161"/>
      <c r="I956" s="161"/>
      <c r="J956" s="161"/>
      <c r="K956" s="161"/>
      <c r="L956" s="161"/>
      <c r="M956" s="161"/>
      <c r="N956" s="161"/>
      <c r="O956" s="161"/>
      <c r="P956" s="161"/>
      <c r="Q956" s="161"/>
      <c r="R956" s="161"/>
      <c r="S956" s="161"/>
      <c r="T956" s="161"/>
      <c r="U956" s="161"/>
      <c r="V956" s="161"/>
      <c r="W956" s="161"/>
      <c r="X956" s="161"/>
      <c r="Y956" s="161"/>
      <c r="Z956" s="161"/>
    </row>
    <row r="957">
      <c r="A957" s="161"/>
      <c r="B957" s="161"/>
      <c r="C957" s="161"/>
      <c r="D957" s="161"/>
      <c r="E957" s="161"/>
      <c r="F957" s="161"/>
      <c r="G957" s="161"/>
      <c r="H957" s="161"/>
      <c r="I957" s="161"/>
      <c r="J957" s="161"/>
      <c r="K957" s="161"/>
      <c r="L957" s="161"/>
      <c r="M957" s="161"/>
      <c r="N957" s="161"/>
      <c r="O957" s="161"/>
      <c r="P957" s="161"/>
      <c r="Q957" s="161"/>
      <c r="R957" s="161"/>
      <c r="S957" s="161"/>
      <c r="T957" s="161"/>
      <c r="U957" s="161"/>
      <c r="V957" s="161"/>
      <c r="W957" s="161"/>
      <c r="X957" s="161"/>
      <c r="Y957" s="161"/>
      <c r="Z957" s="161"/>
    </row>
    <row r="958">
      <c r="A958" s="161"/>
      <c r="B958" s="161"/>
      <c r="C958" s="161"/>
      <c r="D958" s="161"/>
      <c r="E958" s="161"/>
      <c r="F958" s="161"/>
      <c r="G958" s="161"/>
      <c r="H958" s="161"/>
      <c r="I958" s="161"/>
      <c r="J958" s="161"/>
      <c r="K958" s="161"/>
      <c r="L958" s="161"/>
      <c r="M958" s="161"/>
      <c r="N958" s="161"/>
      <c r="O958" s="161"/>
      <c r="P958" s="161"/>
      <c r="Q958" s="161"/>
      <c r="R958" s="161"/>
      <c r="S958" s="161"/>
      <c r="T958" s="161"/>
      <c r="U958" s="161"/>
      <c r="V958" s="161"/>
      <c r="W958" s="161"/>
      <c r="X958" s="161"/>
      <c r="Y958" s="161"/>
      <c r="Z958" s="161"/>
    </row>
    <row r="959">
      <c r="A959" s="161"/>
      <c r="B959" s="161"/>
      <c r="C959" s="161"/>
      <c r="D959" s="161"/>
      <c r="E959" s="161"/>
      <c r="F959" s="161"/>
      <c r="G959" s="161"/>
      <c r="H959" s="161"/>
      <c r="I959" s="161"/>
      <c r="J959" s="161"/>
      <c r="K959" s="161"/>
      <c r="L959" s="161"/>
      <c r="M959" s="161"/>
      <c r="N959" s="161"/>
      <c r="O959" s="161"/>
      <c r="P959" s="161"/>
      <c r="Q959" s="161"/>
      <c r="R959" s="161"/>
      <c r="S959" s="161"/>
      <c r="T959" s="161"/>
      <c r="U959" s="161"/>
      <c r="V959" s="161"/>
      <c r="W959" s="161"/>
      <c r="X959" s="161"/>
      <c r="Y959" s="161"/>
      <c r="Z959" s="161"/>
    </row>
    <row r="960">
      <c r="A960" s="161"/>
      <c r="B960" s="161"/>
      <c r="C960" s="161"/>
      <c r="D960" s="161"/>
      <c r="E960" s="161"/>
      <c r="F960" s="161"/>
      <c r="G960" s="161"/>
      <c r="H960" s="161"/>
      <c r="I960" s="161"/>
      <c r="J960" s="161"/>
      <c r="K960" s="161"/>
      <c r="L960" s="161"/>
      <c r="M960" s="161"/>
      <c r="N960" s="161"/>
      <c r="O960" s="161"/>
      <c r="P960" s="161"/>
      <c r="Q960" s="161"/>
      <c r="R960" s="161"/>
      <c r="S960" s="161"/>
      <c r="T960" s="161"/>
      <c r="U960" s="161"/>
      <c r="V960" s="161"/>
      <c r="W960" s="161"/>
      <c r="X960" s="161"/>
      <c r="Y960" s="161"/>
      <c r="Z960" s="161"/>
    </row>
    <row r="961">
      <c r="A961" s="161"/>
      <c r="B961" s="161"/>
      <c r="C961" s="161"/>
      <c r="D961" s="161"/>
      <c r="E961" s="161"/>
      <c r="F961" s="161"/>
      <c r="G961" s="161"/>
      <c r="H961" s="161"/>
      <c r="I961" s="161"/>
      <c r="J961" s="161"/>
      <c r="K961" s="161"/>
      <c r="L961" s="161"/>
      <c r="M961" s="161"/>
      <c r="N961" s="161"/>
      <c r="O961" s="161"/>
      <c r="P961" s="161"/>
      <c r="Q961" s="161"/>
      <c r="R961" s="161"/>
      <c r="S961" s="161"/>
      <c r="T961" s="161"/>
      <c r="U961" s="161"/>
      <c r="V961" s="161"/>
      <c r="W961" s="161"/>
      <c r="X961" s="161"/>
      <c r="Y961" s="161"/>
      <c r="Z961" s="161"/>
    </row>
    <row r="962">
      <c r="A962" s="161"/>
      <c r="B962" s="161"/>
      <c r="C962" s="161"/>
      <c r="D962" s="161"/>
      <c r="E962" s="161"/>
      <c r="F962" s="161"/>
      <c r="G962" s="161"/>
      <c r="H962" s="161"/>
      <c r="I962" s="161"/>
      <c r="J962" s="161"/>
      <c r="K962" s="161"/>
      <c r="L962" s="161"/>
      <c r="M962" s="161"/>
      <c r="N962" s="161"/>
      <c r="O962" s="161"/>
      <c r="P962" s="161"/>
      <c r="Q962" s="161"/>
      <c r="R962" s="161"/>
      <c r="S962" s="161"/>
      <c r="T962" s="161"/>
      <c r="U962" s="161"/>
      <c r="V962" s="161"/>
      <c r="W962" s="161"/>
      <c r="X962" s="161"/>
      <c r="Y962" s="161"/>
      <c r="Z962" s="161"/>
    </row>
    <row r="963">
      <c r="A963" s="161"/>
      <c r="B963" s="161"/>
      <c r="C963" s="161"/>
      <c r="D963" s="161"/>
      <c r="E963" s="161"/>
      <c r="F963" s="161"/>
      <c r="G963" s="161"/>
      <c r="H963" s="161"/>
      <c r="I963" s="161"/>
      <c r="J963" s="161"/>
      <c r="K963" s="161"/>
      <c r="L963" s="161"/>
      <c r="M963" s="161"/>
      <c r="N963" s="161"/>
      <c r="O963" s="161"/>
      <c r="P963" s="161"/>
      <c r="Q963" s="161"/>
      <c r="R963" s="161"/>
      <c r="S963" s="161"/>
      <c r="T963" s="161"/>
      <c r="U963" s="161"/>
      <c r="V963" s="161"/>
      <c r="W963" s="161"/>
      <c r="X963" s="161"/>
      <c r="Y963" s="161"/>
      <c r="Z963" s="161"/>
    </row>
    <row r="964">
      <c r="A964" s="161"/>
      <c r="B964" s="161"/>
      <c r="C964" s="161"/>
      <c r="D964" s="161"/>
      <c r="E964" s="161"/>
      <c r="F964" s="161"/>
      <c r="G964" s="161"/>
      <c r="H964" s="161"/>
      <c r="I964" s="161"/>
      <c r="J964" s="161"/>
      <c r="K964" s="161"/>
      <c r="L964" s="161"/>
      <c r="M964" s="161"/>
      <c r="N964" s="161"/>
      <c r="O964" s="161"/>
      <c r="P964" s="161"/>
      <c r="Q964" s="161"/>
      <c r="R964" s="161"/>
      <c r="S964" s="161"/>
      <c r="T964" s="161"/>
      <c r="U964" s="161"/>
      <c r="V964" s="161"/>
      <c r="W964" s="161"/>
      <c r="X964" s="161"/>
      <c r="Y964" s="161"/>
      <c r="Z964" s="161"/>
    </row>
    <row r="965">
      <c r="A965" s="161"/>
      <c r="B965" s="161"/>
      <c r="C965" s="161"/>
      <c r="D965" s="161"/>
      <c r="E965" s="161"/>
      <c r="F965" s="161"/>
      <c r="G965" s="161"/>
      <c r="H965" s="161"/>
      <c r="I965" s="161"/>
      <c r="J965" s="161"/>
      <c r="K965" s="161"/>
      <c r="L965" s="161"/>
      <c r="M965" s="161"/>
      <c r="N965" s="161"/>
      <c r="O965" s="161"/>
      <c r="P965" s="161"/>
      <c r="Q965" s="161"/>
      <c r="R965" s="161"/>
      <c r="S965" s="161"/>
      <c r="T965" s="161"/>
      <c r="U965" s="161"/>
      <c r="V965" s="161"/>
      <c r="W965" s="161"/>
      <c r="X965" s="161"/>
      <c r="Y965" s="161"/>
      <c r="Z965" s="161"/>
    </row>
    <row r="966">
      <c r="A966" s="161"/>
      <c r="B966" s="161"/>
      <c r="C966" s="161"/>
      <c r="D966" s="161"/>
      <c r="E966" s="161"/>
      <c r="F966" s="161"/>
      <c r="G966" s="161"/>
      <c r="H966" s="161"/>
      <c r="I966" s="161"/>
      <c r="J966" s="161"/>
      <c r="K966" s="161"/>
      <c r="L966" s="161"/>
      <c r="M966" s="161"/>
      <c r="N966" s="161"/>
      <c r="O966" s="161"/>
      <c r="P966" s="161"/>
      <c r="Q966" s="161"/>
      <c r="R966" s="161"/>
      <c r="S966" s="161"/>
      <c r="T966" s="161"/>
      <c r="U966" s="161"/>
      <c r="V966" s="161"/>
      <c r="W966" s="161"/>
      <c r="X966" s="161"/>
      <c r="Y966" s="161"/>
      <c r="Z966" s="161"/>
    </row>
    <row r="967">
      <c r="A967" s="161"/>
      <c r="B967" s="161"/>
      <c r="C967" s="161"/>
      <c r="D967" s="161"/>
      <c r="E967" s="161"/>
      <c r="F967" s="161"/>
      <c r="G967" s="161"/>
      <c r="H967" s="161"/>
      <c r="I967" s="161"/>
      <c r="J967" s="161"/>
      <c r="K967" s="161"/>
      <c r="L967" s="161"/>
      <c r="M967" s="161"/>
      <c r="N967" s="161"/>
      <c r="O967" s="161"/>
      <c r="P967" s="161"/>
      <c r="Q967" s="161"/>
      <c r="R967" s="161"/>
      <c r="S967" s="161"/>
      <c r="T967" s="161"/>
      <c r="U967" s="161"/>
      <c r="V967" s="161"/>
      <c r="W967" s="161"/>
      <c r="X967" s="161"/>
      <c r="Y967" s="161"/>
      <c r="Z967" s="161"/>
    </row>
    <row r="968">
      <c r="A968" s="161"/>
      <c r="B968" s="161"/>
      <c r="C968" s="161"/>
      <c r="D968" s="161"/>
      <c r="E968" s="161"/>
      <c r="F968" s="161"/>
      <c r="G968" s="161"/>
      <c r="H968" s="161"/>
      <c r="I968" s="161"/>
      <c r="J968" s="161"/>
      <c r="K968" s="161"/>
      <c r="L968" s="161"/>
      <c r="M968" s="161"/>
      <c r="N968" s="161"/>
      <c r="O968" s="161"/>
      <c r="P968" s="161"/>
      <c r="Q968" s="161"/>
      <c r="R968" s="161"/>
      <c r="S968" s="161"/>
      <c r="T968" s="161"/>
      <c r="U968" s="161"/>
      <c r="V968" s="161"/>
      <c r="W968" s="161"/>
      <c r="X968" s="161"/>
      <c r="Y968" s="161"/>
      <c r="Z968" s="161"/>
    </row>
    <row r="969">
      <c r="A969" s="161"/>
      <c r="B969" s="161"/>
      <c r="C969" s="161"/>
      <c r="D969" s="161"/>
      <c r="E969" s="161"/>
      <c r="F969" s="161"/>
      <c r="G969" s="161"/>
      <c r="H969" s="161"/>
      <c r="I969" s="161"/>
      <c r="J969" s="161"/>
      <c r="K969" s="161"/>
      <c r="L969" s="161"/>
      <c r="M969" s="161"/>
      <c r="N969" s="161"/>
      <c r="O969" s="161"/>
      <c r="P969" s="161"/>
      <c r="Q969" s="161"/>
      <c r="R969" s="161"/>
      <c r="S969" s="161"/>
      <c r="T969" s="161"/>
      <c r="U969" s="161"/>
      <c r="V969" s="161"/>
      <c r="W969" s="161"/>
      <c r="X969" s="161"/>
      <c r="Y969" s="161"/>
      <c r="Z969" s="161"/>
    </row>
    <row r="970">
      <c r="A970" s="161"/>
      <c r="B970" s="161"/>
      <c r="C970" s="161"/>
      <c r="D970" s="161"/>
      <c r="E970" s="161"/>
      <c r="F970" s="161"/>
      <c r="G970" s="161"/>
      <c r="H970" s="161"/>
      <c r="I970" s="161"/>
      <c r="J970" s="161"/>
      <c r="K970" s="161"/>
      <c r="L970" s="161"/>
      <c r="M970" s="161"/>
      <c r="N970" s="161"/>
      <c r="O970" s="161"/>
      <c r="P970" s="161"/>
      <c r="Q970" s="161"/>
      <c r="R970" s="161"/>
      <c r="S970" s="161"/>
      <c r="T970" s="161"/>
      <c r="U970" s="161"/>
      <c r="V970" s="161"/>
      <c r="W970" s="161"/>
      <c r="X970" s="161"/>
      <c r="Y970" s="161"/>
      <c r="Z970" s="161"/>
    </row>
    <row r="971">
      <c r="A971" s="161"/>
      <c r="B971" s="161"/>
      <c r="C971" s="161"/>
      <c r="D971" s="161"/>
      <c r="E971" s="161"/>
      <c r="F971" s="161"/>
      <c r="G971" s="161"/>
      <c r="H971" s="161"/>
      <c r="I971" s="161"/>
      <c r="J971" s="161"/>
      <c r="K971" s="161"/>
      <c r="L971" s="161"/>
      <c r="M971" s="161"/>
      <c r="N971" s="161"/>
      <c r="O971" s="161"/>
      <c r="P971" s="161"/>
      <c r="Q971" s="161"/>
      <c r="R971" s="161"/>
      <c r="S971" s="161"/>
      <c r="T971" s="161"/>
      <c r="U971" s="161"/>
      <c r="V971" s="161"/>
      <c r="W971" s="161"/>
      <c r="X971" s="161"/>
      <c r="Y971" s="161"/>
      <c r="Z971" s="161"/>
    </row>
    <row r="972">
      <c r="A972" s="161"/>
      <c r="B972" s="161"/>
      <c r="C972" s="161"/>
      <c r="D972" s="161"/>
      <c r="E972" s="161"/>
      <c r="F972" s="161"/>
      <c r="G972" s="161"/>
      <c r="H972" s="161"/>
      <c r="I972" s="161"/>
      <c r="J972" s="161"/>
      <c r="K972" s="161"/>
      <c r="L972" s="161"/>
      <c r="M972" s="161"/>
      <c r="N972" s="161"/>
      <c r="O972" s="161"/>
      <c r="P972" s="161"/>
      <c r="Q972" s="161"/>
      <c r="R972" s="161"/>
      <c r="S972" s="161"/>
      <c r="T972" s="161"/>
      <c r="U972" s="161"/>
      <c r="V972" s="161"/>
      <c r="W972" s="161"/>
      <c r="X972" s="161"/>
      <c r="Y972" s="161"/>
      <c r="Z972" s="161"/>
    </row>
    <row r="973">
      <c r="A973" s="161"/>
      <c r="B973" s="161"/>
      <c r="C973" s="161"/>
      <c r="D973" s="161"/>
      <c r="E973" s="161"/>
      <c r="F973" s="161"/>
      <c r="G973" s="161"/>
      <c r="H973" s="161"/>
      <c r="I973" s="161"/>
      <c r="J973" s="161"/>
      <c r="K973" s="161"/>
      <c r="L973" s="161"/>
      <c r="M973" s="161"/>
      <c r="N973" s="161"/>
      <c r="O973" s="161"/>
      <c r="P973" s="161"/>
      <c r="Q973" s="161"/>
      <c r="R973" s="161"/>
      <c r="S973" s="161"/>
      <c r="T973" s="161"/>
      <c r="U973" s="161"/>
      <c r="V973" s="161"/>
      <c r="W973" s="161"/>
      <c r="X973" s="161"/>
      <c r="Y973" s="161"/>
      <c r="Z973" s="161"/>
    </row>
    <row r="974">
      <c r="A974" s="161"/>
      <c r="B974" s="161"/>
      <c r="C974" s="161"/>
      <c r="D974" s="161"/>
      <c r="E974" s="161"/>
      <c r="F974" s="161"/>
      <c r="G974" s="161"/>
      <c r="H974" s="161"/>
      <c r="I974" s="161"/>
      <c r="J974" s="161"/>
      <c r="K974" s="161"/>
      <c r="L974" s="161"/>
      <c r="M974" s="161"/>
      <c r="N974" s="161"/>
      <c r="O974" s="161"/>
      <c r="P974" s="161"/>
      <c r="Q974" s="161"/>
      <c r="R974" s="161"/>
      <c r="S974" s="161"/>
      <c r="T974" s="161"/>
      <c r="U974" s="161"/>
      <c r="V974" s="161"/>
      <c r="W974" s="161"/>
      <c r="X974" s="161"/>
      <c r="Y974" s="161"/>
      <c r="Z974" s="161"/>
    </row>
    <row r="975">
      <c r="A975" s="161"/>
      <c r="B975" s="161"/>
      <c r="C975" s="161"/>
      <c r="D975" s="161"/>
      <c r="E975" s="161"/>
      <c r="F975" s="161"/>
      <c r="G975" s="161"/>
      <c r="H975" s="161"/>
      <c r="I975" s="161"/>
      <c r="J975" s="161"/>
      <c r="K975" s="161"/>
      <c r="L975" s="161"/>
      <c r="M975" s="161"/>
      <c r="N975" s="161"/>
      <c r="O975" s="161"/>
      <c r="P975" s="161"/>
      <c r="Q975" s="161"/>
      <c r="R975" s="161"/>
      <c r="S975" s="161"/>
      <c r="T975" s="161"/>
      <c r="U975" s="161"/>
      <c r="V975" s="161"/>
      <c r="W975" s="161"/>
      <c r="X975" s="161"/>
      <c r="Y975" s="161"/>
      <c r="Z975" s="161"/>
    </row>
    <row r="976">
      <c r="A976" s="161"/>
      <c r="B976" s="161"/>
      <c r="C976" s="161"/>
      <c r="D976" s="161"/>
      <c r="E976" s="161"/>
      <c r="F976" s="161"/>
      <c r="G976" s="161"/>
      <c r="H976" s="161"/>
      <c r="I976" s="161"/>
      <c r="J976" s="161"/>
      <c r="K976" s="161"/>
      <c r="L976" s="161"/>
      <c r="M976" s="161"/>
      <c r="N976" s="161"/>
      <c r="O976" s="161"/>
      <c r="P976" s="161"/>
      <c r="Q976" s="161"/>
      <c r="R976" s="161"/>
      <c r="S976" s="161"/>
      <c r="T976" s="161"/>
      <c r="U976" s="161"/>
      <c r="V976" s="161"/>
      <c r="W976" s="161"/>
      <c r="X976" s="161"/>
      <c r="Y976" s="161"/>
      <c r="Z976" s="161"/>
    </row>
    <row r="977">
      <c r="A977" s="161"/>
      <c r="B977" s="161"/>
      <c r="C977" s="161"/>
      <c r="D977" s="161"/>
      <c r="E977" s="161"/>
      <c r="F977" s="161"/>
      <c r="G977" s="161"/>
      <c r="H977" s="161"/>
      <c r="I977" s="161"/>
      <c r="J977" s="161"/>
      <c r="K977" s="161"/>
      <c r="L977" s="161"/>
      <c r="M977" s="161"/>
      <c r="N977" s="161"/>
      <c r="O977" s="161"/>
      <c r="P977" s="161"/>
      <c r="Q977" s="161"/>
      <c r="R977" s="161"/>
      <c r="S977" s="161"/>
      <c r="T977" s="161"/>
      <c r="U977" s="161"/>
      <c r="V977" s="161"/>
      <c r="W977" s="161"/>
      <c r="X977" s="161"/>
      <c r="Y977" s="161"/>
      <c r="Z977" s="161"/>
    </row>
    <row r="978">
      <c r="A978" s="161"/>
      <c r="B978" s="161"/>
      <c r="C978" s="161"/>
      <c r="D978" s="161"/>
      <c r="E978" s="161"/>
      <c r="F978" s="161"/>
      <c r="G978" s="161"/>
      <c r="H978" s="161"/>
      <c r="I978" s="161"/>
      <c r="J978" s="161"/>
      <c r="K978" s="161"/>
      <c r="L978" s="161"/>
      <c r="M978" s="161"/>
      <c r="N978" s="161"/>
      <c r="O978" s="161"/>
      <c r="P978" s="161"/>
      <c r="Q978" s="161"/>
      <c r="R978" s="161"/>
      <c r="S978" s="161"/>
      <c r="T978" s="161"/>
      <c r="U978" s="161"/>
      <c r="V978" s="161"/>
      <c r="W978" s="161"/>
      <c r="X978" s="161"/>
      <c r="Y978" s="161"/>
      <c r="Z978" s="161"/>
    </row>
    <row r="979">
      <c r="A979" s="161"/>
      <c r="B979" s="161"/>
      <c r="C979" s="161"/>
      <c r="D979" s="161"/>
      <c r="E979" s="161"/>
      <c r="F979" s="161"/>
      <c r="G979" s="161"/>
      <c r="H979" s="161"/>
      <c r="I979" s="161"/>
      <c r="J979" s="161"/>
      <c r="K979" s="161"/>
      <c r="L979" s="161"/>
      <c r="M979" s="161"/>
      <c r="N979" s="161"/>
      <c r="O979" s="161"/>
      <c r="P979" s="161"/>
      <c r="Q979" s="161"/>
      <c r="R979" s="161"/>
      <c r="S979" s="161"/>
      <c r="T979" s="161"/>
      <c r="U979" s="161"/>
      <c r="V979" s="161"/>
      <c r="W979" s="161"/>
      <c r="X979" s="161"/>
      <c r="Y979" s="161"/>
      <c r="Z979" s="161"/>
    </row>
    <row r="980">
      <c r="A980" s="161"/>
      <c r="B980" s="161"/>
      <c r="C980" s="161"/>
      <c r="D980" s="161"/>
      <c r="E980" s="161"/>
      <c r="F980" s="161"/>
      <c r="G980" s="161"/>
      <c r="H980" s="161"/>
      <c r="I980" s="161"/>
      <c r="J980" s="161"/>
      <c r="K980" s="161"/>
      <c r="L980" s="161"/>
      <c r="M980" s="161"/>
      <c r="N980" s="161"/>
      <c r="O980" s="161"/>
      <c r="P980" s="161"/>
      <c r="Q980" s="161"/>
      <c r="R980" s="161"/>
      <c r="S980" s="161"/>
      <c r="T980" s="161"/>
      <c r="U980" s="161"/>
      <c r="V980" s="161"/>
      <c r="W980" s="161"/>
      <c r="X980" s="161"/>
      <c r="Y980" s="161"/>
      <c r="Z980" s="161"/>
    </row>
    <row r="981">
      <c r="A981" s="161"/>
      <c r="B981" s="161"/>
      <c r="C981" s="161"/>
      <c r="D981" s="161"/>
      <c r="E981" s="161"/>
      <c r="F981" s="161"/>
      <c r="G981" s="161"/>
      <c r="H981" s="161"/>
      <c r="I981" s="161"/>
      <c r="J981" s="161"/>
      <c r="K981" s="161"/>
      <c r="L981" s="161"/>
      <c r="M981" s="161"/>
      <c r="N981" s="161"/>
      <c r="O981" s="161"/>
      <c r="P981" s="161"/>
      <c r="Q981" s="161"/>
      <c r="R981" s="161"/>
      <c r="S981" s="161"/>
      <c r="T981" s="161"/>
      <c r="U981" s="161"/>
      <c r="V981" s="161"/>
      <c r="W981" s="161"/>
      <c r="X981" s="161"/>
      <c r="Y981" s="161"/>
      <c r="Z981" s="161"/>
    </row>
    <row r="982">
      <c r="A982" s="161"/>
      <c r="B982" s="161"/>
      <c r="C982" s="161"/>
      <c r="D982" s="161"/>
      <c r="E982" s="161"/>
      <c r="F982" s="161"/>
      <c r="G982" s="161"/>
      <c r="H982" s="161"/>
      <c r="I982" s="161"/>
      <c r="J982" s="161"/>
      <c r="K982" s="161"/>
      <c r="L982" s="161"/>
      <c r="M982" s="161"/>
      <c r="N982" s="161"/>
      <c r="O982" s="161"/>
      <c r="P982" s="161"/>
      <c r="Q982" s="161"/>
      <c r="R982" s="161"/>
      <c r="S982" s="161"/>
      <c r="T982" s="161"/>
      <c r="U982" s="161"/>
      <c r="V982" s="161"/>
      <c r="W982" s="161"/>
      <c r="X982" s="161"/>
      <c r="Y982" s="161"/>
      <c r="Z982" s="161"/>
    </row>
    <row r="983">
      <c r="A983" s="161"/>
      <c r="B983" s="161"/>
      <c r="C983" s="161"/>
      <c r="D983" s="161"/>
      <c r="E983" s="161"/>
      <c r="F983" s="161"/>
      <c r="G983" s="161"/>
      <c r="H983" s="161"/>
      <c r="I983" s="161"/>
      <c r="J983" s="161"/>
      <c r="K983" s="161"/>
      <c r="L983" s="161"/>
      <c r="M983" s="161"/>
      <c r="N983" s="161"/>
      <c r="O983" s="161"/>
      <c r="P983" s="161"/>
      <c r="Q983" s="161"/>
      <c r="R983" s="161"/>
      <c r="S983" s="161"/>
      <c r="T983" s="161"/>
      <c r="U983" s="161"/>
      <c r="V983" s="161"/>
      <c r="W983" s="161"/>
      <c r="X983" s="161"/>
      <c r="Y983" s="161"/>
      <c r="Z983" s="161"/>
    </row>
    <row r="984">
      <c r="A984" s="161"/>
      <c r="B984" s="161"/>
      <c r="C984" s="161"/>
      <c r="D984" s="161"/>
      <c r="E984" s="161"/>
      <c r="F984" s="161"/>
      <c r="G984" s="161"/>
      <c r="H984" s="161"/>
      <c r="I984" s="161"/>
      <c r="J984" s="161"/>
      <c r="K984" s="161"/>
      <c r="L984" s="161"/>
      <c r="M984" s="161"/>
      <c r="N984" s="161"/>
      <c r="O984" s="161"/>
      <c r="P984" s="161"/>
      <c r="Q984" s="161"/>
      <c r="R984" s="161"/>
      <c r="S984" s="161"/>
      <c r="T984" s="161"/>
      <c r="U984" s="161"/>
      <c r="V984" s="161"/>
      <c r="W984" s="161"/>
      <c r="X984" s="161"/>
      <c r="Y984" s="161"/>
      <c r="Z984" s="161"/>
    </row>
    <row r="985">
      <c r="A985" s="161"/>
      <c r="B985" s="161"/>
      <c r="C985" s="161"/>
      <c r="D985" s="161"/>
      <c r="E985" s="161"/>
      <c r="F985" s="161"/>
      <c r="G985" s="161"/>
      <c r="H985" s="161"/>
      <c r="I985" s="161"/>
      <c r="J985" s="161"/>
      <c r="K985" s="161"/>
      <c r="L985" s="161"/>
      <c r="M985" s="161"/>
      <c r="N985" s="161"/>
      <c r="O985" s="161"/>
      <c r="P985" s="161"/>
      <c r="Q985" s="161"/>
      <c r="R985" s="161"/>
      <c r="S985" s="161"/>
      <c r="T985" s="161"/>
      <c r="U985" s="161"/>
      <c r="V985" s="161"/>
      <c r="W985" s="161"/>
      <c r="X985" s="161"/>
      <c r="Y985" s="161"/>
      <c r="Z985" s="161"/>
    </row>
    <row r="986">
      <c r="A986" s="161"/>
      <c r="B986" s="161"/>
      <c r="C986" s="161"/>
      <c r="D986" s="161"/>
      <c r="E986" s="161"/>
      <c r="F986" s="161"/>
      <c r="G986" s="161"/>
      <c r="H986" s="161"/>
      <c r="I986" s="161"/>
      <c r="J986" s="161"/>
      <c r="K986" s="161"/>
      <c r="L986" s="161"/>
      <c r="M986" s="161"/>
      <c r="N986" s="161"/>
      <c r="O986" s="161"/>
      <c r="P986" s="161"/>
      <c r="Q986" s="161"/>
      <c r="R986" s="161"/>
      <c r="S986" s="161"/>
      <c r="T986" s="161"/>
      <c r="U986" s="161"/>
      <c r="V986" s="161"/>
      <c r="W986" s="161"/>
      <c r="X986" s="161"/>
      <c r="Y986" s="161"/>
      <c r="Z986" s="161"/>
    </row>
    <row r="987">
      <c r="A987" s="161"/>
      <c r="B987" s="161"/>
      <c r="C987" s="161"/>
      <c r="D987" s="161"/>
      <c r="E987" s="161"/>
      <c r="F987" s="161"/>
      <c r="G987" s="161"/>
      <c r="H987" s="161"/>
      <c r="I987" s="161"/>
      <c r="J987" s="161"/>
      <c r="K987" s="161"/>
      <c r="L987" s="161"/>
      <c r="M987" s="161"/>
      <c r="N987" s="161"/>
      <c r="O987" s="161"/>
      <c r="P987" s="161"/>
      <c r="Q987" s="161"/>
      <c r="R987" s="161"/>
      <c r="S987" s="161"/>
      <c r="T987" s="161"/>
      <c r="U987" s="161"/>
      <c r="V987" s="161"/>
      <c r="W987" s="161"/>
      <c r="X987" s="161"/>
      <c r="Y987" s="161"/>
      <c r="Z987" s="161"/>
    </row>
    <row r="988">
      <c r="A988" s="161"/>
      <c r="B988" s="161"/>
      <c r="C988" s="161"/>
      <c r="D988" s="161"/>
      <c r="E988" s="161"/>
      <c r="F988" s="161"/>
      <c r="G988" s="161"/>
      <c r="H988" s="161"/>
      <c r="I988" s="161"/>
      <c r="J988" s="161"/>
      <c r="K988" s="161"/>
      <c r="L988" s="161"/>
      <c r="M988" s="161"/>
      <c r="N988" s="161"/>
      <c r="O988" s="161"/>
      <c r="P988" s="161"/>
      <c r="Q988" s="161"/>
      <c r="R988" s="161"/>
      <c r="S988" s="161"/>
      <c r="T988" s="161"/>
      <c r="U988" s="161"/>
      <c r="V988" s="161"/>
      <c r="W988" s="161"/>
      <c r="X988" s="161"/>
      <c r="Y988" s="161"/>
      <c r="Z988" s="161"/>
    </row>
    <row r="989">
      <c r="A989" s="161"/>
      <c r="B989" s="161"/>
      <c r="C989" s="161"/>
      <c r="D989" s="161"/>
      <c r="E989" s="161"/>
      <c r="F989" s="161"/>
      <c r="G989" s="161"/>
      <c r="H989" s="161"/>
      <c r="I989" s="161"/>
      <c r="J989" s="161"/>
      <c r="K989" s="161"/>
      <c r="L989" s="161"/>
      <c r="M989" s="161"/>
      <c r="N989" s="161"/>
      <c r="O989" s="161"/>
      <c r="P989" s="161"/>
      <c r="Q989" s="161"/>
      <c r="R989" s="161"/>
      <c r="S989" s="161"/>
      <c r="T989" s="161"/>
      <c r="U989" s="161"/>
      <c r="V989" s="161"/>
      <c r="W989" s="161"/>
      <c r="X989" s="161"/>
      <c r="Y989" s="161"/>
      <c r="Z989" s="161"/>
    </row>
    <row r="990">
      <c r="A990" s="161"/>
      <c r="B990" s="161"/>
      <c r="C990" s="161"/>
      <c r="D990" s="161"/>
      <c r="E990" s="161"/>
      <c r="F990" s="161"/>
      <c r="G990" s="161"/>
      <c r="H990" s="161"/>
      <c r="I990" s="161"/>
      <c r="J990" s="161"/>
      <c r="K990" s="161"/>
      <c r="L990" s="161"/>
      <c r="M990" s="161"/>
      <c r="N990" s="161"/>
      <c r="O990" s="161"/>
      <c r="P990" s="161"/>
      <c r="Q990" s="161"/>
      <c r="R990" s="161"/>
      <c r="S990" s="161"/>
      <c r="T990" s="161"/>
      <c r="U990" s="161"/>
      <c r="V990" s="161"/>
      <c r="W990" s="161"/>
      <c r="X990" s="161"/>
      <c r="Y990" s="161"/>
      <c r="Z990" s="161"/>
    </row>
    <row r="991">
      <c r="A991" s="161"/>
      <c r="B991" s="161"/>
      <c r="C991" s="161"/>
      <c r="D991" s="161"/>
      <c r="E991" s="161"/>
      <c r="F991" s="161"/>
      <c r="G991" s="161"/>
      <c r="H991" s="161"/>
      <c r="I991" s="161"/>
      <c r="J991" s="161"/>
      <c r="K991" s="161"/>
      <c r="L991" s="161"/>
      <c r="M991" s="161"/>
      <c r="N991" s="161"/>
      <c r="O991" s="161"/>
      <c r="P991" s="161"/>
      <c r="Q991" s="161"/>
      <c r="R991" s="161"/>
      <c r="S991" s="161"/>
      <c r="T991" s="161"/>
      <c r="U991" s="161"/>
      <c r="V991" s="161"/>
      <c r="W991" s="161"/>
      <c r="X991" s="161"/>
      <c r="Y991" s="161"/>
      <c r="Z991" s="161"/>
    </row>
    <row r="992">
      <c r="A992" s="161"/>
      <c r="B992" s="161"/>
      <c r="C992" s="161"/>
      <c r="D992" s="161"/>
      <c r="E992" s="161"/>
      <c r="F992" s="161"/>
      <c r="G992" s="161"/>
      <c r="H992" s="161"/>
      <c r="I992" s="161"/>
      <c r="J992" s="161"/>
      <c r="K992" s="161"/>
      <c r="L992" s="161"/>
      <c r="M992" s="161"/>
      <c r="N992" s="161"/>
      <c r="O992" s="161"/>
      <c r="P992" s="161"/>
      <c r="Q992" s="161"/>
      <c r="R992" s="161"/>
      <c r="S992" s="161"/>
      <c r="T992" s="161"/>
      <c r="U992" s="161"/>
      <c r="V992" s="161"/>
      <c r="W992" s="161"/>
      <c r="X992" s="161"/>
      <c r="Y992" s="161"/>
      <c r="Z992" s="161"/>
    </row>
    <row r="993">
      <c r="A993" s="161"/>
      <c r="B993" s="161"/>
      <c r="C993" s="161"/>
      <c r="D993" s="161"/>
      <c r="E993" s="161"/>
      <c r="F993" s="161"/>
      <c r="G993" s="161"/>
      <c r="H993" s="161"/>
      <c r="I993" s="161"/>
      <c r="J993" s="161"/>
      <c r="K993" s="161"/>
      <c r="L993" s="161"/>
      <c r="M993" s="161"/>
      <c r="N993" s="161"/>
      <c r="O993" s="161"/>
      <c r="P993" s="161"/>
      <c r="Q993" s="161"/>
      <c r="R993" s="161"/>
      <c r="S993" s="161"/>
      <c r="T993" s="161"/>
      <c r="U993" s="161"/>
      <c r="V993" s="161"/>
      <c r="W993" s="161"/>
      <c r="X993" s="161"/>
      <c r="Y993" s="161"/>
      <c r="Z993" s="161"/>
    </row>
    <row r="994">
      <c r="A994" s="161"/>
      <c r="B994" s="161"/>
      <c r="C994" s="161"/>
      <c r="D994" s="161"/>
      <c r="E994" s="161"/>
      <c r="F994" s="161"/>
      <c r="G994" s="161"/>
      <c r="H994" s="161"/>
      <c r="I994" s="161"/>
      <c r="J994" s="161"/>
      <c r="K994" s="161"/>
      <c r="L994" s="161"/>
      <c r="M994" s="161"/>
      <c r="N994" s="161"/>
      <c r="O994" s="161"/>
      <c r="P994" s="161"/>
      <c r="Q994" s="161"/>
      <c r="R994" s="161"/>
      <c r="S994" s="161"/>
      <c r="T994" s="161"/>
      <c r="U994" s="161"/>
      <c r="V994" s="161"/>
      <c r="W994" s="161"/>
      <c r="X994" s="161"/>
      <c r="Y994" s="161"/>
      <c r="Z994" s="161"/>
    </row>
    <row r="995">
      <c r="A995" s="161"/>
      <c r="B995" s="161"/>
      <c r="C995" s="161"/>
      <c r="D995" s="161"/>
      <c r="E995" s="161"/>
      <c r="F995" s="161"/>
      <c r="G995" s="161"/>
      <c r="H995" s="161"/>
      <c r="I995" s="161"/>
      <c r="J995" s="161"/>
      <c r="K995" s="161"/>
      <c r="L995" s="161"/>
      <c r="M995" s="161"/>
      <c r="N995" s="161"/>
      <c r="O995" s="161"/>
      <c r="P995" s="161"/>
      <c r="Q995" s="161"/>
      <c r="R995" s="161"/>
      <c r="S995" s="161"/>
      <c r="T995" s="161"/>
      <c r="U995" s="161"/>
      <c r="V995" s="161"/>
      <c r="W995" s="161"/>
      <c r="X995" s="161"/>
      <c r="Y995" s="161"/>
      <c r="Z995" s="161"/>
    </row>
    <row r="996">
      <c r="A996" s="161"/>
      <c r="B996" s="161"/>
      <c r="C996" s="161"/>
      <c r="D996" s="161"/>
      <c r="E996" s="161"/>
      <c r="F996" s="161"/>
      <c r="G996" s="161"/>
      <c r="H996" s="161"/>
      <c r="I996" s="161"/>
      <c r="J996" s="161"/>
      <c r="K996" s="161"/>
      <c r="L996" s="161"/>
      <c r="M996" s="161"/>
      <c r="N996" s="161"/>
      <c r="O996" s="161"/>
      <c r="P996" s="161"/>
      <c r="Q996" s="161"/>
      <c r="R996" s="161"/>
      <c r="S996" s="161"/>
      <c r="T996" s="161"/>
      <c r="U996" s="161"/>
      <c r="V996" s="161"/>
      <c r="W996" s="161"/>
      <c r="X996" s="161"/>
      <c r="Y996" s="161"/>
      <c r="Z996" s="161"/>
    </row>
    <row r="997">
      <c r="A997" s="161"/>
      <c r="B997" s="161"/>
      <c r="C997" s="161"/>
      <c r="D997" s="161"/>
      <c r="E997" s="161"/>
      <c r="F997" s="161"/>
      <c r="G997" s="161"/>
      <c r="H997" s="161"/>
      <c r="I997" s="161"/>
      <c r="J997" s="161"/>
      <c r="K997" s="161"/>
      <c r="L997" s="161"/>
      <c r="M997" s="161"/>
      <c r="N997" s="161"/>
      <c r="O997" s="161"/>
      <c r="P997" s="161"/>
      <c r="Q997" s="161"/>
      <c r="R997" s="161"/>
      <c r="S997" s="161"/>
      <c r="T997" s="161"/>
      <c r="U997" s="161"/>
      <c r="V997" s="161"/>
      <c r="W997" s="161"/>
      <c r="X997" s="161"/>
      <c r="Y997" s="161"/>
      <c r="Z997" s="161"/>
    </row>
    <row r="998">
      <c r="A998" s="161"/>
      <c r="B998" s="161"/>
      <c r="C998" s="161"/>
      <c r="D998" s="161"/>
      <c r="E998" s="161"/>
      <c r="F998" s="161"/>
      <c r="G998" s="161"/>
      <c r="H998" s="161"/>
      <c r="I998" s="161"/>
      <c r="J998" s="161"/>
      <c r="K998" s="161"/>
      <c r="L998" s="161"/>
      <c r="M998" s="161"/>
      <c r="N998" s="161"/>
      <c r="O998" s="161"/>
      <c r="P998" s="161"/>
      <c r="Q998" s="161"/>
      <c r="R998" s="161"/>
      <c r="S998" s="161"/>
      <c r="T998" s="161"/>
      <c r="U998" s="161"/>
      <c r="V998" s="161"/>
      <c r="W998" s="161"/>
      <c r="X998" s="161"/>
      <c r="Y998" s="161"/>
      <c r="Z998" s="161"/>
    </row>
    <row r="999">
      <c r="A999" s="111"/>
      <c r="B999" s="111"/>
      <c r="C999" s="111"/>
      <c r="D999" s="111"/>
      <c r="E999" s="111"/>
      <c r="F999" s="111"/>
      <c r="G999" s="111"/>
      <c r="H999" s="111"/>
      <c r="I999" s="111"/>
      <c r="J999" s="111"/>
      <c r="K999" s="111"/>
      <c r="L999" s="111"/>
      <c r="M999" s="111"/>
      <c r="N999" s="111"/>
      <c r="O999" s="111"/>
      <c r="P999" s="111"/>
      <c r="Q999" s="111"/>
      <c r="R999" s="111"/>
      <c r="S999" s="111"/>
      <c r="T999" s="111"/>
      <c r="U999" s="111"/>
      <c r="V999" s="111"/>
      <c r="W999" s="111"/>
      <c r="X999" s="111"/>
      <c r="Y999" s="111"/>
      <c r="Z999" s="111"/>
    </row>
    <row r="1000">
      <c r="A1000" s="111"/>
      <c r="B1000" s="111"/>
      <c r="C1000" s="111"/>
      <c r="D1000" s="111"/>
      <c r="E1000" s="111"/>
      <c r="F1000" s="111"/>
      <c r="G1000" s="111"/>
      <c r="H1000" s="111"/>
      <c r="I1000" s="111"/>
      <c r="J1000" s="111"/>
      <c r="K1000" s="111"/>
      <c r="L1000" s="111"/>
      <c r="M1000" s="111"/>
      <c r="N1000" s="111"/>
      <c r="O1000" s="111"/>
      <c r="P1000" s="111"/>
      <c r="Q1000" s="111"/>
      <c r="R1000" s="111"/>
      <c r="S1000" s="111"/>
      <c r="T1000" s="111"/>
      <c r="U1000" s="111"/>
      <c r="V1000" s="111"/>
      <c r="W1000" s="111"/>
      <c r="X1000" s="111"/>
      <c r="Y1000" s="111"/>
      <c r="Z1000" s="111"/>
    </row>
  </sheetData>
  <mergeCells count="2">
    <mergeCell ref="A1:C1"/>
    <mergeCell ref="A9:C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24.38"/>
  </cols>
  <sheetData>
    <row r="1">
      <c r="A1" s="191"/>
      <c r="B1" s="192"/>
      <c r="C1" s="193" t="s">
        <v>32</v>
      </c>
      <c r="D1" s="193" t="s">
        <v>46</v>
      </c>
      <c r="E1" s="194" t="s">
        <v>65</v>
      </c>
      <c r="F1" s="194" t="s">
        <v>421</v>
      </c>
    </row>
    <row r="2">
      <c r="A2" s="195" t="s">
        <v>6136</v>
      </c>
      <c r="B2" s="196" t="s">
        <v>6137</v>
      </c>
      <c r="C2" s="197">
        <f>COUNTIFS(Seeds!C:C,"=Identificar",Seeds!Z:Z,"*ct-chart*",Seeds!Z:Z,"*bar*")</f>
        <v>5</v>
      </c>
      <c r="D2" s="197">
        <f>COUNTIFS(Seeds!C:C,"=Evocar",Seeds!Z:Z,"=*ct-chart*",Seeds!Z:Z,"*bar*")</f>
        <v>6</v>
      </c>
      <c r="E2" s="197">
        <f>COUNTIFS(Seeds!C:C,"=Aplicar",Seeds!Z:Z,"=*ct-chart*",Seeds!Z:Z,"*bar*")</f>
        <v>0</v>
      </c>
      <c r="F2" s="197">
        <f t="shared" ref="F2:F20" si="1">SUM(C2:E2)</f>
        <v>11</v>
      </c>
    </row>
    <row r="3">
      <c r="A3" s="195" t="s">
        <v>6138</v>
      </c>
      <c r="B3" s="196" t="s">
        <v>6139</v>
      </c>
      <c r="C3" s="197">
        <f>COUNTIFS(Seeds!C:C,"=Identificar",Seeds!Z:Z,"*ct-chart*",Seeds!Z:Z,"*line*")</f>
        <v>11</v>
      </c>
      <c r="D3" s="197">
        <f>COUNTIFS(Seeds!C:C,"=Evocar",Seeds!Z:Z,"=*ct-chart*",Seeds!Z:Z,"*line*")</f>
        <v>3</v>
      </c>
      <c r="E3" s="197">
        <f>COUNTIFS(Seeds!C:C,"=Aplicar",Seeds!Z:Z,"=*ct-chart*",Seeds!Z:Z,"*line*")</f>
        <v>0</v>
      </c>
      <c r="F3" s="197">
        <f t="shared" si="1"/>
        <v>14</v>
      </c>
    </row>
    <row r="4">
      <c r="A4" s="198" t="s">
        <v>6140</v>
      </c>
      <c r="B4" s="196" t="s">
        <v>6141</v>
      </c>
      <c r="C4" s="197">
        <f>COUNTIFS(Seeds!C:C,"=Identificar",Seeds!Z:Z,"*ct-chart*",Seeds!Z:Z,"*pie*")</f>
        <v>3</v>
      </c>
      <c r="D4" s="197">
        <f>COUNTIFS(Seeds!C:C,"=Evocar",Seeds!Z:Z,"=*ct-chart*",Seeds!Z:Z,"*pie*")</f>
        <v>3</v>
      </c>
      <c r="E4" s="197">
        <f>COUNTIFS(Seeds!C:C,"=Aplicar",Seeds!Z:Z,"=*ct-chart*",Seeds!Z:Z,"*pie*")</f>
        <v>0</v>
      </c>
      <c r="F4" s="197">
        <f t="shared" si="1"/>
        <v>6</v>
      </c>
    </row>
    <row r="5">
      <c r="A5" s="195" t="s">
        <v>6142</v>
      </c>
      <c r="B5" s="199" t="s">
        <v>6143</v>
      </c>
      <c r="C5" s="197">
        <f>COUNTIFS(Seeds!C:C,"=Identificar",Seeds!Z:Z,"*Choice matrix – inline*")</f>
        <v>38</v>
      </c>
      <c r="D5" s="197">
        <f>COUNTIFS(Seeds!C:C,"=Evocar",Seeds!Z:Z,"=*Choice matrix – inline*")</f>
        <v>2</v>
      </c>
      <c r="E5" s="197">
        <f>COUNTIFS(Seeds!C:C,"=Aplicar",Seeds!Z:Z,"=*Choice matrix – inline*")</f>
        <v>0</v>
      </c>
      <c r="F5" s="197">
        <f t="shared" si="1"/>
        <v>40</v>
      </c>
    </row>
    <row r="6">
      <c r="A6" s="195" t="s">
        <v>6144</v>
      </c>
      <c r="B6" s="196" t="s">
        <v>4062</v>
      </c>
      <c r="C6" s="197">
        <f>COUNTIFS(Seeds!C:C,"=Identificar",Seeds!Z:Z,"*clock*")</f>
        <v>2</v>
      </c>
      <c r="D6" s="197">
        <f>COUNTIFS(Seeds!C:C,"=Evocar",Seeds!Z:Z,"=*clock*")</f>
        <v>3</v>
      </c>
      <c r="E6" s="197">
        <f>COUNTIFS(Seeds!C:C,"=Aplicar",Seeds!Z:Z,"=*clock*")</f>
        <v>0</v>
      </c>
      <c r="F6" s="197">
        <f t="shared" si="1"/>
        <v>5</v>
      </c>
    </row>
    <row r="7">
      <c r="A7" s="195" t="s">
        <v>6145</v>
      </c>
      <c r="B7" s="199" t="s">
        <v>408</v>
      </c>
      <c r="C7" s="197">
        <f>COUNTIFS(Seeds!C:C,"=Identificar",Seeds!Z:Z,"*Cloze with drag &amp; drop*",Seeds!Z:Z,"*calculateoperation*")</f>
        <v>58</v>
      </c>
      <c r="D7" s="197">
        <f>COUNTIFS(Seeds!C:C,"=Evocar",Seeds!Z:Z,"=*Cloze with drag &amp; drop*",Seeds!Z:Z,"*calculateoperation*")</f>
        <v>23</v>
      </c>
      <c r="E7" s="197">
        <f>COUNTIFS(Seeds!C:C,"=Aplicar",Seeds!Z:Z,"=*Cloze with drag &amp; drop*",Seeds!Z:Z,"*calculateoperation*")</f>
        <v>18</v>
      </c>
      <c r="F7" s="197">
        <f t="shared" si="1"/>
        <v>99</v>
      </c>
    </row>
    <row r="8">
      <c r="A8" s="195" t="s">
        <v>6146</v>
      </c>
      <c r="B8" s="199" t="s">
        <v>6147</v>
      </c>
      <c r="C8" s="197">
        <f>COUNTIFS(Seeds!C:C,"=Identificar",Seeds!Z:Z,"*Cloze with drop down*")</f>
        <v>32</v>
      </c>
      <c r="D8" s="197">
        <f>COUNTIFS(Seeds!C:C,"=Evocar",Seeds!Z:Z,"=*Cloze with drop down*")</f>
        <v>13</v>
      </c>
      <c r="E8" s="197">
        <f>COUNTIFS(Seeds!C:C,"=Aplicar",Seeds!Z:Z,"=*Cloze with drop down*")</f>
        <v>19</v>
      </c>
      <c r="F8" s="197">
        <f t="shared" si="1"/>
        <v>64</v>
      </c>
    </row>
    <row r="9">
      <c r="A9" s="195" t="s">
        <v>49</v>
      </c>
      <c r="B9" s="199" t="s">
        <v>49</v>
      </c>
      <c r="C9" s="197">
        <f>COUNTIFS(Seeds!C:C,"=Identificar",Seeds!Z:Z,"*Cloze with text*")</f>
        <v>0</v>
      </c>
      <c r="D9" s="197">
        <f>COUNTIFS(Seeds!C:C,"=Evocar",Seeds!Z:Z,"=*Cloze with text*")</f>
        <v>65</v>
      </c>
      <c r="E9" s="197">
        <f>COUNTIFS(Seeds!C:C,"=Aplicar",Seeds!Z:Z,"=*Cloze with text*")</f>
        <v>22</v>
      </c>
      <c r="F9" s="197">
        <f t="shared" si="1"/>
        <v>87</v>
      </c>
    </row>
    <row r="10">
      <c r="A10" s="195" t="s">
        <v>6148</v>
      </c>
      <c r="B10" s="196" t="s">
        <v>6149</v>
      </c>
      <c r="C10" s="197">
        <f>COUNTIFS(Seeds!C:C,"=Identificar",Seeds!Z:Z,"*counting*")</f>
        <v>0</v>
      </c>
      <c r="D10" s="197">
        <f>COUNTIFS(Seeds!C:C,"=Evocar",Seeds!Z:Z,"=*counting*")</f>
        <v>0</v>
      </c>
      <c r="E10" s="197">
        <f>COUNTIFS(Seeds!C:C,"=Aplicar",Seeds!Z:Z,"=*counting*")</f>
        <v>0</v>
      </c>
      <c r="F10" s="197">
        <f t="shared" si="1"/>
        <v>0</v>
      </c>
    </row>
    <row r="11">
      <c r="A11" s="195" t="s">
        <v>6150</v>
      </c>
      <c r="B11" s="199" t="s">
        <v>6151</v>
      </c>
      <c r="C11" s="197">
        <f>COUNTIFS(Seeds!C:C,"=Identificar",Seeds!Z:Z,"*equivLiteral*")</f>
        <v>2</v>
      </c>
      <c r="D11" s="197">
        <f>COUNTIFS(Seeds!C:C,"=Evocar",Seeds!Z:Z,"=*equivLiteral*")</f>
        <v>248</v>
      </c>
      <c r="E11" s="197">
        <f>COUNTIFS(Seeds!C:C,"=Aplicar",Seeds!Z:Z,"=*equivLiteral*")</f>
        <v>273</v>
      </c>
      <c r="F11" s="197">
        <f t="shared" si="1"/>
        <v>523</v>
      </c>
    </row>
    <row r="12">
      <c r="A12" s="195" t="s">
        <v>6152</v>
      </c>
      <c r="B12" s="196" t="s">
        <v>6153</v>
      </c>
      <c r="C12" s="197">
        <f>COUNTIFS(Seeds!C:C,"=Identificar",Seeds!Z:Z,"*equivSymbolic*")</f>
        <v>0</v>
      </c>
      <c r="D12" s="197">
        <f>COUNTIFS(Seeds!C:C,"=Evocar",Seeds!Z:Z,"=*equivSymbolic*")</f>
        <v>4</v>
      </c>
      <c r="E12" s="197">
        <f>COUNTIFS(Seeds!C:C,"=Aplicar",Seeds!Z:Z,"=*equivSymbolic*")</f>
        <v>14</v>
      </c>
      <c r="F12" s="197">
        <f t="shared" si="1"/>
        <v>18</v>
      </c>
    </row>
    <row r="13">
      <c r="A13" s="195" t="s">
        <v>6154</v>
      </c>
      <c r="B13" s="196" t="s">
        <v>4553</v>
      </c>
      <c r="C13" s="197">
        <f>COUNTIFS(Seeds!C:C,"=Identificar",Seeds!Z:Z,"*labelImage*")</f>
        <v>3</v>
      </c>
      <c r="D13" s="197">
        <f>COUNTIFS(Seeds!C:C,"=Evocar",Seeds!Z:Z,"=*labelImage*")</f>
        <v>5</v>
      </c>
      <c r="E13" s="197">
        <f>COUNTIFS(Seeds!C:C,"=Aplicar",Seeds!Z:Z,"=*labelImage*")</f>
        <v>0</v>
      </c>
      <c r="F13" s="197">
        <f t="shared" si="1"/>
        <v>8</v>
      </c>
    </row>
    <row r="14">
      <c r="A14" s="195" t="s">
        <v>4046</v>
      </c>
      <c r="B14" s="199" t="s">
        <v>4046</v>
      </c>
      <c r="C14" s="197">
        <f>COUNTIFS(Seeds!C:C,"=Identificar",Seeds!Z:Z,"*Match list*")</f>
        <v>18</v>
      </c>
      <c r="D14" s="197">
        <f>COUNTIFS(Seeds!C:C,"=Evocar",Seeds!Z:Z,"=*Match list*")</f>
        <v>0</v>
      </c>
      <c r="E14" s="197">
        <f>COUNTIFS(Seeds!C:C,"=Aplicar",Seeds!Z:Z,"=*Match list*")</f>
        <v>0</v>
      </c>
      <c r="F14" s="197">
        <f t="shared" si="1"/>
        <v>18</v>
      </c>
    </row>
    <row r="15">
      <c r="A15" s="195" t="s">
        <v>6155</v>
      </c>
      <c r="B15" s="199" t="s">
        <v>1092</v>
      </c>
      <c r="C15" s="197">
        <f>COUNTIFS(Seeds!C:C,"=Identificar",Seeds!Z:Z,"*Multiple choice – multiple response*")</f>
        <v>29</v>
      </c>
      <c r="D15" s="197">
        <f>COUNTIFS(Seeds!C:C,"=Evocar",Seeds!Z:Z,"=*Multiple choice – multiple response*")</f>
        <v>4</v>
      </c>
      <c r="E15" s="197">
        <f>COUNTIFS(Seeds!C:C,"=Aplicar",Seeds!Z:Z,"=*Multiple choice – multiple response*")</f>
        <v>1</v>
      </c>
      <c r="F15" s="197">
        <f t="shared" si="1"/>
        <v>34</v>
      </c>
    </row>
    <row r="16">
      <c r="A16" s="195" t="s">
        <v>6156</v>
      </c>
      <c r="B16" s="196" t="s">
        <v>471</v>
      </c>
      <c r="C16" s="197">
        <f>COUNTIFS(Seeds!C:C,"=Identificar",Seeds!Z:Z,"*Multiple choice – standard*")</f>
        <v>144</v>
      </c>
      <c r="D16" s="197">
        <f>COUNTIFS(Seeds!C:C,"=Evocar",Seeds!Z:Z,"=*Multiple choice – standard*")</f>
        <v>44</v>
      </c>
      <c r="E16" s="197">
        <f>COUNTIFS(Seeds!C:C,"=Aplicar",Seeds!Z:Z,"=*Multiple choice – standard*")</f>
        <v>32</v>
      </c>
      <c r="F16" s="197">
        <f t="shared" si="1"/>
        <v>220</v>
      </c>
    </row>
    <row r="17">
      <c r="A17" s="195" t="s">
        <v>6157</v>
      </c>
      <c r="B17" s="199" t="s">
        <v>6158</v>
      </c>
      <c r="C17" s="197">
        <f>COUNTIFS(Seeds!C:C,"=Identificar",Seeds!Z:Z,"*numberline*")</f>
        <v>11</v>
      </c>
      <c r="D17" s="197">
        <f>COUNTIFS(Seeds!C:C,"=Evocar",Seeds!Z:Z,"=*numberline*")</f>
        <v>0</v>
      </c>
      <c r="E17" s="197">
        <f>COUNTIFS(Seeds!C:C,"=Aplicar",Seeds!Z:Z,"=*numberline*")</f>
        <v>0</v>
      </c>
      <c r="F17" s="197">
        <f t="shared" si="1"/>
        <v>11</v>
      </c>
    </row>
    <row r="18">
      <c r="A18" s="195" t="s">
        <v>6159</v>
      </c>
      <c r="B18" s="199" t="s">
        <v>6160</v>
      </c>
      <c r="C18" s="197">
        <f>COUNTIFS(Seeds!C:C,"=Identificar",Seeds!Z:Z,"*orderNumbers*")</f>
        <v>0</v>
      </c>
      <c r="D18" s="197">
        <f>COUNTIFS(Seeds!C:C,"=Evocar",Seeds!Z:Z,"=*orderNumbers*")</f>
        <v>6</v>
      </c>
      <c r="E18" s="197">
        <f>COUNTIFS(Seeds!C:C,"=Aplicar",Seeds!Z:Z,"=*orderNumbers*")</f>
        <v>4</v>
      </c>
      <c r="F18" s="197">
        <f t="shared" si="1"/>
        <v>10</v>
      </c>
    </row>
    <row r="19">
      <c r="A19" s="195" t="s">
        <v>6161</v>
      </c>
      <c r="B19" s="196" t="s">
        <v>4538</v>
      </c>
      <c r="C19" s="197">
        <f>COUNTIFS(Seeds!C:C,"=Identificar",Seeds!Z:Z,"*pathway*")</f>
        <v>3</v>
      </c>
      <c r="D19" s="197">
        <f>COUNTIFS(Seeds!C:C,"=Evocar",Seeds!Z:Z,"=*pathway*")</f>
        <v>0</v>
      </c>
      <c r="E19" s="197">
        <f>COUNTIFS(Seeds!C:C,"=Aplicar",Seeds!Z:Z,"=*pathway*")</f>
        <v>0</v>
      </c>
      <c r="F19" s="197">
        <f t="shared" si="1"/>
        <v>3</v>
      </c>
    </row>
    <row r="20">
      <c r="A20" s="195" t="s">
        <v>6162</v>
      </c>
      <c r="B20" s="196" t="s">
        <v>6163</v>
      </c>
      <c r="C20" s="197">
        <f>COUNTIFS(Seeds!C:C,"=Identificar",Seeds!Z:Z,"*pictograph*")</f>
        <v>12</v>
      </c>
      <c r="D20" s="197">
        <f>COUNTIFS(Seeds!C:C,"=Evocar",Seeds!Z:Z,"=*pictograph*")</f>
        <v>6</v>
      </c>
      <c r="E20" s="197">
        <f>COUNTIFS(Seeds!C:C,"=Aplicar",Seeds!Z:Z,"=*pictograph*")</f>
        <v>0</v>
      </c>
      <c r="F20" s="197">
        <f t="shared" si="1"/>
        <v>18</v>
      </c>
    </row>
  </sheetData>
  <autoFilter ref="$A$1:$F$20">
    <sortState ref="A1:F20">
      <sortCondition ref="A1:A20"/>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5"/>
  </cols>
  <sheetData>
    <row r="1">
      <c r="A1" s="200" t="str">
        <f>Seeds!AA1</f>
        <v>Referencia para ID</v>
      </c>
      <c r="B1" s="200" t="str">
        <f>Seeds!Z1</f>
        <v>JSON</v>
      </c>
      <c r="C1" s="200" t="str">
        <f t="shared" ref="C1:C25" si="1">#REF!</f>
        <v>#REF!</v>
      </c>
      <c r="D1" s="201" t="s">
        <v>6164</v>
      </c>
    </row>
    <row r="2" ht="15.75" customHeight="1">
      <c r="A2" s="202" t="str">
        <f>Seeds!AA2</f>
        <v>M4-NyO-46a-I-1</v>
      </c>
      <c r="B2" s="202" t="str">
        <f>Seeds!Z2</f>
        <v>{"id":"M4-NyO-46a-I-1","stimulus":"&lt;p&gt;Arrastra la forma en que se leen estos números.&lt;/p&gt;","template":"","hint":"&lt;p&gt;La posición de cada cifra determina la forma en la que se lee.&lt;/p&gt;","feedback":"&lt;p&gt;La posición de cada cifra determina la forma en la que se lee. Por eso 30 se lee de una manera diferente a 300.&lt;/p&gt;","seed":{"parameters":[{"name":"Q1","label":null,"min":1000,"max":9999,"step":1},{"name":"Q2","label":null,"min":1000,"max":9999,"step":1},{"name":"Q3","label":null,"min":1000,"max":9999,"step":1}],"calculated":[{"name":"A1","label":"{{Q1}}","function":"Lemonlib.numToWords({{Q1}}, 'es')[0].toUpperCase() + Lemonlib.numToWords({{Q1}}, 'es').slice(1,)"},{"name":"A2","label":"{{Q2}}","function":"Lemonlib.numToWords({{Q2}}, 'es')[0].toUpperCase() + Lemonlib.numToWords({{Q2}}, 'es').slice(1,)"},{"name":"A3","label":"{{Q3}}","function":"Lemonlib.numToWords({{Q3}}, 'es')[0].toUpperCase() + Lemonlib.numToWords({{Q3}}, 'es').slice(1,)"}],"uniques":true},"algorithm":{"name":"linkOperationResult","params":{"invert":["false"]},"template":"Match list"}}</v>
      </c>
      <c r="C2" s="202" t="str">
        <f t="shared" si="1"/>
        <v>#REF!</v>
      </c>
      <c r="D2" s="202" t="str">
        <f t="shared" ref="D2:D924" si="2">IF(B2=C2,0,1)</f>
        <v>#REF!</v>
      </c>
    </row>
    <row r="3" ht="15.75" customHeight="1">
      <c r="A3" s="202" t="str">
        <f>Seeds!AA3</f>
        <v>M4-NyO-46a-E-1</v>
      </c>
      <c r="B3" s="202" t="str">
        <f>Seeds!Z3</f>
        <v>{"id":"M4-NyO-46a-E-1","stimulus":"&lt;p&gt;¿Cómo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{{T2}} {{response}}&lt;/p&gt;","seed":{"parameters":[{"name":"Q1","label":null,"min":1,"max":9,"step":1},{"name":"Q2","label":null,"min":2,"max":9,"step":1},{"name":"Q3","label":null,"min":10,"max":30,"step":1}],"calculated":[{"name":"T1","label":"{{function}}","function":"{{Q1}}*1000+{{Q2}}*100+{{Q3}}","temp":true},{"name":"T2","label":"{{function}}","function":"Lemonlib.numToWords({{Q1}}*1000+{{Q2}}*100, 'es')","temp":true},{"name":"A1","label":"{{function}}","function":" Lemonlib.numToWords({{Q3}}, 'es')"}],"uniques":true},"algorithm":{"name":"calculateOperation","template":"Cloze with text"}}</v>
      </c>
      <c r="C3" s="202" t="str">
        <f t="shared" si="1"/>
        <v>#REF!</v>
      </c>
      <c r="D3" s="202" t="str">
        <f t="shared" si="2"/>
        <v>#REF!</v>
      </c>
    </row>
    <row r="4" ht="15.75" customHeight="1">
      <c r="A4" s="202" t="str">
        <f>Seeds!AA4</f>
        <v>M4-NyO-46a-E-2</v>
      </c>
      <c r="B4" s="202" t="str">
        <f>Seeds!Z4</f>
        <v>{"id":"M4-NyO-46a-E-2","stimulus":"&lt;p&gt;¿Cómo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{{T2}} {{response}} y {{T3}}&lt;/p&gt;","seed":{"parameters":[{"name":"Q1","label":null,"min":1,"max":9,"step":1},{"name":"Q2","label":null,"min":2,"max":9,"step":1},{"name":"Q3","label":null,"min":3,"max":9,"step":1},{"name":"Q4","label":null,"min":1,"max":9,"step":1}],"calculated":[{"name":"T1","label":"{{function}}","function":"{{Q1}}*1000+{{Q2}}*100+{{Q3}}*10+{{Q4}}","temp":true},{"name":"T2","label":"{{function}}","function":"Lemonlib.numToWords({{Q1}}*1000+{{Q2}}*100, 'es')","temp":true},{"name":"T3","label":"{{function}}","function":"Lemonlib.numToWords({{Q4}}, 'es')","temp":true},{"name":"A1","label":"{{function}}","function":" Lemonlib.numToWords({{Q3}}*10, 'es')"}],"uniques":true},"algorithm":{"name":"calculateOperation","template":"Cloze with text"}}</v>
      </c>
      <c r="C4" s="202" t="str">
        <f t="shared" si="1"/>
        <v>#REF!</v>
      </c>
      <c r="D4" s="202" t="str">
        <f t="shared" si="2"/>
        <v>#REF!</v>
      </c>
    </row>
    <row r="5" ht="15.75" customHeight="1">
      <c r="A5" s="202" t="str">
        <f>Seeds!AA5</f>
        <v>M4-NyO-46a-E-3</v>
      </c>
      <c r="B5" s="202" t="str">
        <f>Seeds!Z5</f>
        <v>{"id":"M4-NyO-46a-E-3","stimulus":"&lt;p&gt;¿Cómo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{{T2}} {{response}} {{T3}}&lt;/p&gt;","seed":{"parameters":[{"name":"Q1","label":null,"min":1,"max":9,"step":1},{"name":"Q2","label":null,"min":2,"max":9,"step":1},{"name":"Q3","label":null,"min":1,"max":9,"step":1},{"name":"Q4","label":null,"min":1,"max":9,"step":1}],"calculated":[{"name":"T1","label":"{{function}}","function":"{{Q1}}*1000+{{Q2}}*100+{{Q3}}*10+{{Q4}}","temp":true},{"name":"T2","label":"{{function}}","function":" Lemonlib.numToWords({{Q1}}*1000, 'es')","temp":true},{"name":"T3","label":"{{function}}","function":"Lemonlib.numToWords({{Q3}}*10+{{Q4}}, 'es')","temp":true},{"name":"A1","label":"{{function}}","function":" Lemonlib.numToWords({{Q2}}*100, 'es')"}],"uniques":true},"algorithm":{"name":"calculateOperation","template":"Cloze with text"}}</v>
      </c>
      <c r="C5" s="202" t="str">
        <f t="shared" si="1"/>
        <v>#REF!</v>
      </c>
      <c r="D5" s="202" t="str">
        <f t="shared" si="2"/>
        <v>#REF!</v>
      </c>
    </row>
    <row r="6" ht="15.75" customHeight="1">
      <c r="A6" s="202" t="str">
        <f>Seeds!AA6</f>
        <v>M4-NyO-46a-E-4</v>
      </c>
      <c r="B6" s="202" t="str">
        <f>Seeds!Z6</f>
        <v>{"id":"M4-NyO-46a-E-4","stimulus":"&lt;p&gt;¿Cómo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{{response}} {{T2}}&lt;/p&gt;","seed":{"parameters":[{"name":"Q1","label":null,"min":1,"max":9,"step":1},{"name":"Q2","label":null,"min":1,"max":999,"step":1}],"calculated":[{"name":"T1","label":"{{function}}","function":"{{Q1}}*1000+{{Q2}}","temp":true},{"name":"T2","label":"{{function}}","function":"Lemonlib.numToWords({{Q2}}, 'es')","temp":true},{"name":"A1","label":"{{function}}","function":"Lemonlib.numToWords({{Q1}}*1000, 'es')"}],"uniques":true},"algorithm":{"name":"calculateOperation","template":"Cloze with text"}}</v>
      </c>
      <c r="C6" s="202" t="str">
        <f t="shared" si="1"/>
        <v>#REF!</v>
      </c>
      <c r="D6" s="202" t="str">
        <f t="shared" si="2"/>
        <v>#REF!</v>
      </c>
    </row>
    <row r="7" ht="15.75" customHeight="1">
      <c r="A7" s="202" t="str">
        <f>Seeds!AA7</f>
        <v>M4-NyO-46a-A-1</v>
      </c>
      <c r="B7" s="202" t="str">
        <f>Seeds!Z7</f>
        <v>{"id":"M4-NyO-46a-A-1","stimulus":"&lt;p&gt;Al estreno de una película han acudido {{T1}} invitados. Expresa esta cantidad con palabras.&lt;/p&gt;","feedback":"&lt;p&gt;La posición de cada cifra determina la forma en la que se lee. Por eso 30 se lee de una manera diferente a 300.&lt;/p&gt;","hint":"&lt;p&gt;La posición de cada cifra determina la forma en la que se lee.&lt;/p&gt;","template":"&lt;p&gt;El número de invitados es {{T2}} {{response}} y {{T3}}.&lt;/p&gt;","seed":{"parameters":[{"name":"Q1","label":null,"min":1,"max":9,"step":1},{"name":"Q2","label":null,"min":2,"max":9,"step":1},{"name":"Q3","label":null,"min":3,"max":9,"step":1},{"name":"Q4","label":null,"min":1,"max":9,"step":1}],"calculated":[{"name":"T1","label":"{{function}}","function":"{{Q1}}*1000+{{Q2}}*100+{{Q3}}*10+{{Q4}}","temp":true},{"name":"T2","label":"{{function}}","function":"Lemonlib.numToWords({{Q1}}*1000+{{Q2}}*100, 'es')","temp":true},{"name":"T3","label":"{{function}}","function":"Lemonlib.numToWords({{Q4}}, 'es')","temp":true},{"name":"A1","label":"{{function}}","function":" Lemonlib.numToWords({{Q3}}*10, 'es')"}],"uniques":true},"algorithm":{"name":"calculateOperation","template":"Cloze with text"}}</v>
      </c>
      <c r="C7" s="202" t="str">
        <f t="shared" si="1"/>
        <v>#REF!</v>
      </c>
      <c r="D7" s="202" t="str">
        <f t="shared" si="2"/>
        <v>#REF!</v>
      </c>
    </row>
    <row r="8" ht="15.75" customHeight="1">
      <c r="A8" s="202" t="str">
        <f>Seeds!AA8</f>
        <v>M4-NyO-46a-A-2</v>
      </c>
      <c r="B8" s="202" t="str">
        <f>Seeds!Z8</f>
        <v>{"id":"M4-NyO-46a-A-2","stimulus":"&lt;p&gt;En tan solo dos horas, el último lanzamiento del grupo musical más escuchado en nuestro país se ha reproducido {{T1}} veces. Expresa esta cantidad con palabras.&lt;/p&gt;","feedback":"&lt;p&gt;La posición de cada cifra determina la forma en la que se lee. Por eso 30 se lee de una manera diferente a 300.&lt;/p&gt;","hint":"&lt;p&gt;La posición de cada cifra determina la forma en la que se lee.&lt;/p&gt;","template":"&lt;p&gt;El número de reproducciones de la canción es {{response}} {{T2}}.&lt;/p&gt;","seed":{"parameters":[{"name":"Q1","label":null,"min":1,"max":9,"step":1},{"name":"Q2","label":null,"min":2,"max":999,"step":1}],"calculated":[{"name":"T1","label":"{{function}}","function":"{{Q1}}*1000+{{Q2}}","temp":true},{"name":"T2","label":"{{function}}","function":"Lemonlib.numToWords({{Q2}}, 'es')","temp":true},{"name":"A1","label":"{{function}}","function":" Lemonlib.numToWords({{Q1}}*1000, 'es')"}],"uniques":true},"algorithm":{"name":"calculateOperation","template":"Cloze with text"}}</v>
      </c>
      <c r="C8" s="202" t="str">
        <f t="shared" si="1"/>
        <v>#REF!</v>
      </c>
      <c r="D8" s="202" t="str">
        <f t="shared" si="2"/>
        <v>#REF!</v>
      </c>
    </row>
    <row r="9" ht="15.75" customHeight="1">
      <c r="A9" s="202" t="str">
        <f>Seeds!AA9</f>
        <v>M4-NyO-46a-A-3</v>
      </c>
      <c r="B9" s="202" t="str">
        <f>Seeds!Z9</f>
        <v>{"id":"M4-NyO-46a-A-3","stimulus":"&lt;p&gt;El colegio de Susana está a {{T1}} m de su casa. Expresa esa cantidad con palabras.&lt;/p&gt;","feedback":"&lt;p&gt;La posición de cada cifra determina la forma en la que se lee. Por eso 30 se lee de una manera diferente a 300.&lt;/p&gt;","hint":"&lt;p&gt;La posición de cada cifra determina la forma en la que se lee.&lt;/p&gt;","template":"&lt;p&gt;Los metros de distancia son {{response}} {{T2}}.&lt;/p&gt;","seed":{"parameters":[{"name":"Q1","label":null,"list":[1,2]},{"name":"Q2","label":null,"min":2,"max":9,"step":1},{"name":"Q3","label":null,"min":3,"max":9,"step":1},{"name":"Q4","label":null,"min":1,"max":9,"step":1}],"calculated":[{"name":"T1","label":"{{function}}","function":"{{Q1}}*1000+{{Q2}}*100+{{Q3}}*10+{{Q4}}","temp":true},{"name":"T2","label":"{{function}}","function":"Lemonlib.numToWords({{Q2}}*100+{{Q3}}*10+{{Q4}}, 'es')","temp":true},{"name":"T3","label":"{{function}}","function":"Lemonlib.numToWords({{Q4}}, 'es')","temp":true},{"name":"A1","label":"{{function}}","function":" Lemonlib.numToWords({{Q1}}*1000, 'es')"}],"uniques":true},"algorithm":{"name":"calculateOperation","template":"Cloze with text"}}</v>
      </c>
      <c r="C9" s="202" t="str">
        <f t="shared" si="1"/>
        <v>#REF!</v>
      </c>
      <c r="D9" s="202" t="str">
        <f t="shared" si="2"/>
        <v>#REF!</v>
      </c>
    </row>
    <row r="10" ht="15.75" customHeight="1">
      <c r="A10" s="202" t="str">
        <f>Seeds!AA10</f>
        <v>M4-NyO-46b-I-1</v>
      </c>
      <c r="B10" s="202" t="str">
        <f>Seeds!Z10</f>
        <v>{"id":"M4-NyO-46b-I-1","stimulus":"&lt;p&gt;Arrastra cada número hasta su forma escrita.&lt;/p&gt;","hint":"&lt;p&gt;El valor de cada cifra es posicional, es decir, depende del lugar que ocupa en el número.&lt;/p&gt;","feedback":"&lt;p&gt;El valor de cada cifra es posicional, es decir, depende del lugar que ocupa en el número.&lt;/p&gt;&lt;table style=\"width: 100%;\"&gt;&lt;tbody&gt;&lt;tr&gt;&lt;td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name":"Q2","label":null,"min":1000,"max":9999,"step":1},{"name":"Q3","label":null,"min":1000,"max":9999,"step":1}],"calculated":[{"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Lemonlib.numToWords({{Q3}},'es').slice(1,)"}],"isNumToWords":true,"uniques":true},"algorithm":{"name":"linkOperationResult","params":{"invert":false},"template":"Match list"}}</v>
      </c>
      <c r="C10" s="202" t="str">
        <f t="shared" si="1"/>
        <v>#REF!</v>
      </c>
      <c r="D10" s="202" t="str">
        <f t="shared" si="2"/>
        <v>#REF!</v>
      </c>
    </row>
    <row r="11" ht="15.75" customHeight="1">
      <c r="A11" s="202" t="str">
        <f>Seeds!AA11</f>
        <v>M4-NyO-46b-E-1</v>
      </c>
      <c r="B11" s="202" t="str">
        <f>Seeds!Z11</f>
        <v>{"id":"M4-NyO-46b-E-1","stimulus":"&lt;p&gt;Escribe la forma numérica de esta expresión escrita.&lt;/p&gt;","template":"&lt;p&gt;{{T1}}: {{response}}&lt;/p&gt;","hint":"&lt;p&gt;El valor de cada cifra es posicional, es decir, depende del lugar que ocupa en el número.&lt;/p&gt;","feedback":"&lt;p&gt;El valor de cada cifra es posicional, es decir, depende del lugar que ocupa en el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{{T5}}&lt;/p&gt;","seed":{"parameters":[{"name":"Q1","label":null,"min":1000,"max":9999,"step":1}],"calculated":[{"name":"T1","label":"{{function}}","function":"Lemonlib.numToWords({{Q1}}, 'es')[0].toUpperCase() + Lemonlib.numToWords({{Q1}}, 'es').slice(1,)","temp":true},{"name":"A1","label":"{{function}}","function":"{{Q1}}"},{"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uniques":true},"algorithm":{"name":"calculateOperation","params":{"method":"equivLiteral","keyboard":"NUMERICAL"}}}</v>
      </c>
      <c r="C11" s="202" t="str">
        <f t="shared" si="1"/>
        <v>#REF!</v>
      </c>
      <c r="D11" s="202" t="str">
        <f t="shared" si="2"/>
        <v>#REF!</v>
      </c>
    </row>
    <row r="12" ht="15.75" customHeight="1">
      <c r="A12" s="202" t="str">
        <f>Seeds!AA12</f>
        <v>M4-NyO-46b-A-1</v>
      </c>
      <c r="B12" s="202" t="str">
        <f>Seeds!Z12</f>
        <v>{"id":"M4-NyO-46b-A-1","stimulus":"&lt;p&gt;El número de ejemplares de plantas en una reserva natural es de {{T1}}. Escribe este número con cifras.&lt;/p&gt;","template":"&lt;p&gt;En la reserva hay {{response}} plantas.&lt;/p&gt;","hint":"&lt;p&gt;El valor de cada cifra es posicional, es decir, depende del lugar que ocupa en el número.&lt;/p&gt;","feedback":"&lt;p&gt;El valor de cada cifra es posicional, es decir, depende del lugar que ocupa en el número.&lt;/p&gt;&lt;table style=\"width: 100%;\"&gt;&lt;tbody&gt;&lt;tr&gt;&lt;td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{{T5}}&lt;/p&gt;","seed":{"parameters":[{"name":"Q1","label":null,"min":1000,"max":9999,"step":1}],"calculated":[{"name":"T1","label":"{{function}}","function":"Lemonlib.numToWords({{Q1}}, 'es')","temp":true},{"name":"A1","label":"{{function}}","function":"{{Q1}}"},{"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uniques":true},"algorithm":{"name":"calculateOperation","params":{"method":"equivLiteral","keyboard":"NUMERICAL"}}}</v>
      </c>
      <c r="C12" s="202" t="str">
        <f t="shared" si="1"/>
        <v>#REF!</v>
      </c>
      <c r="D12" s="202" t="str">
        <f t="shared" si="2"/>
        <v>#REF!</v>
      </c>
    </row>
    <row r="13" ht="15.75" customHeight="1">
      <c r="A13" s="202" t="str">
        <f>Seeds!AA13</f>
        <v>M4-NyO-46b-A-2</v>
      </c>
      <c r="B13" s="202" t="str">
        <f>Seeds!Z13</f>
        <v>{"id":"M4-NyO-46b-A-2","stimulus":"&lt;p&gt;Los kilogramos de carbón que se extraen de una mina cada año son {{T1}}. Escribe este número con cifras.&lt;/p&gt;","template":"&lt;p&gt;Se extraen {{response}} kg de carbón al año.&lt;/p&gt;","hint":"&lt;p&gt;El valor de cada cifra es posicional, es decir, depende del lugar que ocupa en el número.&lt;/p&gt;","feedback":"&lt;p&gt;El valor de cada cifra es posicional, es decir, depende del lugar que ocupa en el número.&lt;/p&gt;&lt;table style=\"width: 100%;\"&gt;&lt;tbody&gt;&lt;tr&gt;&lt;td style=\"width: 20.0000%;background-color:#72D2CD;\"&gt;&lt;div style=\"text-align: center;\"&gt;&lt;strong&gt;&lt;span style=\"color: rgb(255, 255, 255);\"&gt;UM&lt;/span&gt;&lt;/strong&gt;&lt;/div&gt;&lt;/td&gt;&lt;td style=\"width: 20.0000%;background-color:#72D2CD;\"&gt;&lt;div style=\"text-align: center;\"&gt;&lt;strong&gt;&lt;span style=\"color: rgb(255, 255, 255);\"&gt;C&lt;/span&gt;&lt;/strong&gt;&lt;/div&gt;&lt;/td&gt;&lt;td style=\"width: 20.0000%;background-color:#72D2CD;\"&gt;&lt;div style=\"text-align: center;\"&gt;&lt;strong&gt;&lt;span style=\"color: rgb(255, 255, 255);\"&gt;D&lt;/span&gt;&lt;/strong&gt;&lt;/div&gt;&lt;/td&gt;&lt;td style=\"width: 20.0000%;background-color:#72D2CD;\"&gt;&lt;div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{{T5}}&lt;/p&gt;","seed":{"parameters":[{"name":"Q1","label":null,"min":1000,"max":9999,"step":1}],"calculated":[{"name":"T1","label":"{{function}}","function":"Lemonlib.numToWords({{Q1}}, 'es')","temp":true},{"name":"A1","label":"{{function}}","function":"{{Q1}}"},{"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uniques":true},"algorithm":{"name":"calculateOperation","params":{"method":"equivLiteral","keyboard":"NUMERICAL"}}}</v>
      </c>
      <c r="C13" s="202" t="str">
        <f t="shared" si="1"/>
        <v>#REF!</v>
      </c>
      <c r="D13" s="202" t="str">
        <f t="shared" si="2"/>
        <v>#REF!</v>
      </c>
    </row>
    <row r="14" ht="15.75" customHeight="1">
      <c r="A14" s="202" t="str">
        <f>Seeds!AA14</f>
        <v>M4-NyO-46b-A-3</v>
      </c>
      <c r="B14" s="202" t="str">
        <f>Seeds!Z14</f>
        <v>{"id":"M4-NyO-46b-A-3","stimulus":"&lt;p&gt;{{T1}}, esta es la suma de dinero que ha recaudado una ONG para crear escuelas en países subdesarrollados. Escribe este número con cifras.&lt;/p&gt;","template":"&lt;p&gt;La ONG ha recaudado {{response}} €.&lt;/p&gt;","hint":"&lt;p&gt;El valor de cada cifra es posicional, es decir, depende del lugar que ocupa en el número.&lt;/p&gt;","feedback":"&lt;p&gt;El valor de cada cifra es posicional, es decir, depende del lugar que ocupa en el número.&lt;/p&gt;&lt;table style=\"width: 100%;\"&gt;&lt;tbody&gt;&lt;tr&gt;&lt;td style=\"width: 20.0000%;background-color:#C77CB7;\"&gt;&lt;div style=\"text-align: center;\"&gt;&lt;strong&gt;&lt;span style=\"color: rgb(255, 255, 255);\"&gt;UM&lt;/span&gt;&lt;/strong&gt;&lt;/div&gt;&lt;/td&gt;&lt;td style=\"width: 20.0000%;background-color:#C77CB7;\"&gt;&lt;div style=\"text-align: center;\"&gt;&lt;strong&gt;&lt;span style=\"color: rgb(255, 255, 255);\"&gt;C&lt;/span&gt;&lt;/strong&gt;&lt;/div&gt;&lt;/td&gt;&lt;td style=\"width: 20.0000%;background-color:#C77CB7;\"&gt;&lt;div style=\"text-align: center;\"&gt;&lt;strong&gt;&lt;span style=\"color: rgb(255, 255, 255);\"&gt;D&lt;/span&gt;&lt;/strong&gt;&lt;/div&gt;&lt;/td&gt;&lt;td style=\"width: 20.0000%;background-color:#C77CB7;\"&gt;&lt;div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{{T5}}&lt;/p&gt;","seed":{"parameters":[{"name":"Q1","label":null,"min":1000,"max":9999,"step":1}],"calculated":[{"name":"T1","label":"{{function}}","function":"Lemonlib.numToWords({{Q1}}, 'es')[0].toUpperCase() + Lemonlib.numToWords({{Q1}}, 'es').slice(1,)","temp":true},{"name":"A1","label":"{{function}}","function":"{{Q1}}"},{"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uniques":true},"algorithm":{"name":"calculateOperation","params":{"method":"equivLiteral","keyboard":"NUMERICAL"}}}</v>
      </c>
      <c r="C14" s="202" t="str">
        <f t="shared" si="1"/>
        <v>#REF!</v>
      </c>
      <c r="D14" s="202" t="str">
        <f t="shared" si="2"/>
        <v>#REF!</v>
      </c>
    </row>
    <row r="15" ht="15.75" customHeight="1">
      <c r="A15" s="202" t="str">
        <f>Seeds!AA15</f>
        <v>M4-NyO-46c-I-1</v>
      </c>
      <c r="B15" s="202" t="str">
        <f>Seeds!Z15</f>
        <v>{"id":"M4-NyO-46c-I-1","stimulus":"&lt;p&gt;Indica si estas descomposiciones son correctas o incorrectas.&lt;/p&gt;","hint":"&lt;p&gt;Un número puede descomponerse como la suma de sus cifras multiplicadas por 1, 10, 100, &lt;span class=\"no-break\"&gt;1 000&lt;/span&gt; o &lt;span class=\"no-break\"&gt;10 000,&lt;/span&gt; según su posición en el número.&lt;/p&gt;","feedback":"&lt;p&gt;Un número puede descomponerse como la suma de sus cifras multiplicadas por 1, 10, 100, &lt;span class=\"no-break\"&gt;1 000&lt;/span&gt; o &lt;span class=\"no-break\"&gt;10 000,&lt;/span&gt; según su posición en el número.&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Q2}} {{Q3}}{{Q4}}0 = {{Q1}} × 10 000 + {{Q2}} × 1 000 + {{Q3}} × 100 + {{Q4}} × 10"},{"name":"A2","label":"{{function}}","function":"{{Q3}}{{Q5}} 0{{Q7}}0 = {{Q3}} × 10 000 + {{Q5}} × 1 000 + {{Q7}} × 10"},{"name":"A3","label":"{{function}}","function":"{{Q4}}0 {{Q1}}00 = {{Q4}} × 10 000 + {{Q1}} × 100"},{"name":"A4","label":"{{function}}","function":"{{Q2}}{{Q8}} {{Q3}}{{Q7}}0 = {{Q2}} × 10 000 + {{Q8}} × 1 000 + {{Q3}} × 100","incorrect":true,"feedback":"&lt;p&gt;La descomposición correcta es:&lt;/p&gt;&lt;p&gt;{{Q2}}{{Q8}} {{Q3}}{{Q7}}0 = {{Q2}} × &lt;span class=\"no-break\"&gt;10 000&lt;/span&gt; + {{Q8}} × 1 000 + {{Q3}} × 100 + {{Q7}} × 10&lt;/p&gt;"},{"name":"A5","label":"{{function}}","function":"{{Q5}}0 {{Q6}}0{{Q7}} = {{Q5}} × 10 000 + {{Q6}} × 10 000 + {{Q7}} × 10 000","incorrect":true,"feedback":"&lt;p&gt;La descomposición correcta es:&lt;/p&gt;&lt;p&gt;{{Q5}}0 {{Q6}}0{{Q7}} = {{Q5}} × &lt;span class=\"no-break\"&gt;10 000&lt;/span&gt; + {{Q6}} × 100 + {{Q7}}&lt;/p&gt;"},{"name":"A6","label":"{{function}}","function":"{{Q6}}{{Q8}} {{Q4}}0{{Q8}} = {{Q6}} × 10 000 + {{Q8}} × 1 000 + {{Q4}} × 100 + {{Q8}} × 10","incorrect":true,"feedback":"&lt;p&gt;La descomposición correcta es:&lt;/p&gt;&lt;p&gt;{{Q6}}{{Q8}} {{Q4}}0{{Q8}} = {{Q6}} × &lt;span class=\"no-break\"&gt;10 000&lt;/span&gt; + {{Q8}} × &lt;span class=\"no-break\"&gt;1 000&lt;/span&gt; + {{Q4}} × 100 + {{Q8}}&lt;/p&gt;"}],"uniques":true},"algorithm":{"name":"trueFalse","template":"Choice matrix – inline","params":{"countCorrect":2,"countIncorrect":1,"showCheckIcon":false,"options":["Correcto","Incorrecto"]}}}</v>
      </c>
      <c r="C15" s="202" t="str">
        <f t="shared" si="1"/>
        <v>#REF!</v>
      </c>
      <c r="D15" s="202" t="str">
        <f t="shared" si="2"/>
        <v>#REF!</v>
      </c>
    </row>
    <row r="16" ht="15.75" customHeight="1">
      <c r="A16" s="202" t="str">
        <f>Seeds!AA16</f>
        <v>M4-NyO-46c-E-1</v>
      </c>
      <c r="B16" s="202" t="str">
        <f>Seeds!Z16</f>
        <v>{"id":"M4-NyO-46c-E-1","stimulus":"&lt;p&gt;Descompón este número siguiendo el ejemplo: 45 = 4 × 10 + 5.&lt;/p&gt;","template":"&lt;p style=\"text-align: center\"&gt;{{T1}} = {{response}}&lt;/p&gt;","hint":"&lt;p&gt;Un número puede descomponerse como la suma de sus cifras multiplicadas por 1, 10, 100 o 1 000, según su posición en el número.&lt;/p&gt;","feedback":"&lt;p&gt;Un número puede descomponerse como la suma de sus cifras multiplicadas por 1, 10, 100 o 1 000, según su posición en el número.&lt;/p&gt;","seed":{"parameters":[{"name":"Q1","label":null,"min":1,"max":9,"step":1},{"name":"Q2","label":null,"min":1,"max":9,"step":1},{"name":"Q3","label":null,"min":1,"max":9,"step":1},{"name":"Q4","label":null,"min":1,"max":9,"step":1}],"calculated":[{"name":"T1","label":"{{function}}","function":"{{Q1}}*1000 + {{Q2}}*100 + {{Q3}}*10+{{Q4}}","temp":true},{"name":"A1","label":"{{function}}","function":"{{Q1}}\\times1000+{{Q2}}\\times100+{{Q3}}\\times10+{{Q4}}"}],"uniques":true},"algorithm":{"name":"calculateOperation","params":{"method":"equivLiteral","keyboard":"INTERMEDIATE"}}}</v>
      </c>
      <c r="C16" s="202" t="str">
        <f t="shared" si="1"/>
        <v>#REF!</v>
      </c>
      <c r="D16" s="202" t="str">
        <f t="shared" si="2"/>
        <v>#REF!</v>
      </c>
    </row>
    <row r="17" ht="15.75" customHeight="1">
      <c r="A17" s="202" t="str">
        <f>Seeds!AA17</f>
        <v>M4-NyO-46c-A-1</v>
      </c>
      <c r="B17" s="202" t="str">
        <f>Seeds!Z17</f>
        <v>{"id":"M4-NyO-46c-A-1","stimulus":"&lt;p&gt;Una editorial tiene en sus almacenes un total de {{T1}} libros. Descompón este número siguiendo el ejemplo: 34 = 3 × 10 + 4.&lt;/p&gt;","template":"&lt;p style=\"text-align: center\"&gt;{{T1}} = {{response}}&lt;/p&gt;","hint":"&lt;p&gt;Un número puede descomponerse como la suma de sus cifras multiplicadas por 1, 10, 100 o 1 000, según su posición en el número.&lt;/p&gt;","feedback":"&lt;p&gt;Un número puede descomponerse como la suma de sus cifras multiplicadas por 1, 10, 100 o 1 000, según su posición en el número.&lt;/p&gt;","seed":{"parameters":[{"name":"Q1","label":null,"min":1,"max":9,"step":1},{"name":"Q2","label":null,"min":1,"max":9,"step":1},{"name":"Q3","label":null,"min":1,"max":9,"step":1},{"name":"Q4","label":null,"min":1,"max":9,"step":1}],"calculated":[{"name":"T1","label":"{{function}}","function":"{{Q1}}*1000 + {{Q2}}*100 + {{Q3}}*10+{{Q4}}","temp":true},{"name":"A1","label":"{{function}}","function":"{{Q1}}\\times1000+{{Q2}}\\times100+{{Q3}}\\times10+{{Q4}}"}],"uniques":true},"algorithm":{"name":"calculateOperation","params":{"method":"equivLiteral","keyboard":"INTERMEDIATE"}}}</v>
      </c>
      <c r="C17" s="202" t="str">
        <f t="shared" si="1"/>
        <v>#REF!</v>
      </c>
      <c r="D17" s="202" t="str">
        <f t="shared" si="2"/>
        <v>#REF!</v>
      </c>
    </row>
    <row r="18" ht="15.75" customHeight="1">
      <c r="A18" s="202" t="str">
        <f>Seeds!AA18</f>
        <v>M4-NyO-46c-A-2</v>
      </c>
      <c r="B18" s="202" t="str">
        <f>Seeds!Z18</f>
        <v>{"id":"M4-NyO-46c-A-2","stimulus":"&lt;p&gt;Una ciudad ha reciclado {{T1}} pilas este mes para combatir la contaminación medioambiental. Descompón el número de pilas siguiendo este ejemplo: 89 = 8 × 10 + 9.&lt;/p&gt;","template":"&lt;p style=\"text-align: center\"&gt;{{T1}} = {{response}}&lt;/p&gt;","hint":"&lt;p&gt;Un número puede descomponerse como la suma de sus cifras multiplicadas por 1, 10, 100 o 1 000, según su posición en el número.&lt;/p&gt;","feedback":"&lt;p&gt;Un número puede descomponerse como la suma de sus cifras multiplicadas por 1, 10, 100 o 1 000, según su posición en el número.&lt;/p&gt;","seed":{"parameters":[{"name":"Q1","label":null,"min":1,"max":9,"step":1},{"name":"Q2","label":null,"min":1,"max":9,"step":1},{"name":"Q3","label":null,"min":1,"max":9,"step":1},{"name":"Q4","label":null,"min":1,"max":9,"step":1}],"calculated":[{"name":"T1","label":"{{function}}","function":"{{Q1}}*1000 + {{Q2}}*100 + {{Q3}}*10+{{Q4}}","temp":true},{"name":"A1","label":"{{function}}","function":"{{Q1}}\\times1000+{{Q2}}\\times100+{{Q3}}\\times10+{{Q4}}"}],"uniques":true},"algorithm":{"name":"calculateOperation","params":{"method":"equivLiteral","keyboard":"INTERMEDIATE"}}}</v>
      </c>
      <c r="C18" s="202" t="str">
        <f t="shared" si="1"/>
        <v>#REF!</v>
      </c>
      <c r="D18" s="202" t="str">
        <f t="shared" si="2"/>
        <v>#REF!</v>
      </c>
    </row>
    <row r="19" ht="15.75" customHeight="1">
      <c r="A19" s="202" t="str">
        <f>Seeds!AA19</f>
        <v>M4-NyO-46c-A-3</v>
      </c>
      <c r="B19" s="202" t="str">
        <f>Seeds!Z19</f>
        <v>{"id":"M4-NyO-46c-A-3","stimulus":"&lt;p&gt;Un grupo de ganaderos ha almacenado {{T1}} l de leche en una semana. Descompón este número siguiendo el ejemplo: 98= 9 × 10 + 8.&lt;/p&gt;","template":"&lt;p style=\"text-align: center\"&gt;{{T1}} = {{response}}&lt;/p&gt;","hint":"&lt;p&gt;Un número puede descomponerse como la suma de sus cifras multiplicadas por 1, 10, 100 o 1 000, según su posición en el número.&lt;/p&gt;","feedback":"&lt;p&gt;Un número puede descomponerse como la suma de sus cifras multiplicadas por 1, 10, 100 o 1 000, según su posición en el número.&lt;/p&gt;","seed":{"parameters":[{"name":"Q1","label":null,"min":1,"max":9,"step":1},{"name":"Q2","label":null,"min":1,"max":9,"step":1},{"name":"Q3","label":null,"min":1,"max":9,"step":1},{"name":"Q4","label":null,"min":1,"max":9,"step":1}],"calculated":[{"name":"T1","label":"{{function}}","function":"{{Q1}}*1000 + {{Q2}}*100 + {{Q3}}*10+{{Q4}}","temp":true},{"name":"A1","label":"{{function}}","function":"{{Q1}}\\times1000+{{Q2}}\\times100+{{Q3}}\\times10+{{Q4}}"}],"uniques":true},"algorithm":{"name":"calculateOperation","params":{"method":"equivLiteral","keyboard":"INTERMEDIATE"}}}</v>
      </c>
      <c r="C19" s="202" t="str">
        <f t="shared" si="1"/>
        <v>#REF!</v>
      </c>
      <c r="D19" s="202" t="str">
        <f t="shared" si="2"/>
        <v>#REF!</v>
      </c>
    </row>
    <row r="20" ht="15.75" customHeight="1">
      <c r="A20" s="202" t="str">
        <f>Seeds!AA20</f>
        <v>M4-NyO-47a-I-1</v>
      </c>
      <c r="B20" s="202" t="str">
        <f>Seeds!Z20</f>
        <v>{"id":"M4-NyO-47a-I-1","stimulus":"&lt;p&gt;Indica si estas comparaciones son correctas o incorrectas.&lt;/p&gt;","hint":"&lt;p&gt;El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7000,"max":7499,"step":1},{"name":"Q2","label":null,"min":7500,"max":7999,"step":1},{"name":"Q3","label":null,"min":1000,"max":1499,"step":1},{"name":"Q4","label":null,"min":1500,"max":1999,"step":1},{"name":"Q5","label":null,"min":1000,"max":4999,"step":1},{"name":"Q6","label":null,"min":5000,"max":9999,"step":1},{"name":"Q7","label":null,"min":1000,"max":3999,"step":1},{"name":"Q8","label":null,"min":4000,"max":9999,"step":1}],"calculated":[{"name":"A1","label":"{{Q1}} &lt; {{Q2}}"},{"name":"A2","label":"{{Q4}} &gt; {{Q3}}"},{"name":"A3","label":"{{Q5}} &lt; {{Q6}}"},{"name":"A4","label":"{{Q7}} &lt; {{Q8}}"},{"name":"A5","label":"{{Q2}} &lt; {{Q1}}","incorrect":true},{"name":"A6","label":"{{Q3}} &gt; {{Q4}}","incorrect":true},{"name":"A7","label":"{{Q6}} &lt; {{Q5}}","incorrect":true},{"name":"A8","label":"{{Q8}} &lt; {{Q7}}","incorrect":true}],"uniques":true},"algorithm":{"name":"trueFalse","template":"Choice matrix – inline","params":{"countCorrect":2,"countIncorrect":1,"showCheckIcon":false,"options":["Correcto","Incorrecto"]}}}</v>
      </c>
      <c r="C20" s="202" t="str">
        <f t="shared" si="1"/>
        <v>#REF!</v>
      </c>
      <c r="D20" s="202" t="str">
        <f t="shared" si="2"/>
        <v>#REF!</v>
      </c>
    </row>
    <row r="21" ht="15.75" customHeight="1">
      <c r="A21" s="202" t="str">
        <f>Seeds!AA21</f>
        <v>M4-NyO-47a-E-1</v>
      </c>
      <c r="B21" s="202" t="str">
        <f>Seeds!Z21</f>
        <v>{"id":"M4-NyO-47a-E-1","stimulus":"&lt;p&gt;Completa los huecos para ordenar estos tres números: {{Q1}}, {{Q2}} y {{Q3}}.&lt;/p&gt;","template":"&lt;div style=\"display:flex; justify-content:center;\"&gt;&lt;p&gt;{{response}} &gt; {{response}} &gt; {{response}}&lt;/p&gt;&lt;/div&gt;","hint":"&lt;p&gt;El símbolo &gt; significa &lt;i&gt;mayor que&lt;/i&gt; y el símbolo &lt;, &lt;i&gt;menor que.&lt;/i&gt;&lt;/p&gt;","feedback":"&lt;p&gt;Si dos números tienen el mismo número de cifras, hay que comparar cada una empezando desde la izquierda. Si uno de los dos tiene más cifras que el otro, entonces ese es el mayor.&lt;/p&gt;","seed":{"parameters":[{"name":"Q1","label":null,"min":1000,"max":9999,"step":1},{"name":"Q2","label":null,"min":1000,"max":9999,"step":1},{"name":"Q3","label":null,"min":1000,"max":9999,"step":1}],"calculated":[{"name":"A1","label":"{{function}}","function":"math.max({{Q1}}, {{Q2}}, {{Q3}})"},{"name":"A2","label":"{{function}}","function":"{{Q1}}+{{Q2}}+{{Q3}}-math.max({{Q1}}, {{Q2}}, {{Q3}})-math.min({{Q1}}, {{Q2}}, {{Q3}})"},{"name":"A3","label":"{{function}}","function":"math.min({{Q1}}, {{Q2}}, {{Q3}})"}],"uniques":true},"algorithm":{"name":"calculateOperation","params":{"method":"equivLiteral","keyboard":"NUMERICAL"}}}</v>
      </c>
      <c r="C21" s="202" t="str">
        <f t="shared" si="1"/>
        <v>#REF!</v>
      </c>
      <c r="D21" s="202" t="str">
        <f t="shared" si="2"/>
        <v>#REF!</v>
      </c>
    </row>
    <row r="22" ht="15.75" customHeight="1">
      <c r="A22" s="202" t="str">
        <f>Seeds!AA22</f>
        <v>M4-NyO-47a-A-1</v>
      </c>
      <c r="B22" s="202" t="str">
        <f>Seeds!Z22</f>
        <v>{"id":"M4-NyO-47a-A-1","stimulus":"&lt;p&gt;El cantante más reconocido de una discográfica ha vendido {{Q1}} copias de su disco, el segundo intérprete, {{Q2}} y el tercero, {{Q3}}. Completa los huecos para ordenar las ventas.&lt;/p&gt;","template":"&lt;div style=\"display:flex; justify-content:center;\"&gt;&lt;p&gt;{{response}} &gt; {{response}} &gt; {{response}}&lt;/p&gt;&lt;/div&gt;","hint":"&lt;p&gt;El símbolo &gt; significa &lt;i&gt;mayor que&lt;/i&gt; y el símbolo &lt;, &lt;i&gt;menor que.&lt;/i&gt;&lt;/p&gt;","feedback":"&lt;p&gt;Si dos números tienen el mismo número de cifras, hay que comparar cada una empezando desde la izquierda. Si uno de los dos tiene más cifras que el otro, entonces ese es el mayor.&lt;/p&gt;","seed":{"parameters":[{"name":"Q1","label":null,"min":1000,"max":9999,"step":1},{"name":"Q2","label":null,"min":1000,"max":9999,"step":1},{"name":"Q3","label":null,"min":1000,"max":9999,"step":1}],"calculated":[{"name":"A1","label":"{{function}}","function":"math.max({{Q1}}, {{Q2}}, {{Q3}})"},{"name":"A2","label":"{{function}}","function":"{{Q1}}+{{Q2}}+{{Q3}}-math.max({{Q1}}, {{Q2}}, {{Q3}})-math.min({{Q1}}, {{Q2}}, {{Q3}})"},{"name":"A3","label":"{{function}}","function":"math.min({{Q1}}, {{Q2}}, {{Q3}})"}],"uniques":true},"algorithm":{"name":"calculateOperation","params":{"method":"equivLiteral","keyboard":"NUMERICAL"}}}</v>
      </c>
      <c r="C22" s="202" t="str">
        <f t="shared" si="1"/>
        <v>#REF!</v>
      </c>
      <c r="D22" s="202" t="str">
        <f t="shared" si="2"/>
        <v>#REF!</v>
      </c>
    </row>
    <row r="23" ht="15.75" customHeight="1">
      <c r="A23" s="202" t="str">
        <f>Seeds!AA23</f>
        <v>M4-NyO-47a-A-2</v>
      </c>
      <c r="B23" s="202" t="str">
        <f>Seeds!Z23</f>
        <v>{"id":"M4-NyO-47a-A-2","stimulus":"&lt;p&gt;Durante los últimos años, una zapatería ha vendido {{Q1}} zapatillas {{Q4}}, {{Q2}} {{Q5}} y {{Q3}} {{Q6}}. El gerente quiere saber de qué color se han vendido más zapatillas y de cuál menos. Ayúdale completando los huecos con las ventas de cada color.&lt;/p&gt;","template":"&lt;div style=\"display:flex; justify-content:center;\"&gt;&lt;p&gt;{{response}} &gt; {{response}} &gt; {{response}}&lt;/p&gt;&lt;/div&gt;","hint":"&lt;p&gt;El símbolo &gt; significa &lt;i&gt;mayor que&lt;/i&gt; y el símbolo &lt;, &lt;i&gt;menor que.&lt;/i&gt;&lt;/p&gt;","feedback":"&lt;p&gt;Si dos números tienen el mismo número de cifras, hay que comparar cada una empezando desde la izquierda. Si uno de los dos tiene más cifras que el otro, entonces ese es el mayor.&lt;/p&gt;","seed":{"parameters":[{"name":"Q1","label":null,"min":1000,"max":9999,"step":1},{"name":"Q2","label":null,"min":1000,"max":9999,"step":1},{"name":"Q3","label":null,"min":1000,"max":9999,"step":1},{"name":"Q4","label":null,"list":["blancas","rojas","azules","negras","verdes"]},{"name":"Q5","label":null,"list":["blancas","rojas","azules","negras","verdes"]},{"name":"Q6","label":null,"list":["blancas","rojas","azules","negras","verdes"]}],"calculated":[{"name":"A1","label":"{{function}}","function":"math.max({{Q1}}, {{Q2}}, {{Q3}})"},{"name":"A2","label":"{{function}}","function":"{{Q1}}+{{Q2}}+{{Q3}}-math.max({{Q1}}, {{Q2}}, {{Q3}})-math.min({{Q1}}, {{Q2}}, {{Q3}})"},{"name":"A3","label":"{{function}}","function":"math.min({{Q1}}, {{Q2}}, {{Q3}})"}],"uniques":true},"algorithm":{"name":"calculateOperation","params":{"method":"equivLiteral","keyboard":"NUMERICAL"}}}</v>
      </c>
      <c r="C23" s="202" t="str">
        <f t="shared" si="1"/>
        <v>#REF!</v>
      </c>
      <c r="D23" s="202" t="str">
        <f t="shared" si="2"/>
        <v>#REF!</v>
      </c>
    </row>
    <row r="24" ht="15.75" customHeight="1">
      <c r="A24" s="202" t="str">
        <f>Seeds!AA24</f>
        <v>M4-NyO-47a-A-3</v>
      </c>
      <c r="B24" s="202" t="str">
        <f>Seeds!Z24</f>
        <v>{"id":"M4-NyO-47a-A-3","stimulus":"&lt;p&gt;Una empresa ha impreso {{Q3}} cromos de futbolistas, {{Q1}} de tenistas y {{Q2}} de jugadores de baloncesto. ¿De cuáles ha fabricado más y de cuáles menos? Completa los huecos para ordenar estas cantidades.&lt;/p&gt;","template":"&lt;div style=\"display:flex; justify-content:center;\"&gt;&lt;p&gt;{{response}} &lt; {{response}} &lt; {{response}}&lt;/p&gt;&lt;/div&gt;","hint":"&lt;p&gt;El símbolo &gt; significa &lt;i&gt;mayor que&lt;/i&gt; y el símbolo &lt;, &lt;i&gt;menor que.&lt;/i&gt;&lt;/p&gt;","feedback":"&lt;p&gt;Si dos números tienen el mismo número de cifras, hay que comparar cada una empezando desde la izquierda. Si uno de los dos tiene más cifras que el otro, entonces ese es el mayor.&lt;/p&gt;","seed":{"parameters":[{"name":"Q1","label":null,"min":1000,"max":9999,"step":1},{"name":"Q2","label":null,"min":1000,"max":9999,"step":1},{"name":"Q3","label":null,"min":1000,"max":9999,"step":1}],"calculated":[{"name":"A1","label":"{{function}}","function":"math.min({{Q1}}, {{Q2}}, {{Q3}})"},{"name":"A2","label":"{{function}}","function":"{{Q1}}+{{Q2}}+{{Q3}}-math.max({{Q1}}, {{Q2}}, {{Q3}})-math.min({{Q1}}, {{Q2}}, {{Q3}})"},{"name":"A3","label":"{{function}}","function":"math.max({{Q1}}, {{Q2}}, {{Q3}})"}],"uniques":true},"algorithm":{"name":"calculateOperation","params":{"method":"equivLiteral","keyboard":"NUMERICAL"}}}</v>
      </c>
      <c r="C24" s="202" t="str">
        <f t="shared" si="1"/>
        <v>#REF!</v>
      </c>
      <c r="D24" s="202" t="str">
        <f t="shared" si="2"/>
        <v>#REF!</v>
      </c>
    </row>
    <row r="25" ht="15.75" customHeight="1">
      <c r="A25" s="202" t="str">
        <f>Seeds!AA25</f>
        <v>M4-NyO-37a-I-1</v>
      </c>
      <c r="B25" s="202" t="str">
        <f>Seeds!Z25</f>
        <v>{"id":"M4-NyO-37a-I-1","stimulus":"&lt;p&gt;Arrastra la forma en que se leen estos números.&lt;/p&gt;","hint":"&lt;p&gt;La posición de cada cifra determina la forma en la que se lee.&lt;/p&gt;","feedback":"&lt;p&gt;La posición de cada cifra determina la forma en la que se lee. Por eso 30 se lee de una manera diferente a 300.&lt;/p&gt;","seed":{"parameters":[{"name":"Q1","label":null,"min":10000,"max":99999,"step":1},{"name":"Q2","label":null,"min":10000,"max":99999,"step":1},{"name":"Q3","label":null,"min":10000,"max":99999,"step":1}],"calculated":[{"name":"T1","function":"Lemonlib.numToWords({{Q1}}, 'es')[0].toUpperCase() + Lemonlib.numToWords({{Q1}}, 'es').slice(1,)","temp":true},{"name":"T2","function":"Lemonlib.numToWords({{Q2}}, 'es')[0].toUpperCase() + Lemonlib.numToWords({{Q2}}, 'es').slice(1,)","temp":true},{"name":"T3","function":"Lemonlib.numToWords({{Q3}}, 'es')[0].toUpperCase() + Lemonlib.numToWords({{Q3}}, 'es').slice(1,)","temp":true},{"name":"A1","label":"{{T1}}","function":"{{Q1}}"},{"name":"A2","label":"{{T2}}","function":"{{Q2}}"},{"name":"A3","label":"{{T3}}","function":"{{Q3}}"}],"uniques":true},"algorithm":{"name":"linkOperationResult","params":{"invert":false},"template":"Match list"}}</v>
      </c>
      <c r="C25" s="202" t="str">
        <f t="shared" si="1"/>
        <v>#REF!</v>
      </c>
      <c r="D25" s="202" t="str">
        <f t="shared" si="2"/>
        <v>#REF!</v>
      </c>
    </row>
    <row r="26" ht="15.75" customHeight="1">
      <c r="A26" s="202" t="str">
        <f t="shared" ref="A26:C26" si="3">#REF!</f>
        <v>#REF!</v>
      </c>
      <c r="B26" s="202" t="str">
        <f t="shared" si="3"/>
        <v>#REF!</v>
      </c>
      <c r="C26" s="202" t="str">
        <f t="shared" si="3"/>
        <v>#REF!</v>
      </c>
      <c r="D26" s="202" t="str">
        <f t="shared" si="2"/>
        <v>#REF!</v>
      </c>
    </row>
    <row r="27" ht="15.75" customHeight="1">
      <c r="A27" s="202" t="str">
        <f>Seeds!AA30</f>
        <v>M4-NyO-37a-A-1</v>
      </c>
      <c r="B27" s="202" t="str">
        <f>Seeds!Z30</f>
        <v>{"id":"M4-NyO-37a-A-1","stimulus":"&lt;p&gt;En una ciudad viven {{T1}} personas. Completa el hueco.&lt;/p&gt;","template":"&lt;p&gt;Viven {{response}} y {{T2}} personas.&lt;/p&gt;","hint":"&lt;p&gt;La posición de cada cifra determina la forma en la que se lee.&lt;/p&gt;","feedback":"&lt;p&gt;La posición de cada cifra determina la forma en la que se lee. Por eso 30 se lee de una manera diferente a 300.&lt;/p&gt;","seed":{"parameters":[{"name":"Q1","label":null,"min":3,"max":9,"step":1},{"name":"Q2","label":null,"min":2000,"max":9999,"step":1}],"calculated":[{"name":"T1","function":"{{Q1}}*10000+{{Q2}}","temp":true},{"name":"T2","function":"Lemonlib.numToWords({{Q2}}, 'es')","temp":true},{"name":"A1","label":"{{function}}","function":"Lemonlib.numToWords({{Q1}}*10, 'es')"}],"uniques":true},"algorithm":{"name":"calculateOperation","template":"Cloze with text"}}</v>
      </c>
      <c r="C27" s="202" t="str">
        <f t="shared" ref="C27:C106" si="4">#REF!</f>
        <v>#REF!</v>
      </c>
      <c r="D27" s="202" t="str">
        <f t="shared" si="2"/>
        <v>#REF!</v>
      </c>
    </row>
    <row r="28" ht="15.75" customHeight="1">
      <c r="A28" s="202" t="str">
        <f>Seeds!AA31</f>
        <v>M4-NyO-37a-A-2</v>
      </c>
      <c r="B28" s="202" t="str">
        <f>Seeds!Z31</f>
        <v>{"id":"M4-NyO-37a-A-2","stimulus":"&lt;p&gt;En el estadio de fútbol de una ciudad caben {{T1}} espectadores. Completa el hueco.&lt;/p&gt;","template":"&lt;p&gt;En él caben {{response}} mil {{T2}} espectadores.&lt;/p&gt;","hint":"&lt;p&gt;La posición de cada cifra determina la forma en la que se lee.&lt;/p&gt;","feedback":"&lt;p&gt;La posición de cada cifra determina la forma en la que se lee. Por eso 30 se lee de una manera diferente a 300.&lt;/p&gt;","seed":{"parameters":[{"name":"Q1","label":null,"min":10,"max":30,"step":1},{"name":"Q2","label":null,"min":100,"max":999,"step":1}],"calculated":[{"name":"T1","function":"{{Q1}}*1000+{{Q2}}","temp":true},{"name":"T2","function":"Lemonlib.numToWords({{Q2}}, 'es')","temp":true},{"name":"A1","label":"{{function}}","function":"Lemonlib.numToWords({{Q1}}, 'es')"}],"uniques":true},"algorithm":{"name":"calculateOperation","template":"Cloze with text"}}</v>
      </c>
      <c r="C28" s="202" t="str">
        <f t="shared" si="4"/>
        <v>#REF!</v>
      </c>
      <c r="D28" s="202" t="str">
        <f t="shared" si="2"/>
        <v>#REF!</v>
      </c>
    </row>
    <row r="29" ht="15.75" customHeight="1">
      <c r="A29" s="202" t="str">
        <f>Seeds!AA32</f>
        <v>M4-NyO-37a-A-3</v>
      </c>
      <c r="B29" s="202" t="str">
        <f>Seeds!Z32</f>
        <v>{"id":"M4-NyO-37a-A-3","stimulus":"&lt;p&gt;Al concierto de una cantante han asistido {{T1}} personas. Completa el hueco.&lt;/p&gt;","template":"&lt;p&gt;Han asistido {{T2}} y {{response}} mil {{T3}} seguidores.&lt;/p&gt;","hint":"&lt;p&gt;La posición de cada cifra determina la forma en la que se lee.&lt;/p&gt;","feedback":"&lt;p&gt;La posición de cada cifra determina la forma en la que se lee. Por eso 30 se lee de una manera diferente a 300.&lt;/p&gt;","seed":{"parameters":[{"name":"Q1","label":null,"min":3,"max":9,"step":1},{"name":"Q2","label":null,"min":2,"max":9,"step":1},{"name":"Q3","label":null,"min":100,"max":999,"step":1}],"calculated":[{"name":"T1","function":"{{Q1}}*10000+{{Q2}}*1000+{{Q3}}","temp":true},{"name":"T2","function":"Lemonlib.numToWords({{Q1}}*10, 'es')","temp":true},{"name":"T3","function":"Lemonlib.numToWords({{Q3}}, 'es')","temp":true},{"name":"A1","label":"{{function}}","function":"Lemonlib.numToWords({{Q2}}, 'es')"}],"uniques":true},"algorithm":{"name":"calculateOperation","template":"Cloze with text"}}</v>
      </c>
      <c r="C29" s="202" t="str">
        <f t="shared" si="4"/>
        <v>#REF!</v>
      </c>
      <c r="D29" s="202" t="str">
        <f t="shared" si="2"/>
        <v>#REF!</v>
      </c>
    </row>
    <row r="30" ht="15.75" customHeight="1">
      <c r="A30" s="202" t="str">
        <f>Seeds!AA33</f>
        <v>M4-NyO-37a-A-4</v>
      </c>
      <c r="B30" s="202" t="str">
        <f>Seeds!Z33</f>
        <v>{"id":"M4-NyO-37a-A-4","stimulus":"&lt;p&gt;Un vídeo de una red social ha conseguido {{T1}} &lt;i&gt;likes.&lt;/i&gt; Completa el hueco.&lt;/p&gt;","template":"&lt;p&gt;El vídeo tiene {{T2}} {{response}} {{T3}} &lt;i&gt;likes.&lt;/i&gt;&lt;/p&gt;","hint":"&lt;p&gt;La posición de cada cifra determina la forma en la que se lee.&lt;/p&gt;","feedback":"&lt;p&gt;La posición de cada cifra determina la forma en la que se lee. Por eso 30 se lee de una manera diferente a 300.&lt;/p&gt;","seed":{"parameters":[{"name":"Q1","label":null,"min":10,"max":99,"step":1},{"name":"Q2","label":null,"min":1,"max":9,"step":1},{"name":"Q3","label":null,"min":10,"max":99,"step":1}],"calculated":[{"name":"T1","function":"{{Q1}}*1000+{{Q2}}*100+{{Q3}}","temp":true},{"name":"T2","function":"Lemonlib.numToWords({{Q1}}*1000, 'es')","temp":true},{"name":"T3","function":"Lemonlib.numToWords({{Q3}}, 'es')","temp":true},{"name":"A1","label":"{{function}}","function":"Lemonlib.numToWords({{Q2}}*100, 'es')"}],"uniques":true},"algorithm":{"name":"calculateOperation","template":"Cloze with text"}}</v>
      </c>
      <c r="C30" s="202" t="str">
        <f t="shared" si="4"/>
        <v>#REF!</v>
      </c>
      <c r="D30" s="202" t="str">
        <f t="shared" si="2"/>
        <v>#REF!</v>
      </c>
    </row>
    <row r="31" ht="15.75" customHeight="1">
      <c r="A31" s="202" t="str">
        <f>Seeds!AA34</f>
        <v>M4-NyO-37a-A-5</v>
      </c>
      <c r="B31" s="202" t="str">
        <f>Seeds!Z34</f>
        <v>{"id":"M4-NyO-37a-A-5","stimulus":"&lt;p&gt;En una colonia viven {{T1}} pingüinos. Completa el hueco.&lt;/p&gt;","template":"&lt;p&gt;En la colonia viven {{response}} y {{T2}} pingüinos.&lt;/p&gt;","hint":"&lt;p&gt;La posición de cada cifra determina la forma en la que se lee.&lt;/p&gt;","feedback":"&lt;p&gt;La posición de cada cifra determina la forma en la que se lee. Por eso 30 se lee de una manera diferente a 300.&lt;/p&gt;","seed":{"parameters":[{"name":"Q1","label":null,"min":3,"max":9,"step":1},{"name":"Q2","label":null,"min":2000,"max":9999,"step":1}],"calculated":[{"name":"T1","function":"{{Q1}}*10000+{{Q2}}","temp":true},{"name":"T2","function":"Lemonlib.numToWords({{Q2}}, 'es')","temp":true},{"name":"A1","label":"{{function}}","function":"Lemonlib.numToWords({{Q1}}*10, 'es')"}],"uniques":true},"algorithm":{"name":"calculateOperation","template":"Cloze with text"}}</v>
      </c>
      <c r="C31" s="202" t="str">
        <f t="shared" si="4"/>
        <v>#REF!</v>
      </c>
      <c r="D31" s="202" t="str">
        <f t="shared" si="2"/>
        <v>#REF!</v>
      </c>
    </row>
    <row r="32" ht="15.75" customHeight="1">
      <c r="A32" s="202" t="str">
        <f>Seeds!AA36</f>
        <v>M4-NyO-37b-I-1</v>
      </c>
      <c r="B32" s="202" t="str">
        <f>Seeds!Z36</f>
        <v>{"id":"M4-NyO-37b-I-1","stimulus":"&lt;p&gt;Arrastra cada número hasta su forma escrita.&lt;/p&gt;","hint":"&lt;p&gt;La posición de cada cifra determina la forma en la que se lee.&lt;/p&gt;","feedback":"&lt;p&gt;La posición de cada cifra determina la forma en la que se lee. Por eso 30 se lee de una manera diferente a 300.&lt;/p&gt;","seed":{"parameters":[{"name":"Q1","label":null,"min":10000,"max":99999,"step":1},{"name":"Q2","label":null,"min":10000,"max":99999,"step":1},{"name":"Q3","label":null,"min":10000,"max":99999,"step":1}],"calculated":[{"name":"T1","function":"Lemonlib.numToWords({{Q1}}, 'es')[0].toUpperCase() + Lemonlib.numToWords({{Q1}}, 'es').slice(1,)","temp":true},{"name":"T2","function":"Lemonlib.numToWords({{Q2}}, 'es')[0].toUpperCase() + Lemonlib.numToWords({{Q2}}, 'es').slice(1,)","temp":true},{"name":"T3","function":"Lemonlib.numToWords({{Q3}}, 'es')[0].toUpperCase() + Lemonlib.numToWords({{Q3}}, 'es').slice(1,)","temp":true},{"name":"A1","label":"{{T1}}","function":"{{Q1}}"},{"name":"A2","label":"{{T2}}","function":"{{Q2}}"},{"name":"A3","label":"{{T3}}","function":"{{Q3}}"}],"uniques":true},"algorithm":{"name":"linkOperationResult","params":{"invert":true},"template":"Match list"}}</v>
      </c>
      <c r="C32" s="202" t="str">
        <f t="shared" si="4"/>
        <v>#REF!</v>
      </c>
      <c r="D32" s="202" t="str">
        <f t="shared" si="2"/>
        <v>#REF!</v>
      </c>
    </row>
    <row r="33" ht="15.75" customHeight="1">
      <c r="A33" s="202" t="str">
        <f>Seeds!AA37</f>
        <v>M4-NyO-37b-E-1</v>
      </c>
      <c r="B33" s="202" t="str">
        <f>Seeds!Z37</f>
        <v>{"id":"M4-NyO-37b-E-1","stimulus":"&lt;p&gt;Escribe la forma numérica de esta expresión escrita.&lt;/p&gt;","template":"&lt;p&gt;La forma numérica de {{T1}} es {{response}}.&lt;/p&gt;","hint":"&lt;p&gt;La posición de cada cifra determina la forma en la que se lee.&lt;/p&gt;","feedback":"&lt;p&gt;La posición de cada cifra determina la forma en la que se lee. Por eso 30 se lee de una manera diferente a 300.&lt;/p&gt;","seed":{"parameters":[{"name":"Q1","label":null,"min":10000,"max":99999,"step":1}],"calculated":[{"name":"T1","label":"{{function}}","function":"Lemonlib.numToWords({{Q1}}, 'es')","temp":true},{"name":"A1","function":"{{Q1}}"}],"uniques":true},"algorithm":{"name":"calculateOperation","params":{"method":"equivLiteral","keyboard":"NUMERICAL"}}}</v>
      </c>
      <c r="C33" s="202" t="str">
        <f t="shared" si="4"/>
        <v>#REF!</v>
      </c>
      <c r="D33" s="202" t="str">
        <f t="shared" si="2"/>
        <v>#REF!</v>
      </c>
    </row>
    <row r="34" ht="15.75" customHeight="1">
      <c r="A34" s="202" t="str">
        <f>Seeds!AA38</f>
        <v>M4-NyO-37b-A-1</v>
      </c>
      <c r="B34" s="202" t="str">
        <f>Seeds!Z38</f>
        <v>{"id":"M4-NyO-37b-A-1","stimulus":"&lt;p&gt;En un hospital se calcula que han nacido {{T1}} bebés durante toda su historia. Escribe este número con cifras.&lt;/p&gt;","template":"&lt;p&gt;Han nacido {{response}} bebés.&lt;/p&gt;","hint":"&lt;p&gt;La posición de cada cifra determina la forma en la que se lee.&lt;/p&gt;","feedback":"&lt;p&gt;La posición de cada cifra determina la forma en la que se lee. Por eso 30 se lee de una manera diferente a 300.&lt;/p&gt;","seed":{"parameters":[{"name":"Q1","label":null,"min":10000,"max":99999,"step":1}],"calculated":[{"name":"T1","label":"{{function}}","function":"Lemonlib.numToWords({{Q1}}, 'es')","temp":true},{"name":"A1","function":"{{Q1}}"}],"uniques":true},"algorithm":{"name":"calculateOperation","params":{"method":"equivLiteral","keyboard":"NUMERICAL"}}}</v>
      </c>
      <c r="C34" s="202" t="str">
        <f t="shared" si="4"/>
        <v>#REF!</v>
      </c>
      <c r="D34" s="202" t="str">
        <f t="shared" si="2"/>
        <v>#REF!</v>
      </c>
    </row>
    <row r="35" ht="15.75" customHeight="1">
      <c r="A35" s="202" t="str">
        <f>Seeds!AA39</f>
        <v>M4-NyO-37b-A-2</v>
      </c>
      <c r="B35" s="202" t="str">
        <f>Seeds!Z39</f>
        <v>{"id":"M4-NyO-37b-A-2","stimulus":"&lt;p&gt;En un país hay registrados {{T1}} monopatines eléctricos. Escribe este número con cifras.&lt;/p&gt;","template":"&lt;p&gt;Hay {{response}} monopatines registrados.&lt;/p&gt;","hint":"&lt;p&gt;La posición de cada cifra determina la forma en la que se lee.&lt;/p&gt;","feedback":"&lt;p&gt;La posición de cada cifra determina la forma en la que se lee. Por eso 30 se lee de una manera diferente a 300.&lt;/p&gt;","seed":{"parameters":[{"name":"Q1","label":null,"min":10000,"max":99900,"step":100}],"calculated":[{"name":"T1","label":"{{function}}","function":"Lemonlib.numToWords({{Q1}}, 'es')","temp":true},{"name":"A1","function":"{{Q1}}"}],"uniques":true},"algorithm":{"name":"calculateOperation","params":{"method":"equivLiteral","keyboard":"NUMERICAL"}}}</v>
      </c>
      <c r="C35" s="202" t="str">
        <f t="shared" si="4"/>
        <v>#REF!</v>
      </c>
      <c r="D35" s="202" t="str">
        <f t="shared" si="2"/>
        <v>#REF!</v>
      </c>
    </row>
    <row r="36" ht="15.75" customHeight="1">
      <c r="A36" s="202" t="str">
        <f>Seeds!AA40</f>
        <v>M4-NyO-37b-A-3</v>
      </c>
      <c r="B36" s="202" t="str">
        <f>Seeds!Z40</f>
        <v>{"id":"M4-NyO-37b-A-3","stimulus":"&lt;p&gt;Se estima que en un continente hay unos {{T1}} lobos. Escribe este número con cifras.&lt;/p&gt;","template":"&lt;p&gt;Hay {{response}} lobos.&lt;/p&gt;","hint":"&lt;p&gt;La posición de cada cifra determina la forma en la que se lee.&lt;/p&gt;","feedback":"&lt;p&gt;La posición de cada cifra determina la forma en la que se lee. Por eso 30 se lee de una manera diferente a 300.&lt;/p&gt;","seed":{"parameters":[{"name":"Q1","label":null,"min":10000,"max":15000,"step":10}],"calculated":[{"name":"T1","label":"{{function}}","function":"Lemonlib.numToWords({{Q1}}, 'es')","temp":true},{"name":"A1","function":"{{Q1}}"}],"uniques":true},"algorithm":{"name":"calculateOperation","params":{"method":"equivLiteral","keyboard":"NUMERICAL"}}}</v>
      </c>
      <c r="C36" s="202" t="str">
        <f t="shared" si="4"/>
        <v>#REF!</v>
      </c>
      <c r="D36" s="202" t="str">
        <f t="shared" si="2"/>
        <v>#REF!</v>
      </c>
    </row>
    <row r="37" ht="15.75" customHeight="1">
      <c r="A37" s="202" t="str">
        <f>Seeds!AA41</f>
        <v>M4-NyO-37b-A-4</v>
      </c>
      <c r="B37" s="202" t="str">
        <f>Seeds!Z41</f>
        <v>{"id":"M4-NyO-37b-A-4","stimulus":"&lt;p&gt;Se cree que hay unas {{T1}} ballenas en un océano. Escribe este número con cifras.&lt;/p&gt;","template":"&lt;p&gt;Hay {{response}} ballenas.&lt;/p&gt;","hint":"&lt;p&gt;La posición de cada cifra determina la forma en la que se lee.&lt;/p&gt;","feedback":"&lt;p&gt;La posición de cada cifra determina la forma en la que se lee. Por eso 30 se lee de una manera diferente a 300.&lt;/p&gt;","seed":{"parameters":[{"name":"Q1","label":null,"min":10000,"max":25000,"step":1000}],"calculated":[{"name":"T1","label":"{{function}}","function":"Lemonlib.numToWords({{Q1}}, 'es')","temp":true},{"name":"A1","function":"{{Q1}}"}],"uniques":true},"algorithm":{"name":"calculateOperation","params":{"method":"equivLiteral","keyboard":"NUMERICAL"}}}</v>
      </c>
      <c r="C37" s="202" t="str">
        <f t="shared" si="4"/>
        <v>#REF!</v>
      </c>
      <c r="D37" s="202" t="str">
        <f t="shared" si="2"/>
        <v>#REF!</v>
      </c>
    </row>
    <row r="38" ht="15.75" customHeight="1">
      <c r="A38" s="202" t="str">
        <f>Seeds!AA42</f>
        <v>M4-NyO-37b-A-5</v>
      </c>
      <c r="B38" s="202" t="str">
        <f>Seeds!Z42</f>
        <v>{"id":"M4-NyO-37b-A-5","stimulus":"&lt;p&gt;En una ciudad hay censados {{T1}} perros. Escribe este número con cifras.&lt;/p&gt;","template":"&lt;p&gt;Hay {{response}} perros censados.&lt;/p&gt;","hint":"&lt;p&gt;La posición de cada cifra determina la forma en la que se lee.&lt;/p&gt;","feedback":"&lt;p&gt;La posición de cada cifra determina la forma en la que se lee. Por eso 30 se lee de una manera diferente a 300.&lt;/p&gt;","seed":{"parameters":[{"name":"Q1","label":null,"min":10000,"max":99999,"step":1}],"calculated":[{"name":"T1","label":"{{function}}","function":"Lemonlib.numToWords({{Q1}}, 'es')","temp":true},{"name":"A1","function":"{{Q1}}"}],"uniques":true},"algorithm":{"name":"calculateOperation","params":{"method":"equivLiteral","keyboard":"NUMERICAL"}}}</v>
      </c>
      <c r="C38" s="202" t="str">
        <f t="shared" si="4"/>
        <v>#REF!</v>
      </c>
      <c r="D38" s="202" t="str">
        <f t="shared" si="2"/>
        <v>#REF!</v>
      </c>
    </row>
    <row r="39" ht="15.75" customHeight="1">
      <c r="A39" s="202" t="str">
        <f>Seeds!AA43</f>
        <v>M4-NyO-37c-I-1</v>
      </c>
      <c r="B39" s="202" t="str">
        <f>Seeds!Z43</f>
        <v>{"id":"M4-NyO-37c-I-1","stimulus":"&lt;p&gt;Selecciona si las siguientes descomposiciones son correctas o incorrectas.&lt;/p&gt;","hint":"&lt;p&gt;Un número puede descomponerse como la suma de sus cifras multiplicadas por 10, 100, 1 000 o 10 000, según su posición en el número.&lt;/p&gt;","feedback":"&lt;p&gt;Un número puede descomponerse como la suma de sus cifras multiplicadas por 10, 100, 1 000 o 10 000, según su posición en el número.&lt;/p&gt;","seed":{"parameters":[{"name":"Q1","label":null,"min":1,"max":9,"step":1},{"name":"Q2","label":null,"min":1,"max":9,"step":1},{"name":"Q3","label":null,"min":1,"max":9,"step":1},{"name":"Q4","label":null,"min":1,"max":9,"step":1},{"name":"Q5","label":null,"min":1,"max":9,"step":1},{"name":"Q6","label":null,"min":1,"max":9,"step":1},{"name":"Q7","label":null,"min":1,"max":9,"step":1},{"name":"Q8","label":null,"min":1,"max":9,"step":1}],"calculated":[{"name":"A1","label":"{{function}}","function":"{{Q1}}{{Q2}} {{Q3}}{{Q4}}{{Q5}} = {{Q1}} × 10 000 + {{Q2}} × 1 000 + {{Q3}} × 100 + {{Q4}} × 10 + {{Q5}}"},{"name":"A2","label":"{{function}}","function":"{{Q2}}{{Q3}} 0{{Q7}}0 = {{Q2}} × 10 000 + {{Q3}} × 1 000 + {{Q7}} × 10"},{"name":"A3","label":"{{function}}","function":"{{Q2}}{{Q8}} {{Q3}}{{Q7}}0 = {{Q2}} × 10 000 + {{Q8}} × 1 000 + {{Q3}} × 100 +{{Q7}} × 10"},{"name":"A4","label":"{{function}}","function":"{{Q4}}{{Q8}} {{Q1}}00 = {{Q4}} × 10 000 + {{Q8}} × 1 000 + {{Q1}} × 10","incorrect":true,"feedback":"{{Q4}}{{Q8}} {{Q1}}00 = {{Q4}} × 10 000 + {{Q8}} × 1 000 + {{Q1}} × 100"},{"name":"A5","label":"{{function}}","function":"{{Q4}}{{Q5}} {{Q6}}0{{Q7}} = {{Q4}} × 10 000 + {{Q5}} × 1 000 + {{Q6}} × 100 + {{Q7}} × 10","incorrect":true,"feedback":"{{Q4}}{{Q5}} {{Q6}}0{{Q7}} = {{Q4}} × 10 000 + {{Q5}} × 1 000 + {{Q6}} × 100 + {{Q7}}"},{"name":"A6","label":"{{function}}","function":"{{Q8}} {{Q4}}0{{Q8}} = {{Q8}} × 1 000 + {{Q4}} × 100 + {{Q8}} × 10","incorrect":true,"feedback":"{{Q8}} {{Q4}}0{{Q8}} = {{Q8}} × 1 000 + {{Q4}} × 100 + {{Q8}}"}],"uniques":true},"algorithm":{"name":"trueFalse","template":"Choice matrix – inline","params":{"countCorrect":2,"countIncorrect":1,"showCheckIcon":false,"options":["Correcta","Incorrecta"]}}}</v>
      </c>
      <c r="C39" s="202" t="str">
        <f t="shared" si="4"/>
        <v>#REF!</v>
      </c>
      <c r="D39" s="202" t="str">
        <f t="shared" si="2"/>
        <v>#REF!</v>
      </c>
    </row>
    <row r="40" ht="15.75" customHeight="1">
      <c r="A40" s="202" t="str">
        <f>Seeds!AA44</f>
        <v>M4-NyO-37c-E-1</v>
      </c>
      <c r="B40" s="202" t="str">
        <f>Seeds!Z44</f>
        <v>{"id":"M4-NyO-37c-E-1","stimulus":"&lt;p&gt;Descompón el siguiente número. Escribe primero las decenas de millar y, por último, las unidades.&lt;/p&gt;","template":"&lt;p style=\"text-align: center\"&gt;{{Q0}}{{Q1}} {{Q2}}{{Q3}}{{Q4}} = {{response}} + {{response}} + {{response}} + {{response}} + {{response}}&lt;/p&gt;","hint":"&lt;p&gt;Un número se puede descomponer como la suma de sus cifras seguidas de ceros.&lt;/p&gt;","feedback":"&lt;p&gt;Un número se puede descomponer como la suma de sus cifras seguidas de ceros.&lt;/p&gt;","seed":{"parameters":[{"name":"Q0","label":null,"min":1,"max":9,"step":1},{"name":"Q1","label":null,"min":1,"max":9,"step":1},{"name":"Q2","label":null,"min":1,"max":9,"step":1},{"name":"Q3","label":null,"min":1,"max":9,"step":1},{"name":"Q4","label":null,"min":1,"max":9,"step":1}],"calculated":[{"name":"A0","label":"{{function}}","function":"{{Q0}}*10000"},{"name":"A1","label":"{{function}}","function":"{{Q1}}*1000"},{"name":"A2","label":"{{function}}","function":"{{Q2}}*100"},{"name":"A3","label":"{{function}}","function":"{{Q3}}*10"},{"name":"A4","label":"{{function}}","function":"{{Q4}}"}],"uniques":true},"algorithm":{"name":"calculateOperation","params":{"method":"equivLiteral","keyboard":"NUMERICAL"}}}</v>
      </c>
      <c r="C40" s="202" t="str">
        <f t="shared" si="4"/>
        <v>#REF!</v>
      </c>
      <c r="D40" s="202" t="str">
        <f t="shared" si="2"/>
        <v>#REF!</v>
      </c>
    </row>
    <row r="41" ht="15.75" customHeight="1">
      <c r="A41" s="202" t="str">
        <f>Seeds!AA45</f>
        <v>M4-NyO-37c-A-1</v>
      </c>
      <c r="B41" s="202" t="str">
        <f>Seeds!Z45</f>
        <v>{"id":"M4-NyO-37c-A-1","stimulus":"&lt;p&gt;Un club de fútbol tiene {{T1}} socios. Descompón ese número siguiendo este ejemplo: 534 = 5 × 100 + 3 × 10 + 4.&lt;/p&gt;","template":"&lt;p style=\"text-align: center\"&gt;{{T1}} = {{response}}&lt;/p&gt;","hint":"&lt;p&gt;Un número puede descomponerse como la suma de sus cifras multiplicadas por 10, 100, 1 000 o 10 000, según su posición en el número.&lt;/p&gt;&lt;p style=\"text-align: center\"&gt;{{T1}} = {{Q1}} × 10 000 + ...&lt;/p&gt;","feedback":"&lt;p&gt;Un número puede descomponerse como la suma de sus cifras multiplicadas por 1, 10, 100, 1 000, etcétera, según su posición en el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C41" s="202" t="str">
        <f t="shared" si="4"/>
        <v>#REF!</v>
      </c>
      <c r="D41" s="202" t="str">
        <f t="shared" si="2"/>
        <v>#REF!</v>
      </c>
    </row>
    <row r="42" ht="15.75" customHeight="1">
      <c r="A42" s="202" t="str">
        <f>Seeds!AA46</f>
        <v>M4-NyO-37c-A-2</v>
      </c>
      <c r="B42" s="202" t="str">
        <f>Seeds!Z46</f>
        <v>{"id":"M4-NyO-37c-A-2","stimulus":"&lt;p&gt;Se han vendido en un solo día {{T1}} unidades de un nuevo helado. Descompón ese número siguiendo este ejemplo: 975 = 9 × 100 + 7 × 10 + 5.&lt;/p&gt;","template":"&lt;p style=\"text-align: center\"&gt;{{T1}} = {{response}}&lt;/p&gt;","hint":"&lt;p&gt;Un número puede descomponerse como la suma de sus cifras multiplicadas por 10, 100, 1 000 o 10 000, según su posición en el número.&lt;/p&gt;&lt;p style=\"text-align: center\"&gt;{{T1}} = {{Q1}} × 10 000 + ...&lt;/p&gt;","feedback":"&lt;p&gt;Un número puede descomponerse como la suma de sus cifras multiplicadas por 1, 10, 100, 1 000, etcétera, según su posición en el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C42" s="202" t="str">
        <f t="shared" si="4"/>
        <v>#REF!</v>
      </c>
      <c r="D42" s="202" t="str">
        <f t="shared" si="2"/>
        <v>#REF!</v>
      </c>
    </row>
    <row r="43" ht="15.75" customHeight="1">
      <c r="A43" s="202" t="str">
        <f>Seeds!AA47</f>
        <v>M4-NyO-37c-A-3</v>
      </c>
      <c r="B43" s="202" t="str">
        <f>Seeds!Z47</f>
        <v>{"id":"M4-NyO-37c-A-3","stimulus":"&lt;p&gt;Se estima que en una ciudad hay {{T1}} motocicletas. Descompón ese número siguiendo este ejemplo: 231 = 3 × 100 + 2 × 10 + 1.&lt;/p&gt;","template":"&lt;p style=\"text-align: center\"&gt;{{T1}} = {{response}}&lt;/p&gt;","hint":"&lt;p&gt;Un número puede descomponerse como la suma de sus cifras multiplicadas por 10, 100, 1 000 o 10 000, según su posición en el número.&lt;/p&gt;&lt;p style=\"text-align: center\"&gt;{{T1}} = {{Q1}} × 10 000 + ...&lt;/p&gt;","feedback":"&lt;p&gt;Un número puede descomponerse como la suma de sus cifras multiplicadas por 1, 10, 100, 1 000, etcétera, según su posición en el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C43" s="202" t="str">
        <f t="shared" si="4"/>
        <v>#REF!</v>
      </c>
      <c r="D43" s="202" t="str">
        <f t="shared" si="2"/>
        <v>#REF!</v>
      </c>
    </row>
    <row r="44" ht="15.75" customHeight="1">
      <c r="A44" s="202" t="str">
        <f>Seeds!AA48</f>
        <v>M4-NyO-37c-A-4</v>
      </c>
      <c r="B44" s="202" t="str">
        <f>Seeds!Z48</f>
        <v>{"id":"M4-NyO-37c-A-4","stimulus":"&lt;p&gt;Una aplicación para móvil ha tenido {{T1}} descargas. Descompón ese número siguiendo este ejemplo: 556 = 5 × 100 + 5 × 10 + 6.&lt;/p&gt;","template":"&lt;p style=\"text-align: center\"&gt;{{T1}} = {{response}}&lt;/p&gt;","hint":"&lt;p&gt;Un número puede descomponerse como la suma de sus cifras multiplicadas por 10, 100, 1 000 o 10 000, según su posición en el número.&lt;/p&gt;&lt;p style=\"text-align: center\"&gt;{{T1}} = {{Q1}} × 10 000 + ...&lt;/p&gt;","feedback":"&lt;p&gt;Un número puede descomponerse como la suma de sus cifras multiplicadas por 1, 10, 100, 1 000, etcétera, según su posición en el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C44" s="202" t="str">
        <f t="shared" si="4"/>
        <v>#REF!</v>
      </c>
      <c r="D44" s="202" t="str">
        <f t="shared" si="2"/>
        <v>#REF!</v>
      </c>
    </row>
    <row r="45" ht="15.75" customHeight="1">
      <c r="A45" s="202" t="str">
        <f>Seeds!AA49</f>
        <v>M4-NyO-37c-A-5</v>
      </c>
      <c r="B45" s="202" t="str">
        <f>Seeds!Z49</f>
        <v>{"id":"M4-NyO-37c-A-5","stimulus":"&lt;p&gt;Una cadena de gimnasios tiene {{T1}} abonados por todo el país. Descompón ese número siguiendo este ejemplo: 874 = 8 × 100 + 7 × 10 + 4.&lt;/p&gt;","template":"&lt;p style=\"text-align: center\"&gt;{{T1}} = {{response}}&lt;/p&gt;","hint":"&lt;p&gt;Un número puede descomponerse como la suma de sus cifras multiplicadas por 10, 100, 1 000 o 10 000, según su posición en el número.&lt;/p&gt;&lt;p style=\"text-align: center\"&gt;{{T1}} = {{Q1}} × 10 000 + ...&lt;/p&gt;","feedback":"&lt;p&gt;Un número puede descomponerse como la suma de sus cifras multiplicadas por 1, 10, 100, 1 000, etcétera, según su posición en el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C45" s="202" t="str">
        <f t="shared" si="4"/>
        <v>#REF!</v>
      </c>
      <c r="D45" s="202" t="str">
        <f t="shared" si="2"/>
        <v>#REF!</v>
      </c>
    </row>
    <row r="46" ht="15.75" customHeight="1">
      <c r="A46" s="202" t="str">
        <f>Seeds!AA50</f>
        <v>M4-NyO-1a-I-1</v>
      </c>
      <c r="B46" s="202" t="str">
        <f>Seeds!Z50</f>
        <v>{"id":"M4-NyO-1a-I-1","stimulus":"&lt;p&gt;Arrastra cada forma escrita al número correspondiente.&lt;/p&gt;","hint":"&lt;p&gt;La posición de cada cifra determina la forma en la que se lee.&lt;/p&gt;","feedback":"&lt;p&gt;La posición de cada cifra determina la forma en la que se lee. Por eso 30 se lee de una manera diferente a 300.&lt;/p&gt;","seed":{"parameters":[{"name":"Q1","label":null,"min":100000,"max":999999,"step":1},{"name":"Q2","label":null,"min":100000,"max":999999,"step":1},{"name":"Q3","label":null,"min":100000,"max":999999,"step":1}],"calculated":[{"name":"T1","function":"Lemonlib.numToWords({{Q1}}, 'es')","temp":true},{"name":"T2","function":"Lemonlib.numToWords({{Q2}}, 'es')","temp":true},{"name":"T3","function":"Lemonlib.numToWords({{Q3}}, 'es')","temp":true},{"name":"A1","label":"{{T1}}","function":"{{Q1}}"},{"name":"A2","label":"{{T2}}","function":"{{Q2}}"},{"name":"A3","label":"{{T3}}","function":"{{Q3}}"}],"uniques":true},"algorithm":{"name":"linkOperationResult","params":{"invert":false},"template":"Match list"}}</v>
      </c>
      <c r="C46" s="202" t="str">
        <f t="shared" si="4"/>
        <v>#REF!</v>
      </c>
      <c r="D46" s="202" t="str">
        <f t="shared" si="2"/>
        <v>#REF!</v>
      </c>
    </row>
    <row r="47" ht="15.75" customHeight="1">
      <c r="A47" s="202" t="str">
        <f>Seeds!AA51</f>
        <v>M4-NyO-1a-I-2</v>
      </c>
      <c r="B47" s="202" t="str">
        <f>Seeds!Z51</f>
        <v>{"id":"M4-NyO-1a-I-2","stimulus":"&lt;p&gt;Arrastra cada forma escrita al número correspondiente.&lt;/p&gt;","hint":"&lt;p&gt;La posición de cada cifra determina la forma en la que se lee.&lt;/p&gt;","feedback":"&lt;p&gt;La posición de cada cifra determina la forma en la que se lee. Por eso 30 se lee de una manera diferente a 300.&lt;/p&gt;","seed":{"parameters":[{"name":"Q1","label":null,"min":1000000,"max":9999999,"step":1},{"name":"Q2","label":null,"min":1000000,"max":9999999,"step":1},{"name":"Q3","label":null,"min":1000000,"max":9999999,"step":1}],"calculated":[{"name":"T1","function":"Lemonlib.numToWords({{Q1}}, 'es')","temp":true},{"name":"T2","function":"Lemonlib.numToWords({{Q2}}, 'es')","temp":true},{"name":"T3","function":"Lemonlib.numToWords({{Q3}}, 'es')","temp":true},{"name":"A1","label":"{{T1}}","function":"{{Q1}}"},{"name":"A2","label":"{{T2}}","function":"{{Q2}}"},{"name":"A3","label":"{{T3}}","function":"{{Q3}}"}],"uniques":true},"algorithm":{"name":"linkOperationResult","params":{"invert":false},"template":"Match list"}}</v>
      </c>
      <c r="C47" s="202" t="str">
        <f t="shared" si="4"/>
        <v>#REF!</v>
      </c>
      <c r="D47" s="202" t="str">
        <f t="shared" si="2"/>
        <v>#REF!</v>
      </c>
    </row>
    <row r="48" ht="15.75" customHeight="1">
      <c r="A48" s="202" t="str">
        <f>Seeds!AA52</f>
        <v>M4-NyO-1a-E-1</v>
      </c>
      <c r="B48" s="202" t="str">
        <f>Seeds!Z52</f>
        <v>{"id":"M4-NyO-1a-E-1","stimulus":"&lt;p&gt;¿Cómo se escribe este número? Completa el hueco.&lt;/p&gt;","template":"&lt;p&gt;{{T1}}: {{response}} {{T2}}&lt;/p&gt;","hint":"&lt;p&gt;La posición de cada cifra determina la forma en la que se lee.&lt;/p&gt;","feedback":"&lt;p&gt;La posición de cada cifra determina la forma en la que se lee. Por eso 30 se lee de una manera diferente a 300.&lt;/p&gt;","seed":{"parameters":[{"name":"Q1","label":null,"min":2,"max":9,"step":1},{"name":"Q2","label":null,"min":1,"max":999999,"step":1}],"calculated":[{"name":"T1","label":"{{function}}","function":"{{Q1}}*1000000+{{Q2}}","temp":true},{"name":"T2","label":"{{function}}","function":"Lemonlib.numToWords({{Q2}}, 'es')","temp":true},{"name":"A1","label":"{{function}}","function":"Lemonlib.numToWords({{Q1}}*1000000, 'es')"}],"uniques":true},"algorithm":{"name":"calculateOperation","template":"Cloze with text"}}</v>
      </c>
      <c r="C48" s="202" t="str">
        <f t="shared" si="4"/>
        <v>#REF!</v>
      </c>
      <c r="D48" s="202" t="str">
        <f t="shared" si="2"/>
        <v>#REF!</v>
      </c>
    </row>
    <row r="49" ht="15.75" customHeight="1">
      <c r="A49" s="202" t="str">
        <f>Seeds!AA53</f>
        <v>M4-NyO-1a-E-2</v>
      </c>
      <c r="B49" s="202" t="str">
        <f>Seeds!Z53</f>
        <v>{"id":"M4-NyO-1a-E-2","stimulus":"&lt;p&gt;¿Cómo se escribe este número? Completa el hueco.&lt;/p&gt;","template":"&lt;p&gt;{{T1}}: {{T2}} {{response}} {{T3}}&lt;/p&gt;","hint":"&lt;p&gt;La posición de cada cifra determina la forma en la que se lee.&lt;/p&gt;","feedback":"&lt;p&gt;La posición de cada cifra determina la forma en la que se lee. Por eso 30 se lee de una manera diferente a 300.&lt;/p&gt;","seed":{"parameters":[{"name":"Q1","label":null,"min":1,"max":9,"step":1},{"name":"Q2","label":null,"min":2,"max":9,"step":1},{"name":"Q3","label":null,"min":1,"max":99999,"step":1}],"calculated":[{"name":"T1","label":"{{function}}","function":"{{Q1}}*1000000+{{Q2}}*100000+{{Q3}}","temp":true},{"name":"T2","label":"{{function}}","function":"Lemonlib.numToWords({{Q1}}*1000000, 'es')","temp":true},{"name":"T3","label":"{{function}}","function":"Lemonlib.numToWords({{Q3}}, 'es')","temp":true},{"name":"A1","label":"{{function}}","function":"Lemonlib.numToWords({{Q2}}*100, 'es')"}],"uniques":true},"algorithm":{"name":"calculateOperation","template":"Cloze with text"}}</v>
      </c>
      <c r="C49" s="202" t="str">
        <f t="shared" si="4"/>
        <v>#REF!</v>
      </c>
      <c r="D49" s="202" t="str">
        <f t="shared" si="2"/>
        <v>#REF!</v>
      </c>
    </row>
    <row r="50" ht="15.75" customHeight="1">
      <c r="A50" s="202" t="str">
        <f>Seeds!AA54</f>
        <v>M4-NyO-1a-E-3</v>
      </c>
      <c r="B50" s="202" t="str">
        <f>Seeds!Z54</f>
        <v>{"id":"M4-NyO-1a-E-3","stimulus":"&lt;p&gt;¿Cómo se escribe este número? Completa el hueco.&lt;/p&gt;","template":"&lt;p&gt;{{T1}}: {{T2}} millones {{T3}} {{response}} y {{T4}}&lt;/p&gt;","hint":"&lt;p&gt;La posición de cada cifra determina la forma en la que se lee.&lt;/p&gt;","feedback":"&lt;p&gt;La posición de cada cifra determina la forma en la que se lee. Por eso 30 se lee de una manera diferente a 300.&lt;/p&gt;","seed":{"parameters":[{"name":"Q1","label":null,"min":2,"max":9,"step":1},{"name":"Q2","label":null,"min":2,"max":9,"step":1},{"name":"Q3","label":null,"min":3,"max":9,"step":1},{"name":"Q4","label":null,"min":2,"max":9,"step":1},{"name":"Q5","label":null,"min":1,"max":999,"step":1}],"calculated":[{"name":"T1","label":"{{function}}","function":"{{Q1}}*1000000+{{Q2}}*100000+{{Q3}}*10000+{{Q4}}*1000+{{Q5}}","temp":true},{"name":"T2","label":"{{function}}","function":"Lemonlib.numToWords({{Q1}}, 'es')","temp":true},{"name":"T3","label":"{{function}}","function":"Lemonlib.numToWords({{Q2}}*100, 'es')","temp":true},{"name":"T4","label":"{{function}}","function":"Lemonlib.numToWords({{Q4}}*1000+{{Q5}}, 'es')","temp":true},{"name":"A1","label":"{{function}}","function":"Lemonlib.numToWords({{Q3}}*10, 'es')"}],"uniques":true},"algorithm":{"name":"calculateOperation","template":"Cloze with text"}}</v>
      </c>
      <c r="C50" s="202" t="str">
        <f t="shared" si="4"/>
        <v>#REF!</v>
      </c>
      <c r="D50" s="202" t="str">
        <f t="shared" si="2"/>
        <v>#REF!</v>
      </c>
    </row>
    <row r="51" ht="15.75" customHeight="1">
      <c r="A51" s="202" t="str">
        <f>Seeds!AA55</f>
        <v>M4-NyO-1a-A-1</v>
      </c>
      <c r="B51" s="202" t="str">
        <f>Seeds!Z55</f>
        <v>{"id":"M4-NyO-1a-A-1","stimulus":"&lt;p&gt;Un país tiene {{T1}} habitantes. Completa el hueco para escribir este número con palabras.&lt;/p&gt;","template":"&lt;p&gt;El país tiene {{response}} {{T2}} habitantes.&lt;/p&gt;","hint":"&lt;p&gt;La posición de cada cifra determina la forma en la que se lee.&lt;/p&gt;","feedback":"&lt;p&gt;La posición de cada cifra determina la forma en la que se lee. Por eso 30 se lee de una manera diferente a 300.&lt;/p&gt;","seed":{"parameters":[{"name":"Q1","label":null,"min":2,"max":9,"step":1},{"name":"Q2","label":null,"min":1,"max":999999,"step":1}],"calculated":[{"name":"T1","label":"{{function}}","function":"{{Q1}}*1000000+{{Q2}}","temp":true},{"name":"T2","label":"{{function}}","function":"Lemonlib.numToWords({{Q2}}, 'es')","temp":true},{"name":"A1","label":"{{function}}","function":"Lemonlib.numToWords({{Q1}}*1000000, 'es')"}],"uniques":true},"algorithm":{"name":"calculateOperation","template":"Cloze with text"}}</v>
      </c>
      <c r="C51" s="202" t="str">
        <f t="shared" si="4"/>
        <v>#REF!</v>
      </c>
      <c r="D51" s="202" t="str">
        <f t="shared" si="2"/>
        <v>#REF!</v>
      </c>
    </row>
    <row r="52" ht="15.75" customHeight="1">
      <c r="A52" s="202" t="str">
        <f>Seeds!AA56</f>
        <v>M4-NyO-1a-A-2</v>
      </c>
      <c r="B52" s="202" t="str">
        <f>Seeds!Z56</f>
        <v>{"id":"M4-NyO-1a-A-2","stimulus":"&lt;p&gt;Un apicultor dice que tiene {{T1}} abejas. Escribe este número con palabras.&lt;/p&gt;","template":"&lt;p&gt;Tiene {{T2}} {{response}} {{T3}} abejas.&lt;/p&gt;","hint":"&lt;p&gt;La posición de cada cifra determina la forma en la que se lee.&lt;/p&gt;","feedback":"&lt;p&gt;La posición de cada cifra determina la forma en la que se lee. Por eso 30 se lee de una manera diferente a 300.&lt;/p&gt;","seed":{"parameters":[{"name":"Q1","label":null,"min":1,"max":9,"step":1},{"name":"Q2","label":null,"min":2,"max":9,"step":1},{"name":"Q3","label":null,"min":1,"max":99999,"step":1}],"calculated":[{"name":"T1","label":"{{function}}","function":"{{Q1}}*1000000+{{Q2}}*100000+{{Q3}}","temp":true},{"name":"T2","label":"{{function}}","function":"Lemonlib.numToWords({{Q1}}*1000000, 'es')","temp":true},{"name":"T3","label":"{{function}}","function":"Lemonlib.numToWords({{Q3}}, 'es')","temp":true},{"name":"A1","label":"{{function}}","function":"Lemonlib.numToWords({{Q2}}*100, 'es')"}],"uniques":true},"algorithm":{"name":"calculateOperation","template":"Cloze with text"}}</v>
      </c>
      <c r="C52" s="202" t="str">
        <f t="shared" si="4"/>
        <v>#REF!</v>
      </c>
      <c r="D52" s="202" t="str">
        <f t="shared" si="2"/>
        <v>#REF!</v>
      </c>
    </row>
    <row r="53" ht="15.75" customHeight="1">
      <c r="A53" s="202" t="str">
        <f>Seeds!AA57</f>
        <v>M4-NyO-1a-A-3</v>
      </c>
      <c r="B53" s="202" t="str">
        <f>Seeds!Z57</f>
        <v>{"id":"M4-NyO-1a-A-3","stimulus":"&lt;p&gt;Un futbolista tiene {{T1}} seguidores en una red social. Escribe este número con palabras.&lt;/p&gt;","template":"&lt;p&gt;Tiene {{T2}} millones {{T3}} {{response}} y {{T4}} seguidores.&lt;/p&gt;","hint":"&lt;p&gt;La posición de cada cifra determina la forma en la que se lee.&lt;/p&gt;","feedback":"&lt;p&gt;La posición de cada cifra determina la forma en la que se lee. Por eso 30 se lee de una manera diferente a 300.&lt;/p&gt;","seed":{"parameters":[{"name":"Q1","label":null,"min":2,"max":9,"step":1},{"name":"Q2","label":null,"min":2,"max":9,"step":1},{"name":"Q3","label":null,"min":3,"max":9,"step":1},{"name":"Q4","label":null,"min":2,"max":9,"step":1},{"name":"Q5","label":null,"min":1,"max":999,"step":1}],"calculated":[{"name":"T1","label":"{{function}}","function":"{{Q1}}*1000000+{{Q2}}*100000+{{Q3}}*10000+{{Q4}}*1000+{{Q5}}","temp":true},{"name":"T2","label":"{{function}}","function":"Lemonlib.numToWords({{Q1}}, 'es')","temp":true},{"name":"T3","label":"{{function}}","function":"Lemonlib.numToWords({{Q2}}*100, 'es')","temp":true},{"name":"T4","label":"{{function}}","function":"Lemonlib.numToWords({{Q4}}*1000+{{Q5}}, 'es')","temp":true},{"name":"A1","label":"{{function}}","function":"Lemonlib.numToWords({{Q3}}*10, 'es')"}],"uniques":true},"algorithm":{"name":"calculateOperation","template":"Cloze with text"}}</v>
      </c>
      <c r="C53" s="202" t="str">
        <f t="shared" si="4"/>
        <v>#REF!</v>
      </c>
      <c r="D53" s="202" t="str">
        <f t="shared" si="2"/>
        <v>#REF!</v>
      </c>
    </row>
    <row r="54" ht="15.75" customHeight="1">
      <c r="A54" s="202" t="str">
        <f>Seeds!AA58</f>
        <v>M4-NyO-1a-A-4</v>
      </c>
      <c r="B54" s="202" t="str">
        <f>Seeds!Z58</f>
        <v>{"id":"M4-NyO-1a-A-4","stimulus":"&lt;p&gt;Por unas cataratas caen unos {{T1}} litros por segundo. Completa la oración.&lt;/p&gt;","template":"&lt;p&gt;Caen {{response}} {{T2}} litros.&lt;/p&gt;","hint":"&lt;p&gt;La posición de cada cifra determina la forma en la que se lee.&lt;/p&gt;","feedback":"&lt;p&gt;La posición de cada cifra determina la forma en la que se lee. Por eso 30 se lee de una manera diferente a 300.&lt;/p&gt;","seed":{"parameters":[{"name":"Q1","label":null,"min":2,"max":9,"step":1},{"name":"Q2","label":null,"min":1,"max":999999,"step":1}],"calculated":[{"name":"T1","label":"{{function}}","function":"{{Q1}}*1000000+{{Q2}}","temp":true},{"name":"T2","label":"{{function}}","function":"Lemonlib.numToWords({{Q2}}, 'es')","temp":true},{"name":"A1","label":"{{function}}","function":"Lemonlib.numToWords({{Q1}}*1000000, 'es')"}],"uniques":true},"algorithm":{"name":"calculateOperation","template":"Cloze with text"}}</v>
      </c>
      <c r="C54" s="202" t="str">
        <f t="shared" si="4"/>
        <v>#REF!</v>
      </c>
      <c r="D54" s="202" t="str">
        <f t="shared" si="2"/>
        <v>#REF!</v>
      </c>
    </row>
    <row r="55" ht="15.75" customHeight="1">
      <c r="A55" s="202" t="str">
        <f>Seeds!AA59</f>
        <v>M4-NyO-1a-A-5</v>
      </c>
      <c r="B55" s="202" t="str">
        <f>Seeds!Z59</f>
        <v>{"id":"M4-NyO-1a-A-5","stimulus":"&lt;p&gt;En un país se han vendido {{T1}} coches nuevos en un año. Escribe este número con palabras.&lt;/p&gt;","template":"&lt;p&gt;Se han vendido {{T2}} {{response}} {{T3}} coches.&lt;/p&gt;","hint":"&lt;p&gt;La posición de cada cifra determina la forma en la que se lee.&lt;/p&gt;","feedback":"&lt;p&gt;La posición de cada cifra determina la forma en la que se lee. Por eso 30 se lee de una manera diferente a 300.&lt;/p&gt;","seed":{"parameters":[{"name":"Q1","label":null,"min":1,"max":9,"step":1},{"name":"Q2","label":null,"min":2,"max":9,"step":1},{"name":"Q3","label":null,"min":1,"max":99999,"step":1}],"calculated":[{"name":"T1","label":"{{function}}","function":"{{Q1}}*1000000+{{Q2}}*100000+{{Q3}}","temp":true},{"name":"T2","label":"{{function}}","function":"Lemonlib.numToWords({{Q1}}*1000000, 'es')","temp":true},{"name":"T3","label":"{{function}}","function":"Lemonlib.numToWords({{Q3}}, 'es')","temp":true},{"name":"A1","label":"{{function}}","function":"Lemonlib.numToWords({{Q2}}*100, 'es')"}],"uniques":true},"algorithm":{"name":"calculateOperation","template":"Cloze with text"}}</v>
      </c>
      <c r="C55" s="202" t="str">
        <f t="shared" si="4"/>
        <v>#REF!</v>
      </c>
      <c r="D55" s="202" t="str">
        <f t="shared" si="2"/>
        <v>#REF!</v>
      </c>
    </row>
    <row r="56" ht="15.75" customHeight="1">
      <c r="A56" s="202" t="str">
        <f>Seeds!AA60</f>
        <v>M4-NyO-1b-I-1</v>
      </c>
      <c r="B56" s="202" t="str">
        <f>Seeds!Z60</f>
        <v>{"id":"M4-NyO-1b-I-1","stimulus":"&lt;p&gt;Arastra cada número a la forma escrita correspondiente.&lt;/p&gt;","hint":"&lt;p&gt;La posición de cada cifra determina la forma en la que se lee.&lt;/p&gt;","feedback":"&lt;p&gt;La posición de cada cifra determina la forma en la que se lee. Por eso 30 se lee de una manera diferente a 300.&lt;/p&gt;","seed":{"parameters":[{"name":"Q1","label":null,"min":100000,"max":999999,"step":1},{"name":"Q2","label":null,"min":100000,"max":999999,"step":1},{"name":"Q3","label":null,"min":1000000,"max":9999999,"step":1},{"name":"Q4","label":null,"min":1000000,"max":9999999,"step":1}],"calculated":[{"name":"T1","label":"{{function}}","function":"Lemonlib.numToWords({{Q1}}, 'es')","temp":true},{"name":"T2","label":"{{function}}","function":"Lemonlib.numToWords({{Q2}}, 'es')","temp":true},{"name":"T3","label":"{{function}}","function":"Lemonlib.numToWords({{Q3}}, 'es')","temp":true},{"name":"T4","label":"{{function}}","function":"Lemonlib.numToWords({{Q4}}, 'es')","temp":true},{"name":"A1","label":"{{T1}}","function":"{{Q1}}"},{"name":"A2","label":"{{T2}}","function":"{{Q2}}"},{"name":"A3","label":"{{T3}}","function":"{{Q3}}"},{"name":"A4","label":"{{T4}}","function":"{{Q4}}"}],"uniques":true},"algorithm":{"name":"linkOperationResult","params":{"invert":true},"template":"Match list"}}</v>
      </c>
      <c r="C56" s="202" t="str">
        <f t="shared" si="4"/>
        <v>#REF!</v>
      </c>
      <c r="D56" s="202" t="str">
        <f t="shared" si="2"/>
        <v>#REF!</v>
      </c>
    </row>
    <row r="57" ht="15.75" customHeight="1">
      <c r="A57" s="202" t="str">
        <f>Seeds!AA61</f>
        <v>M4-NyO-1b-E-1</v>
      </c>
      <c r="B57" s="202" t="str">
        <f>Seeds!Z61</f>
        <v>{"id":"M4-NyO-1b-E-1","stimulus":"&lt;p&gt;Escribe la forma numérica de esta expresión escrita.&lt;/p&gt;","hint":"&lt;p&gt;La posición de cada cifra determina la forma en la que se lee.&lt;/p&gt;","feedback":"&lt;p&gt;La posición de cada cifra determina la forma en la que se lee. Por eso 30 se lee de una manera diferente a 300.&lt;/p&gt;","template":"&lt;p&gt;La forma numérica de {{T1}} es {{response}}.&lt;/p&gt;","seed":{"parameters":[{"name":"Q1","label":null,"min":100000,"max":999999,"step":1}],"calculated":[{"name":"T1","label":"{{function}}","function":"Lemonlib.numToWords({{Q1}}, 'es')","temp":true},{"name":"A1","function":"{{Q1}}"}],"uniques":true},"algorithm":{"name":"calculateOperation","params":{"method":"equivLiteral","keyboard":"NUMERICAL"}}}</v>
      </c>
      <c r="C57" s="202" t="str">
        <f t="shared" si="4"/>
        <v>#REF!</v>
      </c>
      <c r="D57" s="202" t="str">
        <f t="shared" si="2"/>
        <v>#REF!</v>
      </c>
    </row>
    <row r="58" ht="15.75" customHeight="1">
      <c r="A58" s="202" t="str">
        <f>Seeds!AA62</f>
        <v>M4-NyO-1b-E-2</v>
      </c>
      <c r="B58" s="202" t="str">
        <f>Seeds!Z62</f>
        <v>{"id":"M4-NyO-1b-E-2","stimulus":"&lt;p&gt;Escribe la forma numérica de esta expresión escrita.&lt;/p&gt;","hint":"&lt;p&gt;El valor de cada cifra es posicional, es decir, depende del lugar que ocupa en el número.&lt;/p&gt;","feedback":"&lt;p&gt;La posición de cada cifra determina la forma en la que se lee. Por eso 30 se lee de una manera diferente a 300.&lt;/p&gt;","template":"&lt;p&gt;La forma numérica de {{T1}} es {{response}}.&lt;/p&gt;","seed":{"parameters":[{"name":"Q3","label":null,"min":1000000,"max":9999999,"step":1}],"calculated":[{"name":"T1","label":"{{function}}","function":"Lemonlib.numToWords({{Q3}}, 'es')","temp":true},{"name":"A1","function":"{{Q3}}"}],"uniques":true},"algorithm":{"name":"calculateOperation","params":{"method":"equivLiteral","keyboard":"NUMERICAL"}}}</v>
      </c>
      <c r="C58" s="202" t="str">
        <f t="shared" si="4"/>
        <v>#REF!</v>
      </c>
      <c r="D58" s="202" t="str">
        <f t="shared" si="2"/>
        <v>#REF!</v>
      </c>
    </row>
    <row r="59" ht="15.75" customHeight="1">
      <c r="A59" s="202" t="str">
        <f>Seeds!AA63</f>
        <v>M4-NyO-1b-A-1</v>
      </c>
      <c r="B59" s="202" t="str">
        <f>Seeds!Z63</f>
        <v>{"id":"M4-NyO-1b-A-1","stimulus":"&lt;p&gt;Han encontrado un fósil con {{T1}} años de antigüedad. Escribe este número con cifras.&lt;/p&gt;","template":"&lt;p&gt;La forma numérica de {{T1}} es {{response}}.&lt;/p&gt;","hint":"&lt;p&gt;El valor de cada cifra es posicional, es decir, depende del lugar que ocupa en el número.&lt;/p&gt;","feedback":"&lt;p&gt;La posición de cada cifra determina la forma en la que se lee. Por eso 30 se lee de una manera diferente a 300.&lt;/p&gt;","seed":{"parameters":[{"name":"Q3","label":null,"min":1000000,"max":1500000,"step":10000}],"calculated":[{"name":"T1","label":"{{function}}","function":"Lemonlib.numToWords({{Q3}}, 'es')","temp":true},{"name":"A1","function":"{{Q3}}"}],"uniques":true},"algorithm":{"name":"calculateOperation","params":{"method":"equivLiteral","keyboard":"NUMERICAL"}}}</v>
      </c>
      <c r="C59" s="202" t="str">
        <f t="shared" si="4"/>
        <v>#REF!</v>
      </c>
      <c r="D59" s="202" t="str">
        <f t="shared" si="2"/>
        <v>#REF!</v>
      </c>
    </row>
    <row r="60" ht="15.75" customHeight="1">
      <c r="A60" s="202" t="str">
        <f>Seeds!AA64</f>
        <v>M4-NyO-1b-A-2</v>
      </c>
      <c r="B60" s="202" t="str">
        <f>Seeds!Z64</f>
        <v>{"id":"M4-NyO-1b-A-2","stimulus":"&lt;p&gt;Hay {{T1}} personas suscritas a un periódico. Escribe este número con cifras.&lt;/p&gt;","template":"&lt;p&gt;Hay {{response}} personas suscritas.&lt;/p&gt;","hint":"&lt;p&gt;El valor de cada cifra es posicional, es decir, depende del lugar que ocupa en el número.&lt;/p&gt;","feedback":"&lt;p&gt;La posición de cada cifra determina la forma en la que se lee. Por eso 30 se lee de una manera diferente a 300.&lt;/p&gt;","seed":{"parameters":[{"name":"Q3","label":null,"min":1000000,"max":1500000,"step":1}],"calculated":[{"name":"T1","label":"{{function}}","function":"Lemonlib.numToWords({{Q3}}, 'es')","temp":true},{"name":"A1","function":"{{Q3}}"}],"uniques":true},"algorithm":{"name":"calculateOperation","params":{"method":"equivLiteral","keyboard":"NUMERICAL"}}}</v>
      </c>
      <c r="C60" s="202" t="str">
        <f t="shared" si="4"/>
        <v>#REF!</v>
      </c>
      <c r="D60" s="202" t="str">
        <f t="shared" si="2"/>
        <v>#REF!</v>
      </c>
    </row>
    <row r="61" ht="15.75" customHeight="1">
      <c r="A61" s="202" t="str">
        <f>Seeds!AA65</f>
        <v>M4-NyO-1b-A-3</v>
      </c>
      <c r="B61" s="202" t="str">
        <f>Seeds!Z65</f>
        <v>{"id":"M4-NyO-1b-A-3","stimulus":"&lt;p&gt;Hay {{T1}} personas conectadas a la transmisión de un &lt;i&gt;youtuber.&lt;/i&gt; Escribe este número con cifras.&lt;/p&gt;","template":"&lt;p&gt;Hay {{response}} personas conectadas.&lt;/p&gt;","hint":"&lt;p&gt;El valor de cada cifra es posicional, es decir, depende del lugar que ocupa en el número.&lt;/p&gt;","feedback":"&lt;p&gt;La posición de cada cifra determina la forma en la que se lee. Por eso 30 se lee de una manera diferente a 300.&lt;/p&gt;","seed":{"parameters":[{"name":"Q1","label":null,"min":100000,"max":399999,"step":1}],"calculated":[{"name":"T1","label":"{{function}}","function":"Lemonlib.numToWords({{Q1}}, 'es')","temp":true},{"name":"A1","function":"{{Q1}}"}],"uniques":true},"algorithm":{"name":"calculateOperation","params":{"method":"equivLiteral","keyboard":"NUMERICAL"}}}</v>
      </c>
      <c r="C61" s="202" t="str">
        <f t="shared" si="4"/>
        <v>#REF!</v>
      </c>
      <c r="D61" s="202" t="str">
        <f t="shared" si="2"/>
        <v>#REF!</v>
      </c>
    </row>
    <row r="62" ht="15.75" customHeight="1">
      <c r="A62" s="202" t="str">
        <f>Seeds!AA66</f>
        <v>M4-NyO-1b-A-4</v>
      </c>
      <c r="B62" s="202" t="str">
        <f>Seeds!Z66</f>
        <v>{"id":"M4-NyO-1b-A-4","stimulus":"&lt;p&gt;En una biblioteca hay {{T1}} libros. Escribe este número con cifras.&lt;/p&gt;","template":"&lt;p&gt;Hay {{response}} libros.&lt;/p&gt;","hint":"&lt;p&gt;El valor de cada cifra es posicional, es decir, depende del lugar que ocupa en el número.&lt;/p&gt;","feedback":"&lt;p&gt;La posición de cada cifra determina la forma en la que se lee. Por eso 30 se lee de una manera diferente a 300.&lt;/p&gt;","seed":{"parameters":[{"name":"Q1","label":null,"min":100000,"max":399999,"step":1}],"calculated":[{"name":"T1","label":"{{function}}","function":"Lemonlib.numToWords({{Q1}}, 'es')","temp":true},{"name":"A1","function":"{{Q1}}"}],"uniques":true},"algorithm":{"name":"calculateOperation","params":{"method":"equivLiteral","keyboard":"NUMERICAL"}}}</v>
      </c>
      <c r="C62" s="202" t="str">
        <f t="shared" si="4"/>
        <v>#REF!</v>
      </c>
      <c r="D62" s="202" t="str">
        <f t="shared" si="2"/>
        <v>#REF!</v>
      </c>
    </row>
    <row r="63" ht="15.75" customHeight="1">
      <c r="A63" s="202" t="str">
        <f>Seeds!AA67</f>
        <v>M4-NyO-1b-A-5</v>
      </c>
      <c r="B63" s="202" t="str">
        <f>Seeds!Z67</f>
        <v>{"id":"M4-NyO-1b-A-5","stimulus":"&lt;p&gt;A lo largo de un mes {{T1}} personas han visitado un monumento. Escribe este número con cifras.&lt;/p&gt;","template":"&lt;p&gt;Han visitado el monumento {{response}} personas.&lt;/p&gt;","hint":"&lt;p&gt;El valor de cada cifra es posicional, es decir, depende del lugar que ocupa en el número.&lt;/p&gt;","feedback":"&lt;p&gt;La posición de cada cifra determina la forma en la que se lee. Por eso 30 se lee de una manera diferente a 300.&lt;/p&gt;","seed":{"parameters":[{"name":"Q3","label":null,"min":1000000,"max":5000000,"step":1}],"calculated":[{"name":"T1","label":"{{function}}","function":"Lemonlib.numToWords({{Q3}}, 'es')","temp":true},{"name":"A1","function":"{{Q3}}"}],"uniques":true},"algorithm":{"name":"calculateOperation","params":{"method":"equivLiteral","keyboard":"NUMERICAL"}}}</v>
      </c>
      <c r="C63" s="202" t="str">
        <f t="shared" si="4"/>
        <v>#REF!</v>
      </c>
      <c r="D63" s="202" t="str">
        <f t="shared" si="2"/>
        <v>#REF!</v>
      </c>
    </row>
    <row r="64" ht="15.75" customHeight="1">
      <c r="A64" s="202" t="str">
        <f>Seeds!AA68</f>
        <v>M4-NyO-1c-I-1</v>
      </c>
      <c r="B64" s="202" t="str">
        <f>Seeds!Z68</f>
        <v>{"id":"M4-NyO-1c-I-1","stimulus":"&lt;p&gt;Selecciona si las siguientes descomposiciones son correctas o incorrectas.&lt;/p&gt;","hint":"&lt;p&gt;Un número se puede descomponer como la suma de sus cifras seguidas de ceros.&lt;/p&gt;","feedback":"&lt;p&gt;Un número se puede descomponer como la suma de sus cifras seguidas de ceros.&lt;/p&gt;","template":"","seed":{"parameters":[{"name":"Q0","label":null,"min":1,"max":9,"step":1},{"name":"Q1","label":null,"min":1,"max":9,"step":1},{"name":"Q2","label":null,"min":1,"max":9,"step":1},{"name":"Q3","label":null,"min":1,"max":9,"step":1},{"name":"Q4","label":null,"min":1,"max":9,"step":1},{"name":"Q5","label":null,"min":1,"max":9,"step":1},{"name":"Q6","label":null,"min":1,"max":9,"step":1},{"name":"Q7","label":null,"min":1,"max":9,"step":1},{"name":"Q8","label":null,"min":1,"max":9,"step":1}],"calculated":[{"name":"A1","label":"{{Q0}}{{Q1}}{{Q2}} {{Q3}}{{Q4}}{{Q5}} = {{Q0}} × 100 000 + {{Q1}} × 10 000 + {{Q2}} × 1 000 + {{Q3}} × 100 + {{Q4}} × 10 + {{Q5}}"},{"name":"A2","label":"{{Q1}}{{Q3}}{{Q5}} 0{{Q7}}0 = {{Q1}} × 100 000 + {{Q3}} × 10 000 + {{Q5}} × 1 000 + {{Q7}} × 10"},{"name":"A3","label":"{{Q0}} {{Q1}}{{Q2}}{{Q8}} {{Q3}}{{Q7}}0 = {{Q0}} × 1 000 000 + {{Q1}} × 100 000 + {{Q2}} × 10 000 + {{Q8}} × 1 000 + {{Q3}} × 100 +{{Q7}} × 10"},{"name":"A4","label":"{{Q4}}0{{Q8}} {{Q1}}00 = {{Q4}} × 10 000 + {{Q8}} × 1 000 + {{Q1}} × 100","incorrect":true,"feedback":"&lt;p&gt;La descomposición correcta es {{Q4}}0{{Q8}} {{Q1}}00 = {{Q4}} × 100 000 + {{Q8}} × 1000 + {{Q1}} × 100&lt;/p&gt;"},{"name":"A5","label":"{{Q4}}{{Q5}}0 {{Q6}}0{{Q7}} = {{Q4}} × 100 000 + {{Q5}} × 10 000 + {{Q6}} × 10 000 + {{Q7}} × 10 000","incorrect":true,"feedback":"&lt;p&gt;La descomposición correcta es {{Q4}}{{Q5}}0 {{Q6}}0{{Q7}} = {{Q4}} × 100 000 + {{Q5}} × 10 000 + {{Q6}} × 100 + {{Q7}}&lt;/p&gt;"},{"name":"A4","label":"{{Q1}} {{Q2}}{{Q6}}{{Q8}} {{Q4}}0{{Q8}} = {{Q1}} × 1 000 000 + {{Q2}} × 100 000 + {{Q6}} × 10 000 + {{Q8}} × 1 000 + {{Q4}} × 100 + {{Q8}} × 10","incorrect":true,"feedback":"&lt;p&gt;La descomposición correcta es {{Q1}} {{Q2}}{{Q6}}{{Q8}} {{Q4}}0{{Q8}} ={{Q1}} × 1 000 000 + {{Q2}} × 100 000 + {{Q6}} × 10 000 + {{Q8}} × 1 000 + {{Q4}} × 100 + {{Q8}}&lt;/p&gt;"}],"uniques":true},"algorithm":{"name":"trueFalse","template":"Choice matrix – inline","params":{"countCorrect":2,"countIncorrect":1,"showCheckIcon":false,"options":["Correcta","Incorrecta"]}}}</v>
      </c>
      <c r="C64" s="202" t="str">
        <f t="shared" si="4"/>
        <v>#REF!</v>
      </c>
      <c r="D64" s="202" t="str">
        <f t="shared" si="2"/>
        <v>#REF!</v>
      </c>
    </row>
    <row r="65" ht="15.75" customHeight="1">
      <c r="A65" s="202" t="str">
        <f>Seeds!AA69</f>
        <v>M4-NyO-1c-E-1</v>
      </c>
      <c r="B65" s="202" t="str">
        <f>Seeds!Z69</f>
        <v>{"id":"M4-NyO-1c-E-1","stimulus":"&lt;p&gt;Descompón el siguiente número. Escribe primero las centenas de millar y, por último, las unidades.&lt;/p&gt;","template":"&lt;p style=\"text-align: center\"&gt;{{Q0}}{{Q1}}{{Q2}} {{Q3}}0{{Q4}} = {{response}} + {{response}} + {{response}} + {{response}} + {{response}}&lt;/p&gt;","hint":"&lt;p&gt;Un número se puede descomponer como la suma de sus cifras seguidas de ceros.&lt;/p&gt;","feedback":"&lt;p&gt;Un número se puede descomponer como la suma de sus cifras seguidas de ceros.&lt;/p&gt;","seed":{"parameters":[{"name":"Q0","label":null,"min":1,"max":9,"step":1},{"name":"Q1","label":null,"min":1,"max":9,"step":1},{"name":"Q2","label":null,"min":1,"max":9,"step":1},{"name":"Q3","label":null,"min":1,"max":9,"step":1},{"name":"Q4","label":null,"min":1,"max":9,"step":1}],"calculated":[{"name":"A0","function":"{{Q0}}*100000"},{"name":"A1","function":"{{Q1}}*10000"},{"name":"A2","function":"{{Q2}}*1000"},{"name":"A3","function":"{{Q3}}*100"},{"name":"A4","function":"{{Q4}}"}],"uniques":true},"algorithm":{"name":"calculateOperation","params":{"method":"equivLiteral","keyboard":"NUMERICAL"}}}</v>
      </c>
      <c r="C65" s="202" t="str">
        <f t="shared" si="4"/>
        <v>#REF!</v>
      </c>
      <c r="D65" s="202" t="str">
        <f t="shared" si="2"/>
        <v>#REF!</v>
      </c>
    </row>
    <row r="66" ht="15.75" customHeight="1">
      <c r="A66" s="202" t="str">
        <f>Seeds!AA70</f>
        <v>M4-NyO-1c-E-2</v>
      </c>
      <c r="B66" s="202" t="str">
        <f>Seeds!Z70</f>
        <v>{"id":"M4-NyO-1c-E-2","stimulus":"&lt;p&gt;Descompón el siguiente número. Escribe primero las centenas de millar y, por último, las unidades.&lt;/p&gt;","template":"&lt;p style=\"text-align: center\"&gt;{{Q0}}{{Q1}}0 0{{Q3}}{{Q4}} = {{response}} + {{response}} + {{response}} + {{response}}&lt;/p&gt;","hint":"&lt;p&gt;Un número se puede descomponer como la suma de sus cifras seguidas de ceros.&lt;/p&gt;","feedback":"&lt;p&gt;Un número se puede descomponer como la suma de sus cifras seguidas de ceros.&lt;/p&gt;","seed":{"parameters":[{"name":"Q0","label":null,"min":1,"max":9,"step":1},{"name":"Q1","label":null,"min":1,"max":9,"step":1},{"name":"Q2","label":null,"min":1,"max":9,"step":1},{"name":"Q3","label":null,"min":1,"max":9,"step":1},{"name":"Q4","label":null,"min":1,"max":9,"step":1}],"calculated":[{"name":"A0","function":"{{Q0}}*100000"},{"name":"A1","function":"{{Q1}}*10000"},{"name":"A3","function":"{{Q3}}*10"},{"name":"A4","function":"{{Q4}}"}],"uniques":true},"algorithm":{"name":"calculateOperation","params":{"method":"equivLiteral","keyboard":"NUMERICAL"}}}</v>
      </c>
      <c r="C66" s="202" t="str">
        <f t="shared" si="4"/>
        <v>#REF!</v>
      </c>
      <c r="D66" s="202" t="str">
        <f t="shared" si="2"/>
        <v>#REF!</v>
      </c>
    </row>
    <row r="67" ht="15.75" customHeight="1">
      <c r="A67" s="202" t="str">
        <f>Seeds!AA71</f>
        <v>M4-NyO-1c-A-1</v>
      </c>
      <c r="B67" s="202" t="str">
        <f>Seeds!Z71</f>
        <v>{"id":"M4-NyO-1c-A-1","stimulus":"&lt;p&gt;Según sus cuentas, una ONG ha comprobado que tiene {{T1}} socios. Descompón ese número siguiendo este ejemplo: 534 = 5 × 100 + 3 × 10 + 4.&lt;/p&gt;","template":"&lt;p style=\"text-align: center\"&gt;{{T1}} = {{response}}&lt;/p&gt;","hint":"&lt;p&gt;Un número puede descomponerse como la suma de sus cifras multiplicadas por 10, 100, 1 000 o 10 000, según su posición en el número.&lt;/p&gt;","feedback":"&lt;p&gt;Un número puede descomponerse como la suma de sus cifras multiplicadas por 10, 100, 1 000, etc., según su posición en el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v>
      </c>
      <c r="C67" s="202" t="str">
        <f t="shared" si="4"/>
        <v>#REF!</v>
      </c>
      <c r="D67" s="202" t="str">
        <f t="shared" si="2"/>
        <v>#REF!</v>
      </c>
    </row>
    <row r="68" ht="15.75" customHeight="1">
      <c r="A68" s="202" t="str">
        <f>Seeds!AA72</f>
        <v>M4-NyO-1c-A-2</v>
      </c>
      <c r="B68" s="202" t="str">
        <f>Seeds!Z72</f>
        <v>{"id":"M4-NyO-1c-A-2","stimulus":"&lt;p&gt;Se han vendido {{T1}} unidades de un nuevo vehículo. Descompón el número de vehículos siguiendo este ejemplo: 975 = 9 × 100 + 7 × 10 + 5.&lt;/p&gt;","template":"&lt;p style=\"text-align: center\"&gt;{{T1}} = {{response}}&lt;/p&gt;","hint":"&lt;p&gt;Un número puede descomponerse como la suma de sus cifras multiplicadas por 10, 100, 1 000 o 10 000, según su posición en el número.&lt;/p&gt;","feedback":"&lt;p&gt;Un número puede descomponerse como la suma de sus cifras multiplicadas por 10, 100, 1 000, etc., según su posición en el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v>
      </c>
      <c r="C68" s="202" t="str">
        <f t="shared" si="4"/>
        <v>#REF!</v>
      </c>
      <c r="D68" s="202" t="str">
        <f t="shared" si="2"/>
        <v>#REF!</v>
      </c>
    </row>
    <row r="69" ht="15.75" customHeight="1">
      <c r="A69" s="202" t="str">
        <f>Seeds!AA73</f>
        <v>M4-NyO-1c-A-3</v>
      </c>
      <c r="B69" s="202" t="str">
        <f>Seeds!Z73</f>
        <v>{"id":"M4-NyO-1c-A-3","stimulus":"&lt;p&gt;Se estima que en un país hay {{T1}} bicicletas. Descompón el número de bicicletas siguiendo este ejemplo: 231 = 3 × 100 + 2 × 10 + 1.&lt;/p&gt;","template":"&lt;p style=\"text-align: center\"&gt;{{T1}} = {{response}}&lt;/p&gt;","hint":"&lt;p&gt;Un número puede descomponerse como la suma de sus cifras multiplicadas por 10, 100, 1 000 o 10 000, según su posición en el número.&lt;/p&gt;","feedback":"&lt;p&gt;Un número puede descomponerse como la suma de sus cifras multiplicadas por 10, 100, 1 000, etc., según su posición en el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v>
      </c>
      <c r="C69" s="202" t="str">
        <f t="shared" si="4"/>
        <v>#REF!</v>
      </c>
      <c r="D69" s="202" t="str">
        <f t="shared" si="2"/>
        <v>#REF!</v>
      </c>
    </row>
    <row r="70" ht="15.75" customHeight="1">
      <c r="A70" s="202" t="str">
        <f>Seeds!AA74</f>
        <v>M4-NyO-1c-A-4</v>
      </c>
      <c r="B70" s="202" t="str">
        <f>Seeds!Z74</f>
        <v>{"id":"M4-NyO-1c-A-4","stimulus":"&lt;p&gt;Una página web ha recibido {{T1}} visitas. Descompón ese número siguiendo este ejemplo: 556 = 5 × 100 + 5 × 10 + 6.&lt;/p&gt;","template":"&lt;p style=\"text-align: center\"&gt;{{T1}} = {{response}}&lt;/p&gt;","hint":"&lt;p&gt;Un número puede descomponerse como la suma de sus cifras multiplicadas por 10, 100, 1 000 o 10 000, según su posición en el número.&lt;/p&gt;","feedback":"&lt;p&gt;Un número puede descomponerse como la suma de sus cifras multiplicadas por 10, 100, 1 000, etc., según su posición en el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v>
      </c>
      <c r="C70" s="202" t="str">
        <f t="shared" si="4"/>
        <v>#REF!</v>
      </c>
      <c r="D70" s="202" t="str">
        <f t="shared" si="2"/>
        <v>#REF!</v>
      </c>
    </row>
    <row r="71" ht="15.75" customHeight="1">
      <c r="A71" s="202" t="str">
        <f>Seeds!AA75</f>
        <v>M4-NyO-1c-A-5</v>
      </c>
      <c r="B71" s="202" t="str">
        <f>Seeds!Z75</f>
        <v>{"id":"M4-NyO-1c-A-5","stimulus":"&lt;p&gt;Una empresa de telefonía tiene {{T1}} clientes. Descompón ese número siguiendo este ejemplo: 874 = 8 × 100 + 7 × 10 + 4.&lt;/p&gt;","template":"&lt;p style=\"text-align: center\"&gt;{{T1}} = {{response}}&lt;/p&gt;","hint":"&lt;p&gt;Un número puede descomponerse como la suma de sus cifras multiplicadas por 10, 100, 1 000 o 10 000, según su posición en el número.&lt;/p&gt;","feedback":"&lt;p&gt;Un número puede descomponerse como la suma de sus cifras multiplicadas por 10, 100, 1 000, etc., según su posición en el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v>
      </c>
      <c r="C71" s="202" t="str">
        <f t="shared" si="4"/>
        <v>#REF!</v>
      </c>
      <c r="D71" s="202" t="str">
        <f t="shared" si="2"/>
        <v>#REF!</v>
      </c>
    </row>
    <row r="72" ht="15.75" customHeight="1">
      <c r="A72" s="202" t="str">
        <f>Seeds!AA76</f>
        <v>M4-NyO-2a-I-1</v>
      </c>
      <c r="B72" s="202" t="str">
        <f>Seeds!Z76</f>
        <v>{"id":"M4-NyO-2a-I-1","stimulus":"&lt;p&gt;Indica si las comparaciones son correctas o incorrectas.&lt;/p&gt;","template":"&lt;p&gt;Quedan {{response}} g de lentejas.&lt;/p&gt;","hint":"&lt;p&gt;El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7000000,"max":7049999,"step":1},{"name":"Q2","label":null,"min":750000,"max":799999,"step":1},{"name":"Q3","label":null,"min":1000000,"max":1049999,"step":1},{"name":"Q4","label":null,"min":1500,"max":1999,"step":1},{"name":"Q5","label":null,"min":100000,"max":499999,"step":1},{"name":"Q6","label":null,"min":5000000,"max":9999999,"step":1},{"name":"Q7","label":null,"min":100000,"max":399999,"step":1},{"name":"Q8","label":null,"min":4000000,"max":9999999,"step":1}],"calculated":[{"name":"A1","label":"{{Q1}} &gt; {{Q2}}","function":""},{"name":"A2","label":"{{Q4}} &lt; {{Q3}}","function":""},{"name":"A3","label":"{{Q5}} &lt; {{Q6}}","function":""},{"name":"A4","label":"{{Q7}} &lt; {{Q8}}","function":""},{"name":"A5","label":"{{Q2}} &gt; {{Q1}}","function":"","incorrect":true},{"name":"A6","label":"{{Q3}} &lt; {{Q4}}","function":"","incorrect":true},{"name":"A7","label":"{{Q6}} &lt; {{Q5}}","function":"","incorrect":true},{"name":"A8","label":"{{Q8}} &lt; {{Q7}}","function":"","incorrect":true}],"uniques":true},"algorithm":{"name":"trueFalse","template":"Choice matrix – inline","params":{"countCorrect":2,"countIncorrect":2,"showCheckIcon":false,"options":["Correcto","Incorrecto"]}}}</v>
      </c>
      <c r="C72" s="202" t="str">
        <f t="shared" si="4"/>
        <v>#REF!</v>
      </c>
      <c r="D72" s="202" t="str">
        <f t="shared" si="2"/>
        <v>#REF!</v>
      </c>
    </row>
    <row r="73" ht="15.75" customHeight="1">
      <c r="A73" s="202" t="str">
        <f>Seeds!AA77</f>
        <v>M4-NyO-2a-E-1</v>
      </c>
      <c r="B73" s="202" t="str">
        <f>Seeds!Z77</f>
        <v>{"id":"M4-NyO-2a-E-1","stimulus":"&lt;p&gt;Completa los huecos para ordenar estos tres números: {{Q1}}, {{Q2}} y {{Q3}}.&lt;/p&gt;","template":"&lt;p style=\"text-align: center\"&gt;{{response}} &gt; {{response}} &gt; {{response}}&lt;/p&gt;","hint":"&lt;p&gt;Si dos números tienen el mismo número de cifras, hay que compararlas una a una empezando por la izquierda. Si uno tiene más cifras que el otro, entonces ese es el mayor.&lt;/p&gt;","feedback":"&lt;p&gt;Si dos números tienen el mismo número de cifras, hay que compararlas una a una empezando por la izquierda. Si uno tiene más cifras que el otro, entonces ese es el mayor.&lt;/p&gt;","seed":{"parameters":[{"name":"Q1","label":null,"min":100000,"max":9999999,"step":1},{"name":"Q2","label":null,"min":100000,"max":9999999,"step":1},{"name":"Q3","label":null,"min":100000,"max":9999999,"step":1}],"calculated":[{"name":"A1","function":"math.max({{Q1}}, {{Q2}}, {{Q3}})"},{"name":"A2","function":"{{Q1}}+{{Q2}}+{{Q3}}-math.max({{Q1}}, {{Q2}}, {{Q3}})-math.min({{Q1}}, {{Q2}}, {{Q3}})"},{"name":"A3","function":"math.min({{Q1}}, {{Q2}}, {{Q3}})"}],"uniques":true},"algorithm":{"name":"calculateOperation","params":{"method":"equivLiteral","keyboard":"NUMERICAL"}}}</v>
      </c>
      <c r="C73" s="202" t="str">
        <f t="shared" si="4"/>
        <v>#REF!</v>
      </c>
      <c r="D73" s="202" t="str">
        <f t="shared" si="2"/>
        <v>#REF!</v>
      </c>
    </row>
    <row r="74" ht="15.75" customHeight="1">
      <c r="A74" s="202" t="str">
        <f>Seeds!AA78</f>
        <v>M4-NyO-2a-A-1</v>
      </c>
      <c r="B74" s="202" t="str">
        <f>Seeds!Z78</f>
        <v>{"id":"M4-NyO-2a-A-1","stimulus":"&lt;p&gt;Mario quiere comprarse una casa y ha visitado tres de momento. Las tres son perfectas y duda cuál debería comprar, así que va a tener en cuenta el precio de cada una antes de tomar la decisión. La más céntrica cuesta {{Q3}} €, la que tiene una gran terraza cuesta {{Q1}} € y la más grande tiene un precio de {{Q2}} €. Ordena de mayor a menor completando los huecos con el precio de cada casa.&lt;/p&gt;","template":"&lt;p style=\"text-align: center\"&gt;{{response}} &gt; {{response}} &gt; {{response}}&lt;/p&gt;","hint":"&lt;p&gt;Si dos números tienen el mismo número de cifras, hay que compararlas una a una empezando por la izquierda. Si uno tiene más cifras que el otro, entonces ese es el mayor.&lt;/p&gt;","feedback":"&lt;p&gt;Si dos números tienen el mismo número de cifras, hay que compararlas una a una empezando por la izquierda. Si uno tiene más cifras que el otro, entonces ese es el mayor.&lt;/p&gt;","seed":{"parameters":[{"name":"Q1","label":null,"min":100000,"max":400000,"step":1},{"name":"Q2","label":null,"min":100000,"max":400000,"step":1},{"name":"Q3","label":null,"min":100000,"max":400000,"step":1}],"calculated":[{"name":"A1","function":"math.max({{Q1}}, {{Q2}}, {{Q3}})"},{"name":"A2","function":"{{Q1}}+{{Q2}}+{{Q3}}-math.max({{Q1}}, {{Q2}}, {{Q3}})-math.min({{Q1}}, {{Q2}}, {{Q3}})"},{"name":"A3","function":"math.min({{Q1}}, {{Q2}}, {{Q3}})"}],"uniques":true},"algorithm":{"name":"calculateOperation","params":{"method":"equivLiteral","keyboard":"NUMERICAL"}}}</v>
      </c>
      <c r="C74" s="202" t="str">
        <f t="shared" si="4"/>
        <v>#REF!</v>
      </c>
      <c r="D74" s="202" t="str">
        <f t="shared" si="2"/>
        <v>#REF!</v>
      </c>
    </row>
    <row r="75" ht="15.75" customHeight="1">
      <c r="A75" s="202" t="str">
        <f>Seeds!AA79</f>
        <v>M4-NyO-2a-A-2</v>
      </c>
      <c r="B75" s="202" t="str">
        <f>Seeds!Z79</f>
        <v>{"id":"M4-NyO-2a-A-2","stimulus":"&lt;p&gt;Ana y sus amigas compraron un boleto de lotería que ha resultado premiado en el sorteo del viernes. Como cada una pagó una cantidad distinta para comprarlo deciden repartir el premio en función del dinero que puso cada una. Así Ana ha conseguido {{Q3}} €, Pilar ha recibido {{Q1}} € y Bea ha ganado {{Q2}} €. Ordena de mayor a menor las cantidades, completando los huecos con el número de euros que ha recibido cada una.&lt;/p&gt;","template":"&lt;p style=\"text-align: center\"&gt;{{response}} &gt; {{response}} &gt; {{response}}&lt;/p&gt;","hint":"&lt;p&gt;Si dos números tienen el mismo número de cifras, hay que compararlas una a una empezando por la izquierda. Si uno tiene más cifras que el otro, entonces ese es el mayor.&lt;/p&gt;","feedback":"&lt;p&gt;Si dos números tienen el mismo número de cifras, hay que compararlas una a una empezando por la izquierda. Si uno tiene más cifras que el otro, entonces ese es el mayor.&lt;/p&gt;","seed":{"parameters":[{"name":"Q1","label":null,"min":10000,"max":9999999,"step":1},{"name":"Q2","label":null,"min":10000,"max":9999999,"step":1},{"name":"Q3","label":null,"min":100000,"max":9999999,"step":1}],"calculated":[{"name":"A1","function":"math.max({{Q1}}, {{Q2}}, {{Q3}})"},{"name":"A2","function":"{{Q1}}+{{Q2}}+{{Q3}}-math.max({{Q1}}, {{Q2}}, {{Q3}})-math.min({{Q1}}, {{Q2}}, {{Q3}})"},{"name":"A3","function":"math.min({{Q1}}, {{Q2}}, {{Q3}})"}],"uniques":true},"algorithm":{"name":"calculateOperation","params":{"method":"equivLiteral","keyboard":"NUMERICAL"}}}</v>
      </c>
      <c r="C75" s="202" t="str">
        <f t="shared" si="4"/>
        <v>#REF!</v>
      </c>
      <c r="D75" s="202" t="str">
        <f t="shared" si="2"/>
        <v>#REF!</v>
      </c>
    </row>
    <row r="76" ht="15.75" customHeight="1">
      <c r="A76" s="202" t="str">
        <f>Seeds!AA80</f>
        <v>M4-NyO-2a-A-3</v>
      </c>
      <c r="B76" s="202" t="str">
        <f>Seeds!Z80</f>
        <v>{"id":"M4-NyO-2a-A-3","stimulus":"&lt;p&gt;En una fábrica de electrodomésticos han recibido un pedido de {{Q3}} tornillos, {{Q1}} tuercas y {{Q2}} arandelas. Ordena las cantidades de mayor a menor según el número de unidades que se han recibido de cada tipo.&lt;/p&gt;","template":"&lt;p style=\"text-align: center\"&gt;{{response}} &gt; {{response}} &gt; {{response}}&lt;/p&gt;","hint":"&lt;p&gt;Si dos números tienen el mismo número de cifras, hay que compararlas una a una empezando por la izquierda. Si uno tiene más cifras que el otro, entonces ese es el mayor.&lt;/p&gt;","feedback":"&lt;p&gt;Si dos números tienen el mismo número de cifras, hay que compararlas una a una empezando por la izquierda. Si uno tiene más cifras que el otro, entonces ese es el mayor.&lt;/p&gt;","seed":{"parameters":[{"name":"Q1","label":null,"min":10000,"max":9999999,"step":1},{"name":"Q2","label":null,"min":10000,"max":9999999,"step":1},{"name":"Q3","label":null,"min":100000,"max":9999999,"step":1}],"calculated":[{"name":"A1","function":"math.max({{Q1}}, {{Q2}}, {{Q3}})"},{"name":"A2","function":"{{Q1}}+{{Q2}}+{{Q3}}-math.max({{Q1}}, {{Q2}}, {{Q3}})-math.min({{Q1}}, {{Q2}}, {{Q3}})"},{"name":"A3","function":"math.min({{Q1}}, {{Q2}}, {{Q3}})"}],"uniques":true},"algorithm":{"name":"calculateOperation","params":{"method":"equivLiteral","keyboard":"NUMERICAL"}}}</v>
      </c>
      <c r="C76" s="202" t="str">
        <f t="shared" si="4"/>
        <v>#REF!</v>
      </c>
      <c r="D76" s="202" t="str">
        <f t="shared" si="2"/>
        <v>#REF!</v>
      </c>
    </row>
    <row r="77" ht="15.75" customHeight="1">
      <c r="A77" s="202" t="str">
        <f>Seeds!AA81</f>
        <v>M4-NyO-40a-I-1</v>
      </c>
      <c r="B77" s="202" t="str">
        <f>Seeds!Z81</f>
        <v>{"id":"M4-NyO-40a-I-1","stimulus":"&lt;p&gt;Elige el signo de esta operación.&lt;/p&gt;","template":"&lt;p style=\"text-align: center\"&gt;{{Q1}} {{response}} 10 = {{T1}}&lt;/p&gt;","hint":"&lt;p&gt;Multiplicar un número por 10 es como añadirle un 0 a la derecha.&lt;/p&gt;&lt;p&gt;Dividir un número entre 10 es como quitarle un 0 a la derecha.&lt;/p&gt;","feedback":"&lt;p&gt;{{T3}}&lt;/p&gt;","seed":{"parameters":[{"name":"Q1","label":null,"min":10,"max":100,"step":10},{"name":"Q2","label":null,"list":["*","/"]}],"calculated":[{"name":"T1","label":"{{function}}","function":"{{Q1}}{{Q2}}10","temp":true},{"name":"T2","label":"{{function}}","function":"Lemonlib.round({{Q1}}/10,1)","temp":true},{"name":"T3","label":"{{function}}","function":"'{{Q2}}' == '*' ? '&lt;p&gt;Multiplicar un número por 10 es como añadirle un 0 a la derecha:&lt;/p&gt;&lt;p style=\"text-align: center\"&gt;{{Q1}} × 10 = {{Q1}}&lt;b&gt;0&lt;/b&gt;&lt;/p&gt;' : '&lt;p&gt;Dividir un número entre 10 es como quitarle un 0 a la derecha:&lt;/p&gt;&lt;p style=\"text-align: center\"&gt;{{Q1}} : 10 = {{T2}}&lt;span style=\"color:red;text-decoration:line-through\"&gt;&lt;span style=\"color:grey;\";&gt;&amp;nbsp;0&amp;nbsp;&lt;/span&gt;&lt;/span&gt;&lt;/p&gt;'","temp":true},{"name":"A1","label":"{{function}}","function":"'{{Q2}}' == '*' ? '×' : ':'","group":1},{"name":"A2","label":"{{function}}","function":"'{{Q2}}' == '/' ? '×' : ':'","incorrect":true,"group":1}],"uniques":true},"algorithm":{"name":"groupResponses","template":"Cloze with drop down"}}</v>
      </c>
      <c r="C77" s="202" t="str">
        <f t="shared" si="4"/>
        <v>#REF!</v>
      </c>
      <c r="D77" s="202" t="str">
        <f t="shared" si="2"/>
        <v>#REF!</v>
      </c>
    </row>
    <row r="78" ht="15.75" customHeight="1">
      <c r="A78" s="202" t="str">
        <f>Seeds!AA82</f>
        <v>M4-NyO-40a-E-1</v>
      </c>
      <c r="B78" s="202" t="str">
        <f>Seeds!Z82</f>
        <v>{"id":"M4-NyO-40a-E-1","stimulus":"&lt;p&gt;Resuelve esta multiplicación.&lt;/p&gt;","template":"&lt;p style=\"text-align: center\"&gt;{{Q1}} × 10 = {{response}}&lt;/p&gt;","hint":"&lt;p&gt;Multiplicar un número por 10 es como añadirle un 0 a la derecha.&lt;/p&gt;","feedback":"&lt;p&gt;Multiplicar un número por 10 es como añadirle un 0 a la derecha:&lt;/p&gt;&lt;p style=\"text-align: center\"&gt;{{Q1}} × 10 = {{Q1}}&lt;b&gt;0&lt;/b&gt;&lt;/p&gt;","seed":{"parameters":[{"name":"Q1","label":null,"min":1,"max":100,"step":1}],"calculated":[{"name":"A1","label":"{{function}}","function":"{{Q1}}*10"}],"uniques":true},"algorithm":{"name":"calculateOperation","params":{"method":"equivLiteral","keyboard":"NUMERICAL"}}}</v>
      </c>
      <c r="C78" s="202" t="str">
        <f t="shared" si="4"/>
        <v>#REF!</v>
      </c>
      <c r="D78" s="202" t="str">
        <f t="shared" si="2"/>
        <v>#REF!</v>
      </c>
    </row>
    <row r="79" ht="15.75" customHeight="1">
      <c r="A79" s="202" t="str">
        <f>Seeds!AA83</f>
        <v>M4-NyO-40a-E-2</v>
      </c>
      <c r="B79" s="202" t="str">
        <f>Seeds!Z83</f>
        <v>{"id":"M4-NyO-40a-E-2","stimulus":"&lt;p&gt;Resuelve esta división.&lt;/p&gt;","template":"&lt;p style=\"text-align: center\"&gt;{{T1}} : 10 = {{response}}&lt;/p&gt;","hint":"&lt;p&gt;Dividir un número entre 10 es como quitarle un 0 a la derecha.&lt;/p&gt;","feedback":"&lt;p&gt;Dividir un número entre 10 es como quitarle un 0 a la derecha:&lt;/p&gt;&lt;p style=\"text-align: center\"&gt;{{T1}} : 10 = {{Q1}}&lt;span style=\"color:red;text-decoration:line-through\"&gt;&lt;span style=\"color:gray;\";&gt;&amp;nbsp;0&amp;nbsp;&lt;/span&gt;&lt;/span&gt;&lt;/p&gt;","seed":{"parameters":[{"name":"Q1","label":null,"min":1,"max":100,"step":1}],"calculated":[{"name":"T1","label":"{{function}}","function":"{{Q1}}*10","temp":true},{"name":"A1","label":"{{function}}","function":"{{Q1}}"}],"uniques":true},"algorithm":{"name":"calculateOperation","params":{"method":"equivLiteral","keyboard":"NUMERICAL"}}}</v>
      </c>
      <c r="C79" s="202" t="str">
        <f t="shared" si="4"/>
        <v>#REF!</v>
      </c>
      <c r="D79" s="202" t="str">
        <f t="shared" si="2"/>
        <v>#REF!</v>
      </c>
    </row>
    <row r="80" ht="15.75" customHeight="1">
      <c r="A80" s="202" t="str">
        <f>Seeds!AA84</f>
        <v>M4-NyO-40a-A-1</v>
      </c>
      <c r="B80" s="202" t="str">
        <f>Seeds!Z84</f>
        <v>{"id":"M4-NyO-40a-A-1","stimulus":"&lt;p&gt;Una empresa embotelladora guarda 10 botellas de refresco en cada caja. Si un cliente ha comprado {{Q1}} cajas, ¿cuántas botellas va a recibir?&lt;/p&gt;","template":"&lt;p&gt;{{response}} botellas.&lt;/p&gt;","hint":"&lt;p&gt;Multiplicar un número por 10 es como añadirle un 0 a la derecha.&lt;/p&gt;","feedback":"&lt;p&gt;Multiplicar un número por 10 es como añadirle un 0 a la derecha:&lt;/p&gt;&lt;p style=\"text-align: center\"&gt;{{Q1}} × 10 = {{Q1}}&lt;b&gt;0&lt;/b&gt;&lt;/p&gt;","seed":{"parameters":[{"name":"Q1","label":null,"min":1,"max":100,"step":1}],"calculated":[{"name":"A1","label":"{{function}}","function":"{{Q1}}*10"}],"uniques":true},"algorithm":{"name":"calculateOperation","params":{"method":"equivLiteral","keyboard":"NUMERICAL"}}}</v>
      </c>
      <c r="C80" s="202" t="str">
        <f t="shared" si="4"/>
        <v>#REF!</v>
      </c>
      <c r="D80" s="202" t="str">
        <f t="shared" si="2"/>
        <v>#REF!</v>
      </c>
    </row>
    <row r="81" ht="15.75" customHeight="1">
      <c r="A81" s="202" t="str">
        <f>Seeds!AA85</f>
        <v>M4-NyO-40a-A-2</v>
      </c>
      <c r="B81" s="202" t="str">
        <f>Seeds!Z85</f>
        <v>{"id":"M4-NyO-40a-A-2","stimulus":"&lt;p&gt;Una editorial ha repartido en partes iguales {{T1}} libros entre 10 librerías. ¿Cuántos libros ha recibido cada una?&lt;/p&gt;","feedback":"&lt;p&gt;Dividir un número entre 10 es como quitarle un 0 a la derecha:&lt;/p&gt;&lt;p style=\"text-align: center\"&gt;{{T1}} : 10 = {{Q1}}&lt;span style=\"color:red;text-decoration:line-through\"&gt;&lt;span style=\"color:grey;\";&gt;&amp;nbsp;0&amp;nbsp;&lt;/span&gt;&lt;/span&gt;&lt;/p&gt;","hint":"&lt;p&gt;Dividir un número entre 10 es como quitarle un 0 a la derecha.&lt;/p&gt;","template":"&lt;p&gt;Ha recibido {{response}} libros.&lt;/p&gt;","seed":{"parameters":[{"name":"Q1","label":null,"min":10,"max":100,"step":1}],"calculated":[{"name":"T1","label":"{{function}}","function":"{{Q1}}*10","temp":true},{"name":"A1","label":"{{function}}","function":"{{Q1}}"}],"uniques":true},"algorithm":{"name":"calculateOperation","params":{"method":"equivSymbolic","keyboard":"NUMERICAL"}}}</v>
      </c>
      <c r="C81" s="202" t="str">
        <f t="shared" si="4"/>
        <v>#REF!</v>
      </c>
      <c r="D81" s="202" t="str">
        <f t="shared" si="2"/>
        <v>#REF!</v>
      </c>
    </row>
    <row r="82" ht="15.75" customHeight="1">
      <c r="A82" s="202" t="str">
        <f>Seeds!AA86</f>
        <v>M4-NyO-40a-A-3</v>
      </c>
      <c r="B82" s="202" t="str">
        <f>Seeds!Z86</f>
        <v>{"id":"M4-NyO-40a-A-3","stimulus":"&lt;p&gt;Por cada monstruo que se derrota en un videojuego, el jugador recibe 10 puntos. Después de derrotar a {{Q1}} mostruos, ¿cuántos puntos tendrá el jugador?&lt;/p&gt;","template":"&lt;p&gt;{{response}}&lt;/p&gt;","hint":"&lt;p&gt;Multiplicar un número por 10 es como añadirle un 0 a la derecha.&lt;/p&gt;","feedback":"&lt;p&gt;Multiplicar un número por 10 es como añadirle un 0 a la derecha:&lt;/p&gt;&lt;p style=\"text-align: center\"&gt;{{Q1}} × 10 = {{Q1}}&lt;b&gt;0&lt;/b&gt;&lt;/p&gt;","seed":{"parameters":[{"name":"Q1","label":null,"min":1,"max":100,"step":1}],"calculated":[{"name":"A1","label":"{{function}}","function":"{{Q1}}*10"}],"uniques":true},"algorithm":{"name":"calculateOperation","params":{"method":"equivLiteral","keyboard":"NUMERICAL"}}}</v>
      </c>
      <c r="C82" s="202" t="str">
        <f t="shared" si="4"/>
        <v>#REF!</v>
      </c>
      <c r="D82" s="202" t="str">
        <f t="shared" si="2"/>
        <v>#REF!</v>
      </c>
    </row>
    <row r="83" ht="15.75" customHeight="1">
      <c r="A83" s="202" t="str">
        <f>Seeds!AA87</f>
        <v>M4-NyO-40b-I-1</v>
      </c>
      <c r="B83" s="202" t="str">
        <f>Seeds!Z87</f>
        <v>{"id":"M4-NyO-40b-I-1","stimulus":"&lt;p&gt;¿Cuál es el mayor número que puedes construir con las cifras {{Q1}}, {{Q2}} y {{Q3}}? Selecciónalo.&lt;/p&gt;","hint":"&lt;p&gt;Un número de 3 cifras está formado por centenas, decenas y unidades.&lt;/p&gt;","feedback":"&lt;p&gt;Un número de 3 cifras está formado por centenas, decenas y unidades.&lt;/p&gt;&lt;p&gt;Para construir el mayor número con 3 cifras, en las centenas tiene que estar el mayor de ellos ({{T1}}) y en la unidades, el menor ({{T3}}).&lt;/p&gt;","seed":{"parameters":[{"name":"Q1","label":null,"min":1,"max":9,"step":1},{"name":"Q2","label":null,"min":1,"max":9,"step":1},{"name":"Q3","label":null,"min":1,"max":9,"step":1}],"calculated":[{"name":"T1","label":"{{function}}","function":"math.max({{Q1}}, {{Q2}}, {{Q3}})","temp":true},{"name":"T2","label":"{{function}}","function":"{{Q1}}+{{Q2}}+{{Q3}}-math.max({{Q1}}, {{Q2}}, {{Q3}})-math.min({{Q1}}, {{Q2}}, {{Q3}})","temp":true},{"name":"T3","label":"{{function}}","function":"math.min({{Q1}}, {{Q2}}, {{Q3}})","temp":true},{"name":"A1","label":"{{T1}}{{T2}}{{T3}}","function":""},{"name":"A2","label":"{{T1}}{{T3}}{{T2}}","function":"","incorrect":true},{"name":"A3","label":"{{T2}}{{T1}}{{T3}}","function":"","incorrect":true},{"name":"A4","label":"{{T2}}{{T3}}{{T1}}","function":"","incorrect":true},{"name":"A5","label":"{{T3}}{{T1}}{{T2}}","function":"","incorrect":true},{"name":"A6","label":"{{T3}}{{T2}}{{T1}}","function":"","incorrect":true}],"uniques":true},"algorithm":{"name":"trueFalse","template":"Multiple choice – standard","params":{"countCorrect":1,"countIncorrect":2,"showCheckIcon":false,"columns":3}}}</v>
      </c>
      <c r="C83" s="202" t="str">
        <f t="shared" si="4"/>
        <v>#REF!</v>
      </c>
      <c r="D83" s="202" t="str">
        <f t="shared" si="2"/>
        <v>#REF!</v>
      </c>
    </row>
    <row r="84" ht="15.75" customHeight="1">
      <c r="A84" s="202" t="str">
        <f>Seeds!AA88</f>
        <v>M4-NyO-40b-E-1</v>
      </c>
      <c r="B84" s="202" t="str">
        <f>Seeds!Z88</f>
        <v>{"id":"M4-NyO-40b-E-1","stimulus":"&lt;p&gt;Arrastra estas cifras para construir el mayor número de tres cifras posible.&lt;/p&gt;","template":"&lt;p style=\"text-align: center\"&gt;{{response}}{{response}}{{response}}&lt;/p&gt;","hint":"&lt;p&gt;Un número de 3 cifras está formado por centenas, decenas y unidades.&lt;/p&gt;","feedback":"&lt;p&gt;Un número de 3 cifras está formado por centenas, decenas y unidades.&lt;/p&gt;&lt;p&gt;Para construir el mayor número con 3 cifras, en las centenas tiene que estar el mayor de ellos ({{A1}}) y en la unidades, el menor ({{A3}}).&lt;/p&gt;","seed":{"parameters":[{"name":"Q1","label":null,"min":0,"max":9,"step":1},{"name":"Q2","label":null,"min":0,"max":9,"step":1},{"name":"Q3","label":null,"min":0,"max":9,"step":1}],"calculated":[{"name":"A1","label":"{{function}}","function":"math.max({{Q1}}, {{Q2}}, {{Q3}})"},{"name":"A2","label":"{{function}}","function":"{{Q1}}+{{Q2}}+{{Q3}}-math.max({{Q1}}, {{Q2}}, {{Q3}})-math.min({{Q1}}, {{Q2}}, {{Q3}})"},{"name":"A3","label":"{{function}}","function":"math.min({{Q1}}, {{Q2}}, {{Q3}})"}],"uniques":true},"algorithm":{"name":"calculateOperation","template":"Cloze with drag &amp; drop","params":{"keyboard":"INTERMEDIATE"}}}</v>
      </c>
      <c r="C84" s="202" t="str">
        <f t="shared" si="4"/>
        <v>#REF!</v>
      </c>
      <c r="D84" s="202" t="str">
        <f t="shared" si="2"/>
        <v>#REF!</v>
      </c>
    </row>
    <row r="85" ht="15.75" customHeight="1">
      <c r="A85" s="202" t="str">
        <f>Seeds!AA89</f>
        <v>M4-NyO-3a-I-1</v>
      </c>
      <c r="B85" s="202" t="str">
        <f>Seeds!Z89</f>
        <v>{"id":"M4-NyO-3a-I-1","stimulus":"&lt;p&gt;Sitúa estos números en la recta numérica.&lt;/p&gt;","feedback":"&lt;p&gt;En la recta numérica, los números menores se situán a la izquierda y los mayores, a la derecha.&lt;/p&gt;","hint":"&lt;p&gt;En la recta numérica, los números menores se situán a la izquierda y los mayores, a la derecha.&lt;/p&gt;","algorithm":{"name":"numberline","params":{"min":1000,"divisions":25,"distance":10,"numbers":3,"frequency":5}}}</v>
      </c>
      <c r="C85" s="202" t="str">
        <f t="shared" si="4"/>
        <v>#REF!</v>
      </c>
      <c r="D85" s="202" t="str">
        <f t="shared" si="2"/>
        <v>#REF!</v>
      </c>
    </row>
    <row r="86" ht="15.75" customHeight="1">
      <c r="A86" s="202" t="str">
        <f>Seeds!AA90</f>
        <v>M4-NyO-3a-I-2</v>
      </c>
      <c r="B86" s="202" t="str">
        <f>Seeds!Z90</f>
        <v>{"id":"M4-NyO-3a-I-2","stimulus":"&lt;p&gt;Sitúa estos números en la recta numérica.&lt;/p&gt;","feedback":"&lt;p&gt;En la recta numérica, los números menores se situán a la izquierda y los mayores, a la derecha.&lt;/p&gt;","hint":"&lt;p&gt;En la recta numérica, los números menores se situán a la izquierda y los mayores, a la derecha.&lt;/p&gt;","algorithm":{"name":"numberline","params":{"min":4000,"divisions":30,"distance":10,"numbers":3,"frequency":5}}}</v>
      </c>
      <c r="C86" s="202" t="str">
        <f t="shared" si="4"/>
        <v>#REF!</v>
      </c>
      <c r="D86" s="202" t="str">
        <f t="shared" si="2"/>
        <v>#REF!</v>
      </c>
    </row>
    <row r="87" ht="15.75" customHeight="1">
      <c r="A87" s="202" t="str">
        <f>Seeds!AA91</f>
        <v>M4-NyO-3a-I-3</v>
      </c>
      <c r="B87" s="202" t="str">
        <f>Seeds!Z91</f>
        <v>{"id":"M4-NyO-3a-I-3","stimulus":"&lt;p&gt;Sitúa estos números en la recta numérica.&lt;/p&gt;","feedback":"&lt;p&gt;En la recta numérica, los números menores se situán a la izquierda y los mayores, a la derecha.&lt;/p&gt;","hint":"&lt;p&gt;En la recta numérica, los números menores se situán a la izquierda y los mayores, a la derecha.&lt;/p&gt;","algorithm":{"name":"numberline","params":{"min":10000,"divisions":25,"distance":10,"numbers":3,"frequency":10}}}</v>
      </c>
      <c r="C87" s="202" t="str">
        <f t="shared" si="4"/>
        <v>#REF!</v>
      </c>
      <c r="D87" s="202" t="str">
        <f t="shared" si="2"/>
        <v>#REF!</v>
      </c>
    </row>
    <row r="88" ht="15.75" customHeight="1">
      <c r="A88" s="202" t="str">
        <f>Seeds!AA92</f>
        <v>M4-NyO-3a-I-4</v>
      </c>
      <c r="B88" s="202" t="str">
        <f>Seeds!Z92</f>
        <v>{"id":"M4-NyO-3a-I-4","stimulus":"&lt;p&gt;Sitúa estos números en la recta numérica.&lt;/p&gt;","feedback":"&lt;p&gt;En la recta numérica, los números menores se situán a la izquierda y los mayores, a la derecha.&lt;/p&gt;","hint":"En la recta numérica, los números menores se situán a la izquierda y los mayores, a la derecha.","algorithm":{"name":"numberline","params":{"min":50000,"divisions":20,"distance":50,"numbers":3,"frequency":10}}}</v>
      </c>
      <c r="C88" s="202" t="str">
        <f t="shared" si="4"/>
        <v>#REF!</v>
      </c>
      <c r="D88" s="202" t="str">
        <f t="shared" si="2"/>
        <v>#REF!</v>
      </c>
    </row>
    <row r="89" ht="15.75" customHeight="1">
      <c r="A89" s="202" t="str">
        <f>Seeds!AA93</f>
        <v>M4-NyO-48a-I-1</v>
      </c>
      <c r="B89" s="202" t="str">
        <f>Seeds!Z93</f>
        <v>{"id":"M4-NyO-48a-I-1","stimulus":"&lt;p&gt;Sitúa estos números en la recta numérica.&lt;/p&gt;","feedback":"&lt;p&gt;En la recta numérica, los números menores se situán a la izquierda y los mayores, a la derecha.&lt;/p&gt;","hint":"&lt;p&gt;En la recta numérica, los números menores se situán a la izquierda y los mayores, a la derecha.&lt;/p&gt;","algorithm":{"name":"numberline","params":{"min":70000,"divisions":25,"distance":10,"numbers":3,"frequency":5}}}</v>
      </c>
      <c r="C89" s="202" t="str">
        <f t="shared" si="4"/>
        <v>#REF!</v>
      </c>
      <c r="D89" s="202" t="str">
        <f t="shared" si="2"/>
        <v>#REF!</v>
      </c>
    </row>
    <row r="90" ht="15.75" customHeight="1">
      <c r="A90" s="202" t="str">
        <f>Seeds!AA94</f>
        <v>M4-NyO-48a-I-2</v>
      </c>
      <c r="B90" s="202" t="str">
        <f>Seeds!Z94</f>
        <v>{"id":"M4-NyO-48a-I-2","stimulus":"&lt;p&gt;Sitúa estos números en la recta numérica.&lt;/p&gt;","feedback":"&lt;p&gt;En la recta numérica, los números menores se situán a la izquierda y los mayores, a la derecha.&lt;/p&gt;","hint":"&lt;p&gt;En la recta numérica, los números menores se situán a la izquierda y los mayores, a la derecha.&lt;/p&gt;","algorithm":{"name":"numberline","params":{"min":10000,"divisions":25,"distance":10,"numbers":3,"frequency":5}}}</v>
      </c>
      <c r="C90" s="202" t="str">
        <f t="shared" si="4"/>
        <v>#REF!</v>
      </c>
      <c r="D90" s="202" t="str">
        <f t="shared" si="2"/>
        <v>#REF!</v>
      </c>
    </row>
    <row r="91" ht="15.75" customHeight="1">
      <c r="A91" s="202" t="str">
        <f>Seeds!AA95</f>
        <v>M4-NyO-48a-I-3</v>
      </c>
      <c r="B91" s="202" t="str">
        <f>Seeds!Z95</f>
        <v>{"id":"M4-NyO-48a-I-3","stimulus":"&lt;p&gt;Sitúa estos números en la recta numérica.&lt;/p&gt;","feedback":"&lt;p&gt;En la recta numérica, los números menores se situán a la izquierda y los mayores, a la derecha.&lt;/p&gt;","hint":"&lt;p&gt;En la recta numérica, los números menores se situán a la izquierda y los mayores, a la derecha.&lt;/p&gt;","algorithm":{"name":"numberline","params":{"min":200000,"divisions":25,"distance":100,"numbers":3,"frequency":5}}}</v>
      </c>
      <c r="C91" s="202" t="str">
        <f t="shared" si="4"/>
        <v>#REF!</v>
      </c>
      <c r="D91" s="202" t="str">
        <f t="shared" si="2"/>
        <v>#REF!</v>
      </c>
    </row>
    <row r="92" ht="15.75" customHeight="1">
      <c r="A92" s="202" t="str">
        <f>Seeds!AA96</f>
        <v>M4-NyO-4a-I-1</v>
      </c>
      <c r="B92" s="202" t="str">
        <f>Seeds!Z96</f>
        <v>{
    "id": "M4-NyO-4a-I-1",
    "stimulus": "&lt;p&gt;Haz clic en la centena más próxima a {{T1}}.&lt;/p&gt;",
    "hint": "&lt;p&gt;Para aproximar un número a las centenas, hay que buscar entre qué dos centenas se encuentra y elegir la más cercana.&lt;/p&gt;",
    "feedback": "&lt;p&gt;Para aproximar {{T1}} a las centenas, busca entre qué dos centenas se encuentra. En este caso, entre {{T2}} y {{T3}}.&lt;/p&gt;&lt;p&gt;A continuación, comprueba a cuál está más próxima. Como {{T1}} está a {{T4}} unidades de {{T2}} y a {{T5}} unidades de {{T3}}, la respuesta es {{A1}}.&lt;/p&gt;",
    "seed": {
        "parameters": [
            {
                "name": "Q1",
                "label": null,
                "min": 300,
                "max": 990,
                "step": 10
            },
            {
                "name": "Q2",
                "label": null,
                "min": 1,
                "max": 9,
                "step": 1
            }
        ],
        "calculated": [
            {
                "name": "T1",
                "label": "{{function}}",
                "function": "{{Q1}}+{{Q2}}",
                "temp": true
            },
            {
                "name": "T2",
                "label": "{{function}}",
                "function": "math.floor({{T1}}/100)*100",
                "temp": true
            },
            {
                "name": "T3",
                "label": "{{function}}",
                "function": "math.ceil({{T1}}/100)*100",
                "temp": true
            },
            {
                "name": "T4",
                "label": "{{function}}",
                "function": "{{T1}}-{{T2}}",
                "temp": true
            },
            {
                "name": "T5",
                "label": "{{function}}",
                "function": "{{T3}}-{{T1}}",
                "temp": true
            },
            {
                "name": "A1",
                "label": "{{function}}",
                "function": "math.round({{T1}}/100)*100"
            },
            {
                "name": "A2",
                "label": "{{function}}",
                "function": "math.round({{T1}}/100)*100+100",
                "incorrect": true
            },
            {
                "name": "A3",
                "label": "{{function}}",
                "function": "math.round({{T1}}/100)*100-100",
                "incorrect": true
            },
            {
                "name": "A4",
                "label": "{{function}}",
                "function": "math.round({{T1}}/100)*100+200",
                "incorrect": true
            },
            {
                "name": "A5",
                "label": "{{function}}",
                "function": "math.round({{T1}}/100)*100-200",
                "incorrect": true
            }
        ],
        "uniques": true
    },
    "algorithm": {
        "name": "trueFalse",
        "template": "Multiple choice – standard",
        "params": {
            "countCorrect": 1,
            "countIncorrect": 2,
            "showCheckIcon": false,
            "columns": 3
        }
    }
}</v>
      </c>
      <c r="C92" s="202" t="str">
        <f t="shared" si="4"/>
        <v>#REF!</v>
      </c>
      <c r="D92" s="202" t="str">
        <f t="shared" si="2"/>
        <v>#REF!</v>
      </c>
    </row>
    <row r="93" ht="15.75" customHeight="1">
      <c r="A93" s="202" t="str">
        <f>Seeds!AA97</f>
        <v>M4-NyO-4a-E-1</v>
      </c>
      <c r="B93" s="202" t="str">
        <f>Seeds!Z97</f>
        <v>{"id":"M4-NyO-4a-E-1","stimulus":"&lt;p&gt;Escribe la centena más próxima a {{T1}}.&lt;/p&gt;","template":"&lt;p&gt;La centena más próxima a {{T1}} es {{response}}.&lt;/p&gt;","hiAnt":"&lt;p&gt;Para aproximar un número a las centenas, hay que buscar entre qué dos centenas se encuentra y elegir la más cercana.&lt;/p&gt;","feedback":"&lt;p&gt;Para aproximar {{T1}} a las centenas, busca entre qué dos centenas se encuentra. En este caso, entre {{T2}} y {{T3}}.&lt;/p&gt;&lt;p&gt;A continuación, comprueba a cuál está más próxima. Como {{T1}} está a {{T4}} unidades de {{T2}} y a {{T5}} unidades de {{T3}}, la respuesta es {{A1}}.&lt;/p&gt;","seed":{"parameters":[{"name":"Q1","label":null,"min":100,"max":990,"step":10},{"name":"Q2","label":null,"min":1,"max":9,"step":1}],"calculated":[{"name":"T1","label":"{{function}}","function":"{{Q1}}+{{Q2}}","temp":true},{"name":"A1","label":"{{function}}","function":"math.round({{T1}}/100)*100"},{"name":"T2","label":"{{function}}","function":"math.floor({{T1}}/100)*100","temp":true},{"name":"T3","label":"{{function}}","function":"math.ceil({{T1}}/100)*100","temp":true},{"name":"T4","label":"{{function}}","function":"{{T1}}-{{T2}}","temp":true},{"name":"T5","label":"{{function}}","function":"{{T3}}-{{T1}}","temp":true}],"uniques":true},"algorithm":{"name":"calculateOperation","params":{"method":"equivLiteral","keyboard":"NUMERICAL"}}}</v>
      </c>
      <c r="C93" s="202" t="str">
        <f t="shared" si="4"/>
        <v>#REF!</v>
      </c>
      <c r="D93" s="202" t="str">
        <f t="shared" si="2"/>
        <v>#REF!</v>
      </c>
    </row>
    <row r="94" ht="15.75" customHeight="1">
      <c r="A94" s="202" t="str">
        <f>Seeds!AA98</f>
        <v>M4-NyO-4a-A-1</v>
      </c>
      <c r="B94" s="202" t="str">
        <f>Seeds!Z98</f>
        <v>{"id":"M4-NyO-4a-A-1","seed":{"parameters":[{"name":"Q1","label":null,"min":100,"max":990,"step":10},{"name":"Q2","label":null,"min":1,"max":9,"step":1}],"uniques":true},"scaffolding":[{"id":"step-0","stimulus":"&lt;p&gt;Un colegio ha recibido {{T1}} tabletas para repartir entre los alumnos de Primaria y Secundaria. Aproxima este número a las centenas.&lt;/p&gt;","template":"&lt;p&gt;La centena más próxima es {{response}}.&lt;/p&gt;","seed":{"parameters":[],"calculated":[{"name":"A1","function":"math.round({{T1}}/100)*100"},{"name":"T1","function":"{{Q1}}+{{Q2}}","temp":true}]},"algorithm":{"name":"calculateOperation","params":{"method":"equivLiteral","keyboard":"NUMERICAL"}}},{"id":"step-1","stimulus":"&lt;p&gt;Sin aproximar, ¿cuántas tabletas ha recibido el colegio?&lt;/p&gt;","template":"&lt;p&gt;Ha recibido {{response}} tabletas.&lt;/p&gt;","seed":{"calculated":[{"name":"A2","function":"{{Q1}}+{{Q2}}"}]},"algorithm":{"name":"calculateOperation","params":{"method":"equivLiteral","keyboard":"NUMERICAL"}}},{"id":"step-2","stimulus":"&lt;p&gt;¿Qué pide el enunciado?&lt;/p&gt;","seed":{"calculated":[{"name":"1-A1","label":"&lt;p&gt;Aproximar el número de tabletas a las decenas.&lt;/p&gt;","incorrect":true},{"name":"1-A2","label":"&lt;p&gt;Aproximar el número de tabletas a las centenas.&lt;/p&gt;"},{"name":"1-A3","label":"&lt;p&gt;Aproximar el número de tabletas a las unidades de millar.&lt;/p&gt;","incorrect":true}]},"algorithm":{"name":"trueFalse","template":"Multiple choice – standard"}},{"id":"step-3","stimulus":"&lt;p&gt;Completa el siguiente texto.&lt;/p&gt;","template":"&lt;p&gt;Para aproximar un número a las centenas, hay que buscar entre qué dos {{response}} se encuentra y elegir {{response}}.&lt;/p&gt;","seed":{"calculated":[{"name":"2-A1","label":"centenas","group":"1"},{"name":"2-A2","label":"decenas","group":"1","incorrect":true},{"name":"2-A3","label":"unidades de millar","group":"1","incorrect":true},{"name":"2-A4","label":"la más cercana","group":"2"},{"name":"2-A5","label":"la más lejana","group":"2","incorrect":true}]},"algorithm":{"name":"groupResponses","template":"Cloze with drop down"}},{"id":"step-4","stimulus":"&lt;p&gt;{{T1}} está entre {{T2}} y {{T3}}. ¿Cuántas unidades lo separan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keyboard":"NUMERICAL"}}},{"id":"step-5","stimulus":"&lt;p&gt;Sabiendo que {{T1}} está a {{T4}} unidades de {{T2}} y a {{T5}} unidades de {{T3}}, completa el siguiente texto.&lt;/p&gt;","template":"&lt;p&gt;La centena más próxima de las {{T1}} tabletas es {{response}}.&lt;/p&gt;","seed":{"calculated":[{"name":"T1","function":"{{Q1}}+{{Q2}}","temp":true},{"name":"4-A1","label":"{{function}}","function":"math.round({{T1}}/100)*100"},{"name":"T2","function":"math.floor({{T1}}/100)*100","temp":true},{"name":"T3","function":"math.ceil({{T1}}/100)*100","temp":true},{"name":"T4","function":"{{T1}}-{{T2}}","temp":true},{"name":"T5","function":"{{T3}}-{{T1}}","temp":true}]},"algorithm":{"name":"calculateOperation","params":{"method":"equivLiteral","decimalPlaces":2,"keyboard":"NUMERICAL"}}}]}</v>
      </c>
      <c r="C94" s="202" t="str">
        <f t="shared" si="4"/>
        <v>#REF!</v>
      </c>
      <c r="D94" s="202" t="str">
        <f t="shared" si="2"/>
        <v>#REF!</v>
      </c>
    </row>
    <row r="95" ht="15.75" customHeight="1">
      <c r="A95" s="202" t="str">
        <f>Seeds!AA99</f>
        <v>M4-NyO-4a-A-2</v>
      </c>
      <c r="B95" s="202" t="str">
        <f>Seeds!Z99</f>
        <v>{"id":"M4-NyO-4a-A-2","seed":{"parameters":[{"name":"Q1","label":null,"min":100,"max":990,"step":10},{"name":"Q2","label":null,"min":1,"max":9,"step":1}],"uniques":true},"scaffolding":[{"id":"step-0","stimulus":"&lt;p&gt;Un vídeo ha conseguido {{T1}} visualizaciones en una hora. Aproxima este número a las centenas.&lt;/p&gt;","template":"&lt;p&gt;La centena más próxima es {{response}}.&lt;/p&gt;","seed":{"parameters":[],"calculated":[{"name":"A1","function":"math.round({{T1}}/100)*100"},{"name":"T1","function":"{{Q1}}+{{Q2}}","temp":true}]},"algorithm":{"name":"calculateOperation","params":{"method":"equivLiteral","keyboard":"NUMERICAL"}}},{"id":"step-1","stimulus":"&lt;p&gt;Sin aproximar, ¿cuántas visualizaciones ha conseguido el vídeo?&lt;/p&gt;","template":"&lt;p&gt;El vídeo tiene {{response}} visualizaciones.&lt;/p&gt;","seed":{"calculated":[{"name":"A2","function":"{{Q1}}+{{Q2}}"}]},"algorithm":{"name":"calculateOperation","params":{"method":"equivLiteral","keyboard":"NUMERICAL"}}},{"id":"step-2","stimulus":"&lt;p&gt;¿Qué pide el enunciado?&lt;/p&gt;","seed":{"calculated":[{"name":"1-A1","label":"&lt;p&gt;Aproximar el número de visualizaciones a las decenas.&lt;/p&gt;","incorrect":true},{"name":"1-A2","label":"&lt;p&gt;Aproximar el número de visualizaciones a las centenas.&lt;/p&gt;"},{"name":"1-A3","label":"&lt;p&gt;Aproximar el número de visualizaciones a las unidades de millar.&lt;/p&gt;","incorrect":true}]},"algorithm":{"name":"trueFalse","template":"Multiple choice – standard"}},{"id":"step-3","stimulus":"&lt;p&gt;Completa el siguiente texto.&lt;/p&gt;","template":"&lt;p&gt;Para aproximar un número a las centenas, hay que buscar entre qué dos {{response}} se encuentra y elegir {{response}}.&lt;/p&gt;","seed":{"calculated":[{"name":"2-A1","label":"centenas","group":"1"},{"name":"2-A2","label":"decenas","group":"1","incorrect":true},{"name":"2-A3","label":"unidades de millar","group":"1","incorrect":true},{"name":"2-A4","label":"la más cercana","group":"2"},{"name":"2-A5","label":"la más lejana","group":"2","incorrect":true}]},"algorithm":{"name":"groupResponses","template":"Cloze with drop down"}},{"id":"step-4","stimulus":"&lt;p&gt;{{T1}} está entre {{T2}} y {{T3}}. ¿Cuántas unidades lo separan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keyboard":"NUMERICAL"}}},{"id":"step-5","stimulus":"&lt;p&gt;Sabiendo que {{T1}} está a {{T4}} unidades de {{T2}} y a {{T5}} unidades de {{T3}}, completa el siguiente texto.&lt;/p&gt;","template":"&lt;p&gt;La centena más próxima de las {{T1}} visualizaciones es {{response}}.&lt;/p&gt;","seed":{"calculated":[{"name":"T1","function":"{{Q1}}+{{Q2}}","temp":true},{"name":"4-A1","label":"{{function}}","function":"math.round({{T1}}/100)*100"},{"name":"T2","function":"math.floor({{T1}}/100)*100","temp":true},{"name":"T3","function":"math.ceil({{T1}}/100)*100","temp":true},{"name":"T4","function":"{{T1}}-{{T2}}","temp":true},{"name":"T5","function":"{{T3}}-{{T1}}","temp":true}]},"algorithm":{"name":"calculateOperation","params":{"method":"equivLiteral","decimalPlaces":2,"keyboard":"NUMERICAL"}}}]}</v>
      </c>
      <c r="C95" s="202" t="str">
        <f t="shared" si="4"/>
        <v>#REF!</v>
      </c>
      <c r="D95" s="202" t="str">
        <f t="shared" si="2"/>
        <v>#REF!</v>
      </c>
    </row>
    <row r="96" ht="15.75" customHeight="1">
      <c r="A96" s="202" t="str">
        <f>Seeds!AA100</f>
        <v>M4-NyO-4a-A-3</v>
      </c>
      <c r="B96" s="202" t="str">
        <f>Seeds!Z100</f>
        <v>{"id":"M4-NyO-4a-A-3","seed":{"parameters":[{"name":"Q1","label":null,"min":100,"max":990,"step":10},{"name":"Q2","label":null,"min":1,"max":9,"step":1}],"uniques":true},"scaffolding":[{"id":"step-0","stimulus":"&lt;p&gt;A un concierto han acudido {{T1}} personas. Aproxima este número a las centenas.&lt;/p&gt;","template":"&lt;p&gt;La centena más próxima es {{response}}.&lt;/p&gt;","seed":{"parameters":[],"calculated":[{"name":"A1","function":"math.round({{T1}}/100)*100"},{"name":"T1","function":"{{Q1}}+{{Q2}}","temp":true}]},"algorithm":{"name":"calculateOperation","params":{"method":"equivLiteral","keyboard":"NUMERICAL"}}},{"id":"step-1","stimulus":"&lt;p&gt;Sin aproximar, ¿cuántas personas han acudido al concierto?&lt;/p&gt;","template":"&lt;p&gt;Han acudido {{response}} personas.&lt;/p&gt;","seed":{"calculated":[{"name":"A2","function":"{{Q1}}+{{Q2}}"}]},"algorithm":{"name":"calculateOperation","params":{"method":"equivLiteral","keyboard":"NUMERICAL"}}},{"id":"step-2","stimulus":"&lt;p&gt;¿Qué pide el enunciado?&lt;/p&gt;","seed":{"calculated":[{"name":"1-A1","label":"&lt;p&gt;Aproximar los asistentes al concierto a las decenas.&lt;/p&gt;","incorrect":true},{"name":"1-A2","label":"&lt;p&gt;Aproximar los asistentes al concierto a las centenas.&lt;/p&gt;"},{"name":"1-A3","label":"&lt;p&gt;Aproximar los asistentes al concierto a las unidades de millar.&lt;/p&gt;","incorrect":true}]},"algorithm":{"name":"trueFalse","template":"Multiple choice – standard"}},{"id":"step-3","stimulus":"&lt;p&gt;Completa el siguiente texto.&lt;/p&gt;","template":"&lt;p&gt;Para aproximar un número a las centenas, hay que buscar entre qué dos {{response}} se encuentra y elegir {{response}}.&lt;/p&gt;","seed":{"calculated":[{"name":"2-A1","label":"centenas","group":"1"},{"name":"2-A2","label":"decenas","group":"1","incorrect":true},{"name":"2-A3","label":"unidades de millar","group":"1","incorrect":true},{"name":"2-A4","label":"la más cercana","group":"2"},{"name":"2-A5","label":"la más lejana","group":"2","incorrect":true}]},"algorithm":{"name":"groupResponses","template":"Cloze with drop down"}},{"id":"step-4","stimulus":"&lt;p&gt;{{T1}} está entre {{T2}} y {{T3}}. ¿Cuántas unidades lo separan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keyboard":"NUMERICAL"}}},{"id":"step-5","stimulus":"&lt;p&gt;Sabiendo que {{T1}} está a {{T4}} unidades de {{T2}} y a {{T5}} unidades de {{T3}}, completa el siguiente texto.&lt;/p&gt;","template":"&lt;p&gt;La centena más próxima a los {{T1}} asistentes al concierto es {{response}}.&lt;/p&gt;","seed":{"calculated":[{"name":"T1","function":"{{Q1}}+{{Q2}}","temp":true},{"name":"4-A1","label":"{{function}}","function":"math.round({{T1}}/100)*100"},{"name":"T2","function":"math.floor({{T1}}/100)*100","temp":true},{"name":"T3","function":"math.ceil({{T1}}/100)*100","temp":true},{"name":"T4","function":"{{T1}}-{{T2}}","temp":true},{"name":"T5","function":"{{T3}}-{{T1}}","temp":true}]},"algorithm":{"name":"calculateOperation","params":{"method":"equivLiteral","decimalPlaces":2,"keyboard":"NUMERICAL"}}}]}</v>
      </c>
      <c r="C96" s="202" t="str">
        <f t="shared" si="4"/>
        <v>#REF!</v>
      </c>
      <c r="D96" s="202" t="str">
        <f t="shared" si="2"/>
        <v>#REF!</v>
      </c>
    </row>
    <row r="97" ht="15.75" customHeight="1">
      <c r="A97" s="202" t="str">
        <f>Seeds!AA101</f>
        <v>M4-NyO-4b-I-1</v>
      </c>
      <c r="B97" s="202" t="str">
        <f>Seeds!Z101</f>
        <v>{
    "id": "M4-NyO-4b-I-1",
    "stimulus": "&lt;p&gt;Haz clic en la decena más próxima al número {{T1}}.&lt;/p&gt;",
    "hint": "&lt;p&gt;Para aproximar un número a las decenas, hay que buscar entre qué dos decenas se encuentra y elegir la más cercana.&lt;/p&gt;",
    "feedback": "&lt;p&gt;Para aproximar {{T1}} a las decenas, primero busca entre qué dos decenas se encuentra, es decir, entre {{T2}} y {{T3}}.&lt;/p&gt;&lt;p&gt;A continuación, comprueba a cuál está más próximo. Como {{T1}} está a {{T4}} unidades de {{T2}} y a {{T5}} unidades de {{T3}}, la respuesta es {{A1}}.&lt;/p&gt;",
    "seed": {
        "parameters": [
            {
                "name": "Q1",
                "label": null,
                "min": 20,
                "max": 90,
                "step": 1
            },
            {
                "name": "Q2",
                "label": null,
                "list": [
                    1,
                    2,
                    3,
                    4,
                    6,
                    7,
                    8,
                    9
                ]
            }
        ],
        "calculated": [
            {
                "name": "T1",
                "label": "{{function}}",
                "function": "{{Q1}}*10+{{Q2}} ",
                "temp": true
            },
            {
                "name": "T2",
                "label": "{{function}}",
                "function": "math.floor({{T1}}/10)*10",
                "temp": true
            },
            {
                "name": "T3",
                "label": "{{function}}",
                "function": "math.ceil({{T1}}/10)*10",
                "temp": true
            },
            {
                "name": "T4",
                "label": "{{function}}",
                "function": "{{T1}}-{{T2}}",
                "temp": true
            },
            {
                "name": "T5",
                "label": "{{function}}",
                "function": "{{T3}}-{{T1}}",
                "temp": true
            },
            {
                "name": "A1",
                "label": "{{function}}",
                "function": "math.round({{T1}}/10)*10"
            },
            {
                "name": "A2",
                "label": "{{function}}",
                "function": "math.round({{T1}}/10)*10+10",
                "incorrect": true
            },
            {
                "name": "A3",
                "label": "{{function}}",
                "function": "math.round({{T1}}/10)*10-10",
                "incorrect": true
            },
            {
                "name": "A4",
                "label": "{{function}}",
                "function": "math.round({{T1}}/10)*10-20",
                "incorrect": true
            },
            {
                "name": "A5",
                "label": "{{function}}",
                "function": "math.round({{T1}}/10)*10+20",
                "incorrect": true
            }
        ],
        "uniques": true
    },
    "algorithm": {
        "name": "trueFalse",
        "template": "Multiple choice – standard",
        "params": {
            "countCorrect": 1,
            "countIncorrect": 2,
            "showCheckIcon": false,
            "columns": 3
        }
    }
}</v>
      </c>
      <c r="C97" s="202" t="str">
        <f t="shared" si="4"/>
        <v>#REF!</v>
      </c>
      <c r="D97" s="202" t="str">
        <f t="shared" si="2"/>
        <v>#REF!</v>
      </c>
    </row>
    <row r="98" ht="15.75" customHeight="1">
      <c r="A98" s="202" t="str">
        <f>Seeds!AA102</f>
        <v>M4-NyO-4b-E-1</v>
      </c>
      <c r="B98" s="202" t="str">
        <f>Seeds!Z102</f>
        <v>{
    "id": "M4-NyO-4b-E-1",
    "stimulus": "&lt;p&gt;Escribe la decena más próxima al número {{T1}}.&lt;/p&gt;",
    "template": "&lt;p&gt;La decena más próxima a {{T1}} es {{response}}.&lt;/p&gt;",
    "hint": "&lt;p&gt;Para aproximar un número a las decenas, hay que buscar entre qué dos decenas se encuentra y elegir la más cercana.&lt;/p&gt;",
    "feedback": "&lt;p&gt;Para aproximar {{T1}} a las decenas, primero busca entre qué dos decenas se encuentra, es decir, entre {{T2}} y {{T3}}.&lt;/p&gt;&lt;p&gt;A continuación, comprueba a cuál de las dos está más próximo. Como {{T1}} está a {{T4}} unidades de {{T2}} y a {{T5}} unidades de {{T3}}, la respuesta es {{A1}}.&lt;/p&gt;",
    "seed": {
        "parameters": [
            {
                "name": "Q1",
                "label": null,
                "min": 10,
                "max": 90,
                "step": 1
            },
            {
                "name": "Q2",
                "label": null,
                "list": [
                    2,
                    3,
                    4,
                    6,
                    7,
                    8
                ]
            }
        ],
        "calculated": [
            {
                "name": "T1",
                "label": "{{function}}",
                "function": "{{Q1}}*10+{{Q2}}",
                "temp": true
            },
            {
                "name": "A1",
                "label": "{{function}}",
                "function": "math.round({{T1}}/10)*10"
            },
            {
                "name": "T2",
                "label": "{{function}}",
                "function": "math.floor({{T1}}/10)*10",
                "temp": true
            },
            {
                "name": "T3",
                "label": "{{function}}",
                "function": "math.ceil({{T1}}/10)*10",
                "temp": true
            },
            {
                "name": "T4",
                "label": "{{function}}",
                "function": "{{T1}}-{{T2}}",
                "temp": true
            },
            {
                "name": "T5",
                "label": "{{function}}",
                "function": "{{T3}}-{{T1}}",
                "temp": true
            }
        ],
        "uniques": true
    },
    "algorithm": {
        "name": "calculateOperation",
        "params": {
            "method": "equivLiteral",
            "keyboard": "NUMERICAL"
        }
    }
}</v>
      </c>
      <c r="C98" s="202" t="str">
        <f t="shared" si="4"/>
        <v>#REF!</v>
      </c>
      <c r="D98" s="202" t="str">
        <f t="shared" si="2"/>
        <v>#REF!</v>
      </c>
    </row>
    <row r="99" ht="15.75" customHeight="1">
      <c r="A99" s="202" t="str">
        <f>Seeds!AA103</f>
        <v>M4-NyO-4b-A-1</v>
      </c>
      <c r="B99" s="202" t="str">
        <f>Seeds!Z103</f>
        <v>{"id":"M4-NyO-4b-A-1","seed":{"parameters":[{"name":"Q1","label":null,"min":10,"max":50,"step":1},{"name":"Q2","label":null,"list":[2,3,4,6,7,8]}],"uniques":true},"scaffolding":[{"id":"step-0","stimulus":"&lt;p&gt;María y su familia han pasado el fin de semana en una playa que se encuentra a &lt;span class=\"no-break\"&gt;{{T1}} km&lt;/span&gt; de su ciudad. Aproxima esta distancia a las decenas.&lt;/p&gt;","template":"&lt;p&gt;La decena más próxima es {{response}}.&lt;/p&gt;","seed":{"parameters":[],"calculated":[{"name":"A1","function":"math.round({{T1}}/10)*10"},{"name":"T1","function":"{{Q1}}*10+{{Q2}}","temp":true}]},"algorithm":{"name":"calculateOperation","params":{"method":"equivLiteral","keyboard":"NUMERICAL"}}},{"id":"step-1","stimulus":"&lt;p&gt;Sin aproximar, ¿a qué distancia está la playa?&lt;/p&gt;","template":"&lt;p&gt;La playa está a {{response}} km.&lt;/p&gt;","seed":{"calculated":[{"name":"A2","function":"{{Q1}}*10+{{Q2}}"}]},"algorithm":{"name":"calculateOperation","params":{"method":"equivLiteral","keyboard":"NUMERICAL"}}},{"id":"step-2","stimulus":"&lt;p&gt;¿Qué pide el enunciado?&lt;/p&gt;","seed":{"calculated":[{"name":"1-A1","label":"&lt;p&gt;Aproximar la distancia a las decenas.&lt;/p&gt;"},{"name":"1-A2","label":"&lt;p&gt;Aproximar la distancia a las centenas.&lt;/p&gt;","incorrect":true},{"name":"1-A3","label":"&lt;p&gt;Aproximar la distancia a las unidades de millar.&lt;/p&gt;","incorrect":true}]},"algorithm":{"name":"trueFalse","template":"Multiple choice – standard"}},{"id":"step-3","stimulus":"&lt;p&gt;Completa el siguiente texto.&lt;/p&gt;","template":"&lt;p&gt;Para aproximar un número a las decenas, hay que buscar entre qué dos {{response}} se encuentra y elegir {{response}}.&lt;/p&gt;","seed":{"calculated":[{"name":"2-A1","label":"centenas","group":"1","incorrect":true},{"name":"2-A2","label":"decenas","group":"1"},{"name":"2-A3","label":"unidades de millar","group":"1","incorrect":true},{"name":"2-A4","label":"la más cercana","group":"2"},{"name":"2-A5","label":"la más lejana","group":"2","incorrect":true}]},"algorithm":{"name":"groupResponses","template":"Cloze with drop down"}},{"id":"step-4","stimulus":"&lt;p&gt;{{T1}} está entre {{T2}} y {{T3}}. ¿Cuántas unidades lo separan de cada decena?&lt;/p&gt;","template":"&lt;p&gt;{{T1}}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iendo que {{T1}} está a {{T4}} unidades de {{T2}} y a {{T5}} unidades de {{T3}}, completa el siguiente texto.&lt;/p&gt;","template":"&lt;p&gt;La decena más próxima a los {{T1}} km es {{response}}.&lt;/p&gt;","seed":{"calculated":[{"name":"T1","function":"{{Q1}}*10+{{Q2}}","temp":true},{"name":"4-A1","label":"{{function}}","function":"math.round({{T1}}/10)*10"},{"name":"T2","function":"math.floor({{T1}}/10)*10","temp":true},{"name":"T3","function":"math.ceil({{T1}}/10)*10","temp":true},{"name":"T4","function":"{{T1}}-{{T2}}","temp":true},{"name":"T5","function":"{{T3}}-{{T1}}","temp":true}]},"algorithm":{"name":"calculateOperation","params":{"method":"equivLiteral","keyboard":"NUMERICAL"}}}]}</v>
      </c>
      <c r="C99" s="202" t="str">
        <f t="shared" si="4"/>
        <v>#REF!</v>
      </c>
      <c r="D99" s="202" t="str">
        <f t="shared" si="2"/>
        <v>#REF!</v>
      </c>
    </row>
    <row r="100" ht="15.75" customHeight="1">
      <c r="A100" s="202" t="str">
        <f>Seeds!AA104</f>
        <v>M4-NyO-4b-A-2</v>
      </c>
      <c r="B100" s="202" t="str">
        <f>Seeds!Z104</f>
        <v>{"id":"M4-NyO-4b-A-2","seed":{"parameters":[{"name":"Q1","label":null,"min":10,"max":90,"step":1},{"name":"Q2","label":null,"list":[2,3,4,6,7,8]}],"uniques":true},"scaffolding":[{"id":"step-0","stimulus":"&lt;p&gt;En un concurso de disfraces, Ana ha recibido {{T1}} votos. Aproxima esta cantidad a las decenas.&lt;/p&gt;","template":"&lt;p&gt;La decena más próxima es {{response}}.&lt;/p&gt;","seed":{"parameters":[],"calculated":[{"name":"A1","function":"math.round({{T1}}/10)*10"},{"name":"T1","function":"{{Q1}}*10+{{Q2}}","temp":true}]},"algorithm":{"name":"calculateOperation","params":{"method":"equivLiteral","keyboard":"NUMERICAL"}}},{"id":"step-1","stimulus":"&lt;p&gt;Sin aproximar, ¿cuántos votos ha conseguido Ana?&lt;/p&gt;","template":"&lt;p&gt;Ha conseguido {{response}} votos.&lt;/p&gt;","seed":{"calculated":[{"name":"A2","function":"{{Q1}}*10+{{Q2}}"}]},"algorithm":{"name":"calculateOperation","params":{"method":"equivLiteral","keyboard":"NUMERICAL"}}},{"id":"step-2","stimulus":"&lt;p&gt;¿Qué pide el enunciado?&lt;/p&gt;","seed":{"calculated":[{"name":"1-A1","label":"&lt;p&gt;Aproximar los votos a las decenas.&lt;/p&gt;"},{"name":"1-A2","label":"&lt;p&gt;Aproximar los votos a las centenas.&lt;/p&gt;","incorrect":true},{"name":"1-A3","label":"&lt;p&gt;Aproximar los votos a las unidades de millar.&lt;/p&gt;","incorrect":true}]},"algorithm":{"name":"trueFalse","template":"Multiple choice – standard"}},{"id":"step-3","stimulus":"&lt;p&gt;Completa el siguiente texto.&lt;/p&gt;","template":"&lt;p&gt;Para aproximar un número a las decenas, hay que buscar entre qué dos {{response}} se encuentra y elegir {{response}}.&lt;/p&gt;","seed":{"calculated":[{"name":"2-A1","label":"centenas","group":"1","incorrect":true},{"name":"2-A2","label":"decenas","group":"1"},{"name":"2-A3","label":"unidades de millar","group":"1","incorrect":true},{"name":"2-A4","label":"la más cercana","group":"2"},{"name":"2-A5","label":"la más lejana","group":"2","incorrect":true}]},"algorithm":{"name":"groupResponses","template":"Cloze with drop down"}},{"id":"step-4","stimulus":"&lt;p&gt;{{T1}} está entre {{T2}} y {{T3}}. ¿Cuántas unidades lo separan de cada decena?&lt;/p&gt;","template":"&lt;p&gt;{{T1}}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iendo que {{T1}} está a {{T4}} unidades de {{T2}} y a {{T5}} unidades de {{T3}}, completa el siguiente texto.&lt;/p&gt;","template":"&lt;p&gt;La decena más próxima a los {{T1}} votos es {{response}}.&lt;/p&gt;","seed":{"calculated":[{"name":"T1","function":"{{Q1}}*10+{{Q2}}","temp":true},{"name":"4-A1","label":"{{function}}","function":"math.round({{T1}}/10)*10"},{"name":"T2","function":"math.floor({{T1}}/10)*10","temp":true},{"name":"T3","function":"math.ceil({{T1}}/10)*10","temp":true},{"name":"T4","function":"{{T1}}-{{T2}}","temp":true},{"name":"T5","function":"{{T3}}-{{T1}}","temp":true}]},"algorithm":{"name":"calculateOperation","params":{"method":"equivLiteral","keyboard":"NUMERICAL"}}}]}</v>
      </c>
      <c r="C100" s="202" t="str">
        <f t="shared" si="4"/>
        <v>#REF!</v>
      </c>
      <c r="D100" s="202" t="str">
        <f t="shared" si="2"/>
        <v>#REF!</v>
      </c>
    </row>
    <row r="101" ht="15.75" customHeight="1">
      <c r="A101" s="202" t="str">
        <f>Seeds!AA105</f>
        <v>M4-NyO-4b-A-3</v>
      </c>
      <c r="B101" s="202" t="str">
        <f>Seeds!Z105</f>
        <v>{"id":"M4-NyO-4b-A-3","seed":{"parameters":[{"name":"Q1","label":null,"min":10,"max":90,"step":1},{"name":"Q2","label":null,"list":[2,3,4,6,7,8]}],"uniques":true},"scaffolding":[{"id":"step-0","stimulus":"&lt;p&gt;A un partido de tenis han asistido {{T1}} personas. Aproxima esta cantidad a las decenas.&lt;/p&gt;","template":"&lt;p&gt;La decena más próxima es {{response}}.&lt;/p&gt;","seed":{"parameters":[],"calculated":[{"name":"A1","function":"math.round({{T1}}/10)*10"},{"name":"T1","function":"{{Q1}}*10+{{Q2}}","temp":true}]},"algorithm":{"name":"calculateOperation","params":{"method":"equivLiteral","keyboard":"NUMERICAL"}}},{"id":"step-1","stimulus":"&lt;p&gt;Sin aproximar, ¿cuántas personas han asistido al partido de tenis?&lt;/p&gt;","template":"&lt;p&gt;Hay {{response}} asistentes en el público.&lt;/p&gt;","seed":{"calculated":[{"name":"A2","function":"{{Q1}}*10+{{Q2}}"}]},"algorithm":{"name":"calculateOperation","params":{"method":"equivLiteral","keyboard":"NUMERICAL"}}},{"id":"step-2","stimulus":"&lt;p&gt;¿Qué pide el enunciado?&lt;/p&gt;","seed":{"calculated":[{"name":"1-A1","label":"&lt;p&gt;Aproximar el número de asistentes a las decenas.&lt;/p&gt;"},{"name":"1-A2","label":"&lt;p&gt;Aproximar el número de asistentes a las centenas.&lt;/p&gt;","incorrect":true},{"name":"1-A3","label":"&lt;p&gt;Aproximar el número de asistentes a las unidades de millar.&lt;/p&gt;","incorrect":true}]},"algorithm":{"name":"trueFalse","template":"Multiple choice – standard"}},{"id":"step-3","stimulus":"&lt;p&gt;Completa el siguiente texto.&lt;/p&gt;","template":"&lt;p&gt;Para aproximar un número a las decenas, hay que buscar entre qué dos {{response}} se encuentra y elegir {{response}}.&lt;/p&gt;","seed":{"calculated":[{"name":"2-A1","label":"centenas","group":"1","incorrect":true},{"name":"2-A2","label":"decenas","group":"1"},{"name":"2-A3","label":"unidades de millar","group":"1","incorrect":true},{"name":"2-A4","label":"la más cercana","group":"2"},{"name":"2-A5","label":"la más lejana","group":"2","incorrect":true}]},"algorithm":{"name":"groupResponses","template":"Cloze with drop down"}},{"id":"step-4","stimulus":"&lt;p&gt;{{T1}} está entre {{T2}} y {{T3}}. ¿Cuántas unidades lo separan de cada decena?&lt;/p&gt;","template":"&lt;p&gt;{{T1}}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iendo que {{T1}} está a {{T4}} unidades de {{T2}} y a {{T5}} unidades de {{T3}}, completa el siguiente texto.&lt;/p&gt;","template":"&lt;p&gt;La decena más próxima a los {{T1}} asistentes al partido es {{response}}.&lt;/p&gt;","seed":{"calculated":[{"name":"T1","function":"{{Q1}}*10+{{Q2}}","temp":true},{"name":"4-A1","label":"{{function}}","function":"math.round({{T1}}/10)*10"},{"name":"T2","function":"math.floor({{T1}}/10)*10","temp":true},{"name":"T3","function":"math.ceil({{T1}}/10)*10","temp":true},{"name":"T4","function":"{{T1}}-{{T2}}","temp":true},{"name":"T5","function":"{{T3}}-{{T1}}","temp":true}]},"algorithm":{"name":"calculateOperation","params":{"method":"equivLiteral","keyboard":"NUMERICAL"}}}]}</v>
      </c>
      <c r="C101" s="202" t="str">
        <f t="shared" si="4"/>
        <v>#REF!</v>
      </c>
      <c r="D101" s="202" t="str">
        <f t="shared" si="2"/>
        <v>#REF!</v>
      </c>
    </row>
    <row r="102" ht="15.75" customHeight="1">
      <c r="A102" s="202" t="str">
        <f>Seeds!AA106</f>
        <v>M4-NyO-5a-I-1</v>
      </c>
      <c r="B102" s="202" t="str">
        <f>Seeds!Z106</f>
        <v>{"id":"M4-NyO-5a-I-1","stimulus":"&lt;p&gt;Arrastra los números que completan esta serie.&lt;/p&gt;","template":"&lt;p style=\"text-align: center\"&gt;{{Q1}}, {{T1}}, {{T2}}, {{response}}, {{response}}&lt;/p&gt;","hint":"&lt;p&gt;Resta {{Q1}} a {{T1}} para encontrar el patrón de la serie.&lt;/p&gt;","feedback":"&lt;p&gt;Para completar una serie, hay que buscar su patrón:&lt;/p&gt;&lt;p style=\"text-align: center\"&gt;{{T1}} − {{Q1}} = {{Q2}}&lt;/p&gt;&lt;p&gt;{{T2}} − {{T1}} = {{Q2}}&lt;/p&gt;&lt;p&gt;Es decir, los números están separados entre sí por {{Q2}} unidades.&lt;/p&gt;","seed":{"parameters":[{"name":"Q1","label":null,"min":1,"max":6000,"step":1},{"name":"Q2","label":null,"list":[2,5,10,25,50,100]}],"calculated":[{"name":"T1","label":"{{function}}","function":"{{Q1}}+{{Q2}}","temp":true},{"name":"T2","label":"{{function}}","function":"{{Q1}}+2*{{Q2}}","temp":true},{"name":"A1","label":"{{function}}","function":"{{Q1}}+3*{{Q2}}"},{"name":"A2","label":"{{function}}","function":"{{Q1}}+4*{{Q2}}"}],"uniques":true},"algorithm":{"name":"calculateOperation","template":"Cloze with drag &amp; drop","params":{"keyboard":"NUMERICAL"}}}</v>
      </c>
      <c r="C102" s="202" t="str">
        <f t="shared" si="4"/>
        <v>#REF!</v>
      </c>
      <c r="D102" s="202" t="str">
        <f t="shared" si="2"/>
        <v>#REF!</v>
      </c>
    </row>
    <row r="103" ht="15.75" customHeight="1">
      <c r="A103" s="202" t="str">
        <f>Seeds!AA107</f>
        <v>M4-NyO-5a-E-1</v>
      </c>
      <c r="B103" s="202" t="str">
        <f>Seeds!Z107</f>
        <v>{"id":"M4-NyO-5a-E-1","stimulus":"&lt;p&gt;Escribe los números que faltan en esta serie.&lt;/p&gt;","template":"&lt;p style=\"text-align: center\"&gt;{{Q1}}, {{T1}}, {{T2}}, {{response}}, {{response}}&lt;/p&gt;","hint":"&lt;p&gt;Resta {{Q1}} a {{T1}} para encontrar el patrón de la serie.&lt;/p&gt;","feedback":"&lt;p&gt;Para completar una serie, hay que buscar su patrón:&lt;/p&gt;&lt;p style=\"text-align: center\"&gt;{{T1}} − {{Q1}} = {{Q2}}&lt;/p&gt;&lt;p&gt;{{T2}} − {{T1}} = {{Q2}}&lt;/p&gt;&lt;p&gt;Es decir, los números están separados entre sí por {{Q2}} unidades.&lt;/p&gt;","seed":{"parameters":[{"name":"Q1","label":null,"min":1,"max":6000,"step":1},{"name":"Q2","label":null,"list":[2,5,10,25,50,100]}],"calculated":[{"name":"T1","label":"{{function}}","function":"{{Q1}}+{{Q2}}","temp":true},{"name":"T2","label":"{{function}}","function":"{{Q1}}+2*{{Q2}}","temp":true},{"name":"A1","label":"{{function}}","function":"{{Q1}}+3*{{Q2}}"},{"name":"A2","label":"{{function}}","function":"{{Q1}}+4*{{Q2}}"}],"uniques":true},"algorithm":{"name":"calculateOperation","params":{"method":"equivLiteral","keyboard":"NUMERICAL"}}}</v>
      </c>
      <c r="C103" s="202" t="str">
        <f t="shared" si="4"/>
        <v>#REF!</v>
      </c>
      <c r="D103" s="202" t="str">
        <f t="shared" si="2"/>
        <v>#REF!</v>
      </c>
    </row>
    <row r="104" ht="15.75" customHeight="1">
      <c r="A104" s="202" t="str">
        <f>Seeds!AA108</f>
        <v>M4-NyO-5b-I-1</v>
      </c>
      <c r="B104" s="202" t="str">
        <f>Seeds!Z108</f>
        <v>{"id":"M4-NyO-5b-I-1","stimulus":"&lt;p&gt;Arrastra los números que completan esta serie.&lt;/p&gt;","template":"&lt;p style=\"text-align: center\"&gt;{{Q1}}, {{T1}}, {{T2}}, {{response}}, {{response}}&lt;/p&gt;","hint":"&lt;p&gt;Resta {{Q1}} a {{T1}} para encontrar el patrón de la serie.&lt;/p&gt;","feedback":"&lt;p&gt;Para completar una serie, hay que buscar su patrón:&lt;/p&gt;&lt;p style=\"text-align: center\"&gt;{{T1}} − {{Q1}} = {{Q2}}&lt;/p&gt;&lt;p&gt;{{T2}} − {{T1}} = {{Q2}}&lt;/p&gt;&lt;p&gt;Es decir, los números están separados entre sí por {{Q2}} unidades.&lt;/p&gt;","seed":{"parameters":[{"name":"Q1","label":null,"min":501,"max":6000,"step":1},{"name":"Q2","label":null,"list":[2,5,10,25,50,100]}],"calculated":[{"name":"T1","label":"{{function}}","function":"{{Q1}}-{{Q2}}","temp":true},{"name":"T2","label":"{{function}}","function":"{{Q1}}-2*{{Q2}}","temp":true},{"name":"A1","label":"{{function}}","function":"{{Q1}}-3*{{Q2}}"},{"name":"A2","label":"{{function}}","function":"{{Q1}}-4*{{Q2}}"}],"uniques":true},"algorithm":{"name":"calculateOperation","template":"Cloze with drag &amp; drop","params":{"keyboard":"NUMERICAL"}}}</v>
      </c>
      <c r="C104" s="202" t="str">
        <f t="shared" si="4"/>
        <v>#REF!</v>
      </c>
      <c r="D104" s="202" t="str">
        <f t="shared" si="2"/>
        <v>#REF!</v>
      </c>
    </row>
    <row r="105" ht="15.75" customHeight="1">
      <c r="A105" s="202" t="str">
        <f>Seeds!AA109</f>
        <v>M4-NyO-5b-E-1</v>
      </c>
      <c r="B105" s="202" t="str">
        <f>Seeds!Z109</f>
        <v>{"id":"M4-NyO-5b-E-1","stimulus":"&lt;p&gt;Escribe los números que faltan en esta serie.&lt;/p&gt;","template":"&lt;p style=\"text-align: center\"&gt;{{Q1}}, {{T1}}, {{T2}}, {{response}}, {{response}}&lt;/p&gt;","hint":"&lt;p&gt;Resta {{Q1}} a {{T1}} para encontrar el patrón de la serie.&lt;/p&gt;","feedback":"&lt;p&gt;Para completar una serie, hay que buscar su patrón:&lt;/p&gt;&lt;p style=\"text-align: center\"&gt;{{Q1}} − {{T1}} = {{Q2}}&lt;/p&gt;&lt;p style=\"text-align: center\"&gt;{{T1}} − {{T2}} = {{Q2}}&lt;/p&gt;&lt;p&gt;Es decir, los números están separados entre sí por {{Q2}} unidades.&lt;/p&gt;","seed":{"parameters":[{"name":"Q1","label":null,"min":1,"max":6000,"step":1},{"name":"Q2","label":null,"list":[2,5,10,25,50,100]}],"calculated":[{"name":"T1","label":"{{function}}","function":"{{Q1}}-{{Q2}}","temp":true},{"name":"T2","label":"{{function}}","function":"{{Q1}}-2*{{Q2}}","temp":true},{"name":"A1","label":"{{function}}","function":"{{Q1}}-3*{{Q2}}"},{"name":"A2","label":"{{function}}","function":"{{Q1}}-4*{{Q2}}"}],"uniques":true},"algorithm":{"name":"calculateOperation","params":{"method":"equivLiteral","keyboard":"NUMERICAL"}}}</v>
      </c>
      <c r="C105" s="202" t="str">
        <f t="shared" si="4"/>
        <v>#REF!</v>
      </c>
      <c r="D105" s="202" t="str">
        <f t="shared" si="2"/>
        <v>#REF!</v>
      </c>
    </row>
    <row r="106" ht="15.75" customHeight="1">
      <c r="A106" s="202" t="str">
        <f>Seeds!AA110</f>
        <v>M4-NyO-49a-I-1</v>
      </c>
      <c r="B106" s="202" t="str">
        <f>Seeds!Z110</f>
        <v>{
    "id": "M4-NyO-49a-I-1",
    "stimulus": "&lt;p&gt;Selecciona cómo continúa esta serie.&lt;/p&gt;&lt;p style=\"text-align: center\"&gt;{{Q1}}, {{T1}}, {{T2}}, {{T3}}, {{T4}}...&lt;/p&gt;",
    "hint": "&lt;p&gt;Deduce el patrón de la serie numérica.&lt;/p&gt;",
    "feedback": "&lt;p&gt;Para continuar una serie numérica, hay que deducir su patrón.&lt;/p&gt;&lt;p&gt;En este caso, el patrón es {{T5}} {{T6}} y {{T7}} {{T8}}.&lt;/p&gt;",
    "seed": {
        "parameters": [
            {
                "name": "Q1",
                "label": null,
                "min": 50,
                "max": 100,
                "step": 1
            },
            {
                "name": "Q2",
                "label": null,
                "min": -10,
                "max": 10,
                "step": 1
            },
            {
                "name": "Q3",
                "label": null,
                "min": -10,
                "max": 10,
                "step": 1
            },
            {
                "name": "Q4",
                "label": null,
                "min": -10,
                "max": 10,
                "step": 1
            }
        ],
        "calculated": [
            {
                "name": "T1",
                "label": "{{function}}",
                "function": "{{Q1}}+{{Q2}}",
                "temp": true
            },
            {
                "name": "T2",
                "label": "{{function}}",
                "function": "{{Q1}}+{{Q2}}+{{Q3}}",
                "temp": true
            },
            {
                "name": "T3",
                "label": "{{function}}",
                "function": "{{Q1}}+{{Q2}}+{{Q3}}+{{Q2}}",
                "temp": true
            },
            {
                "name": "T4",
                "label": "{{function}}",
                "function": "{{Q1}}+{{Q2}}+{{Q3}}+{{Q2}}+{{Q3}}",
                "temp": true
            },
            {
                "name": "T5",
                "label": "{{function}}",
                "function": "{{Q2}} &gt;= 0 ? 'sumar' : 'restar'",
                "temp": true
            },
            {
                "name": "T6",
                "label": "{{function}}",
                "function": "math.abs({{Q2}})",
                "temp": true
            },
            {
                "name": "T7",
                "label": "{{function}}",
                "function": "{{Q3}} &gt;= 0 ? 'sumar' : 'restar'",
                "temp": true
            },
            {
                "name": "T8",
                "label": "{{function}}",
                "function": "math.abs({{Q3}})",
                "temp": true
            },
            {
                "name": "A1",
                "label": "{{function}}",
                "function": "{{Q1}}+{{Q2}}+{{Q3}}+{{Q2}}+{{Q3}}+{{Q2}}"
            },
            {
                "name": "A2",
                "label": "{{function}}",
                "function": "{{Q1}}+{{Q2}}+{{Q3}}+{{Q2}}+{{Q3}}+{{Q3}}",
                "incorrect": true
            },
            {
                "name": "A3",
                "label": "{{function}}",
                "function": "{{Q1}}+{{Q2}}+{{Q3}}+{{Q2}}+{{Q3}}+{{Q4}}",
                "incorrect": true
            }
        ],
        "uniques": true
    },
    "algorithm": {
        "name": "trueFalse",
        "template": "Multiple choice – standard",
        "params": {
            "countCorrect": 1,
            "countIncorrect": 2,
            "showCheckIcon": false,
            "columns": 3
        }
    }
}</v>
      </c>
      <c r="C106" s="202" t="str">
        <f t="shared" si="4"/>
        <v>#REF!</v>
      </c>
      <c r="D106" s="202" t="str">
        <f t="shared" si="2"/>
        <v>#REF!</v>
      </c>
    </row>
    <row r="107" ht="15.75" customHeight="1">
      <c r="A107" s="202" t="str">
        <f t="shared" ref="A107:C107" si="5">#REF!</f>
        <v>#REF!</v>
      </c>
      <c r="B107" s="202" t="str">
        <f t="shared" si="5"/>
        <v>#REF!</v>
      </c>
      <c r="C107" s="202" t="str">
        <f t="shared" si="5"/>
        <v>#REF!</v>
      </c>
      <c r="D107" s="202" t="str">
        <f t="shared" si="2"/>
        <v>#REF!</v>
      </c>
    </row>
    <row r="108" ht="15.75" customHeight="1">
      <c r="A108" s="202" t="str">
        <f t="shared" ref="A108:C108" si="6">#REF!</f>
        <v>#REF!</v>
      </c>
      <c r="B108" s="202" t="str">
        <f t="shared" si="6"/>
        <v>#REF!</v>
      </c>
      <c r="C108" s="202" t="str">
        <f t="shared" si="6"/>
        <v>#REF!</v>
      </c>
      <c r="D108" s="202" t="str">
        <f t="shared" si="2"/>
        <v>#REF!</v>
      </c>
    </row>
    <row r="109" ht="15.75" customHeight="1">
      <c r="A109" s="202" t="str">
        <f>Seeds!AA111</f>
        <v>M4-NyO-49a-E-1</v>
      </c>
      <c r="B109" s="202" t="str">
        <f>Seeds!Z111</f>
        <v>{"id":"M4-NyO-49a-E-1","stimulus":"&lt;p&gt;Escribe los siguientes números de esta serie.&lt;/p&gt;","template":"&lt;p style=\"text-align: center\"&gt;{{Q1}}, {{T1}}, {{T2}}, {{T3}}, {{T4}}, {{response}}, {{response}}...&lt;/p&gt;","hint":"&lt;p&gt;Deduce el patrón de la serie numérica.&lt;/p&gt;","feedback":"&lt;p&gt;Para continuar una serie numérica, hay que deducir su patrón.&lt;/p&gt;&lt;p&gt;En este caso, el patrón es {{T5}} {{T6}} y {{T7}} {{T8}}.&lt;/p&gt;","seed":{"parameters":[{"name":"Q1","label":null,"min":50,"max":100,"step":1},{"name":"Q2","label":null,"min":-10,"max":10,"step":1},{"name":"Q3","label":null,"min":-10,"max":10,"step":1}],"calculated":[{"name":"T1","label":"{{function}}","function":"{{Q1}}+{{Q2}}","temp":true},{"name":"T2","label":"{{function}}","function":"{{Q1}}+{{Q2}}+{{Q3}}","temp":true},{"name":"T3","label":"{{function}}","function":"{{Q1}}+{{Q2}}+{{Q3}}+{{Q2}}","temp":true},{"name":"T4","label":"{{function}}","function":"{{Q1}}+{{Q2}}+{{Q3}}+{{Q2}}+{{Q3}}","temp":true},{"name":"T5","label":"{{function}}","function":"{{Q2}} &gt;= 0 ? 'sumar' : 'restar'","temp":true},{"name":"T6","label":"{{function}}","function":"math.abs({{Q2}})","temp":true},{"name":"T7","label":"{{function}}","function":"{{Q3}} &gt;= 0 ? 'sumar' : 'restar'","temp":true},{"name":"T8","label":"{{function}}","function":"math.abs({{Q3}})","temp":true},{"name":"A1","label":"{{function}}","function":"{{Q1}}+{{Q2}}+{{Q3}}+{{Q2}}+{{Q3}}+{{Q2}}"},{"name":"A2","label":"{{function}}","function":"{{Q1}}+{{Q2}}+{{Q3}}+{{Q2}}+{{Q3}}+{{Q2}}+{{Q3}}"}],"uniques":true},"algorithm":{"name":"calculateOperation","params":{"method":"equivLiteral","keyboard":"NUMERICAL"}}}</v>
      </c>
      <c r="C109" s="202" t="str">
        <f t="shared" ref="C109:C243" si="7">#REF!</f>
        <v>#REF!</v>
      </c>
      <c r="D109" s="202" t="str">
        <f t="shared" si="2"/>
        <v>#REF!</v>
      </c>
    </row>
    <row r="110" ht="15.75" customHeight="1">
      <c r="A110" s="202" t="str">
        <f>Seeds!AA112</f>
        <v>M4-NyO-49b-I-1</v>
      </c>
      <c r="B110" s="202" t="str">
        <f>Seeds!Z112</f>
        <v>{"id":"M4-NyO-49b-I-1","stimulus":"&lt;p&gt;Selecciona el siguiente dibujo de esta secuencia.&lt;/p&gt;&lt;table style=\"width: 100%; background: none !important;\"&gt;&lt;tbody&gt;&lt;tr&gt;&lt;td style=\"width: 20%; text-align: center; border: none; background: none !important;\"&gt;&lt;div style=\"display:flex; justify-content:center;\"&gt;&lt;img src=\"https://blueberry-assets.oneclick.es/{{Q1}}.svg\" width=\"150\"&gt;&lt;/img&gt;&lt;/div&gt;&lt;/td&gt;&lt;td style=\"width: 20%; text-align: center; border: none; background: none !important;\"&gt;&lt;div style=\"display:flex; justify-content:center;\"&gt;&lt;img src=\"https://blueberry-assets.oneclick.es/{{Q2}}.svg\" width=\"150\"&gt;&lt;/img&gt;&lt;/div&gt;&lt;/td&gt;&lt;td style=\"width: 20%; text-align: center; border: none; background: none !important;\"&gt;&lt;div style=\"display:flex; justify-content:center;\"&gt;&lt;img src=\"https://blueberry-assets.oneclick.es/{{Q3}}.svg\" width=\"150\"&gt;&lt;/img&gt;&lt;/div&gt;&lt;/td&gt;&lt;td style=\"width: 20%; text-align: center; border: none; background: none !important;\"&gt;&lt;div style=\"display:flex; justify-content:center;\"&gt;&lt;img src=\"https://blueberry-assets.oneclick.es/{{Q1}}.svg\" width=\"150\"&gt;&lt;/img&gt;&lt;/div&gt;&lt;/td&gt;&lt;td style=\"width: 20%; text-align: center; border: none; background: none !important;\"&gt;&lt;div style=\"display:flex; justify-content:center;\"&gt;&lt;img src=\"https://blueberry-assets.oneclick.es/{{Q2}}.svg\" width=\"150\"&gt;&lt;/img&gt;&lt;/div&gt;&lt;/td&gt;&lt;/tr&gt;&lt;/tbody&gt;&lt;/table&gt;","hint":"&lt;p&gt;Deduce el patrón de esta secuencia.&lt;/p&gt;","feedback":"&lt;p&gt;Fíjate en las formas de esta secuencia.&lt;/p&gt;","seed":{"parameters":[{"name":"Q1","label":null,"list":["M4_NyO_49b_1","M4_NyO_49b_2","M4_NyO_49b_3","M4_NyO_49b_4"]},{"name":"Q2","label":null,"list":["M4_NyO_49b_1","M4_NyO_49b_2","M4_NyO_49b_3","M4_NyO_49b_4"]},{"name":"Q3","label":null,"list":["M4_NyO_49b_1","M4_NyO_49b_2","M4_NyO_49b_3","M4_NyO_49b_4"]}],"calculated":[{"name":"A1","label":"{{function}}","function":"&lt;div style=\"display:flex; justify-content:center;\"&gt;&lt;img src=\"https://blueberry-assets.oneclick.es/{{Q1}}.svg\" width=\"150\"&gt;&lt;/img&gt;&lt;/div&gt;","incorrect":true},{"name":"A2","label":"{{function}}","function":"&lt;div style=\"display:flex; justify-content:center;\"&gt;&lt;img src=\"https://blueberry-assets.oneclick.es/{{Q2}}.svg\" width=\"150\"&gt;&lt;/img&gt;&lt;/div&gt;","incorrect":true},{"name":"A3","label":"{{function}}","function":"&lt;div style=\"display:flex; justify-content:center;\"&gt;&lt;img src=\"https://blueberry-assets.oneclick.es/{{Q3}}.svg\" width=\"150\"&gt;&lt;/img&gt;&lt;/div&gt;"}],"uniques":true},"algorithm":{"name":"trueFalse","template":"Multiple choice – standard","params":{"countCorrect":1,"countIncorrect":2,"showCheckIcon":false,"columns":3}}}</v>
      </c>
      <c r="C110" s="202" t="str">
        <f t="shared" si="7"/>
        <v>#REF!</v>
      </c>
      <c r="D110" s="202" t="str">
        <f t="shared" si="2"/>
        <v>#REF!</v>
      </c>
    </row>
    <row r="111" ht="15.75" customHeight="1">
      <c r="A111" s="202" t="str">
        <f>Seeds!AA113</f>
        <v>M4-NyO-49b-I-2</v>
      </c>
      <c r="B111" s="202" t="str">
        <f>Seeds!Z113</f>
        <v>{"id":"M4-NyO-49b-I-2","stimulus":"&lt;p&gt;Selecciona el siguiente dibujo de esta secuencia.&lt;/p&gt;&lt;table style=\"width: 100%; background: none !important;\"&gt;&lt;tbody&gt;&lt;tr&gt;&lt;td style=\"width: 20%; text-align: center; border: none; background: none !important;\"&gt;&lt;div style=\"display:flex; justify-content:center;\"&gt;&lt;img src=\"https://blueberry-assets.oneclick.es/{{Q1}}.svg\" width=\"150\"&gt;&lt;/img&gt;&lt;/div&gt;&lt;/td&gt;&lt;td style=\"width: 20%; text-align: center; border: none; background: none !important;\"&gt;&lt;div style=\"display:flex; justify-content:center;\"&gt;&lt;img src=\"https://blueberry-assets.oneclick.es/{{Q2}}.svg\" width=\"150\"&gt;&lt;/img&gt;&lt;/div&gt;&lt;/td&gt;&lt;td style=\"width: 20%; text-align: center; border: none; background: none !important;\"&gt;&lt;div style=\"display:flex; justify-content:center;\"&gt;&lt;img src=\"https://blueberry-assets.oneclick.es/{{Q3}}.svg\" width=\"150\"&gt;&lt;/img&gt;&lt;/div&gt;&lt;/td&gt;&lt;td style=\"width: 20%; text-align: center; border: none; background: none !important;\"&gt;&lt;div style=\"display:flex; justify-content:center;\"&gt;&lt;img src=\"https://blueberry-assets.oneclick.es/{{Q1}}.svg\" width=\"150\"&gt;&lt;/img&gt;&lt;/div&gt;&lt;/td&gt;&lt;td style=\"width: 20%; text-align: center; border: none; background: none !important;\"&gt;&lt;div style=\"display:flex; justify-content:center;\"&gt;&lt;img src=\"https://blueberry-assets.oneclick.es/{{Q2}}.svg\" width=\"150\"&gt;&lt;/img&gt;&lt;/div&gt;&lt;/td&gt;&lt;/tr&gt;&lt;/tbody&gt;&lt;/table&gt;","hint":"&lt;p&gt;Deduce el patrón de esta secuencia.&lt;/p&gt;","feedback":"&lt;p&gt;Fíjate en las formas de esta secuencia.&lt;/p&gt;","seed":{"parameters":[{"name":"Q1","label":null,"list":["M4_NyO_49b_5","M4_NyO_49b_6","M4_NyO_49b_7","M4_NyO_49b_8"]},{"name":"Q2","label":null,"list":["M4_NyO_49b_5","M4_NyO_49b_6","M4_NyO_49b_7","M4_NyO_49b_8"]},{"name":"Q3","label":null,"list":["M4_NyO_49b_5","M4_NyO_49b_6","M4_NyO_49b_7","M4_NyO_49b_8"]}],"calculated":[{"name":"A1","label":"{{function}}","function":"&lt;div style=\"display:flex; justify-content:center;\"&gt;&lt;img src=\"https://blueberry-assets.oneclick.es/{{Q1}}.svg\" width=\"150\"&gt;&lt;/img&gt;&lt;/div&gt;","incorrect":true},{"name":"A2","label":"{{function}}","function":"&lt;div style=\"display:flex; justify-content:center;\"&gt;&lt;img src=\"https://blueberry-assets.oneclick.es/{{Q2}}.svg\" width=\"150\"&gt;&lt;/img&gt;&lt;/div&gt;","incorrect":true},{"name":"A3","label":"{{function}}","function":"&lt;div style=\"display:flex; justify-content:center;\"&gt;&lt;img src=\"https://blueberry-assets.oneclick.es/{{Q3}}.svg\" width=\"150\"&gt;&lt;/img&gt;&lt;/div&gt;"}],"uniques":true},"algorithm":{"name":"trueFalse","template":"Multiple choice – standard","params":{"countCorrect":1,"countIncorrect":2,"showCheckIcon":false,"columns":3}}}</v>
      </c>
      <c r="C111" s="202" t="str">
        <f t="shared" si="7"/>
        <v>#REF!</v>
      </c>
      <c r="D111" s="202" t="str">
        <f t="shared" si="2"/>
        <v>#REF!</v>
      </c>
    </row>
    <row r="112" ht="15.75" customHeight="1">
      <c r="A112" s="202" t="str">
        <f>Seeds!AA114</f>
        <v>M4-NyO-49b-I-3</v>
      </c>
      <c r="B112" s="202" t="str">
        <f>Seeds!Z114</f>
        <v>{"id":"M4-NyO-49b-I-3","stimulus":"&lt;p&gt;Selecciona el siguiente dibujo de esta secuencia.&lt;/p&gt;&lt;table style=\"width: 100%; background: none !important;\"&gt;&lt;tbody&gt;&lt;tr&gt;&lt;td style=\"width: 20%; text-align: center; border: none; background: none !important;\"&gt;&lt;div style=\"display:flex; justify-content:center;\"&gt;&lt;img src=\"https://blueberry-assets.oneclick.es/{{Q1}}.svg\" width=\"150\"&gt;&lt;/img&gt;&lt;/div&gt;&lt;/td&gt;&lt;td style=\"width: 20%; text-align: center; border: none; background: none !important;\"&gt;&lt;div style=\"display:flex; justify-content:center;\"&gt;&lt;img src=\"https://blueberry-assets.oneclick.es/{{Q2}}.svg\" width=\"150\"&gt;&lt;/img&gt;&lt;/div&gt;&lt;/td&gt;&lt;td style=\"width: 20%; text-align: center; border: none; background: none !important;\"&gt;&lt;div style=\"display:flex; justify-content:center;\"&gt;&lt;img src=\"https://blueberry-assets.oneclick.es/{{Q3}}.svg\" width=\"150\"&gt;&lt;/img&gt;&lt;/div&gt;&lt;/td&gt;&lt;td style=\"width: 20%; text-align: center; border: none; background: none !important;\"&gt;&lt;div style=\"display:flex; justify-content:center;\"&gt;&lt;img src=\"https://blueberry-assets.oneclick.es/{{Q1}}.svg\" width=\"150\"&gt;&lt;/img&gt;&lt;/div&gt;&lt;/td&gt;&lt;td style=\"width: 20%; text-align: center; border: none; background: none !important;\"&gt;&lt;div style=\"display:flex; justify-content:center;\"&gt;&lt;img src=\"https://blueberry-assets.oneclick.es/{{Q2}}.svg\" width=\"150\"&gt;&lt;/img&gt;&lt;/div&gt;&lt;/td&gt;&lt;/tr&gt;&lt;/tbody&gt;&lt;/table&gt;","hint":"&lt;p&gt;Deduce el patrón de esta secuencia.&lt;/p&gt;","feedback":"&lt;p&gt;Fíjate en las formas de esta secuencia.&lt;/p&gt;","seed":{"parameters":[{"name":"Q1","label":null,"list":["M4_NyO_49b_9","M4_NyO_49b_10","M4_NyO_49b_11"]},{"name":"Q2","label":null,"list":["M4_NyO_49b_9","M4_NyO_49b_10","M4_NyO_49b_11"]},{"name":"Q3","label":null,"list":["M4_NyO_49b_9","M4_NyO_49b_10","M4_NyO_49b_11"]}],"calculated":[{"name":"A1","label":"{{function}}","function":"&lt;div style=\"display:flex; justify-content:center;\"&gt;&lt;img src=\"https://blueberry-assets.oneclick.es/{{Q1}}.svg\" width=\"150\"&gt;&lt;/img&gt;&lt;/div&gt;","incorrect":true},{"name":"A2","label":"{{function}}","function":"&lt;div style=\"display:flex; justify-content:center;\"&gt;&lt;img src=\"https://blueberry-assets.oneclick.es/{{Q2}}.svg\" width=\"150\"&gt;&lt;/img&gt;&lt;/div&gt;","incorrect":true},{"name":"A3","label":"{{function}}","function":"&lt;div style=\"display:flex; justify-content:center;\"&gt;&lt;img src=\"https://blueberry-assets.oneclick.es/{{Q3}}.svg\" width=\"150\"&gt;&lt;/img&gt;&lt;/div&gt;"}],"uniques":true},"algorithm":{"name":"trueFalse","template":"Multiple choice – standard","params":{"countCorrect":1,"countIncorrect":2,"showCheckIcon":false,"columns":3}}}</v>
      </c>
      <c r="C112" s="202" t="str">
        <f t="shared" si="7"/>
        <v>#REF!</v>
      </c>
      <c r="D112" s="202" t="str">
        <f t="shared" si="2"/>
        <v>#REF!</v>
      </c>
    </row>
    <row r="113" ht="15.75" customHeight="1">
      <c r="A113" s="202" t="str">
        <f>Seeds!AA115</f>
        <v>M4-NyO-6a-I-1</v>
      </c>
      <c r="B113" s="202" t="str">
        <f>Seeds!Z115</f>
        <v>{
    "id": "M4-NyO-6a-I-1",
    "stimulus": "&lt;p&gt;Selecciona el resultado de la siguiente suma.&lt;/p&gt;&lt;p style=\"text-align: center\"&gt;{{Q1}} + {{Q2}} = ...&lt;/p&gt;",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
    "feedback": "&lt;p&gt;El resultado de esta suma es:&lt;/p&gt;&lt;div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
    "seed": {
        "parameters": [
            {
                "name": "Q1",
                "label": null,
                "min": 100,
                "max": 999,
                "step": 1
            },
            {
                "name": "Q2",
                "label": null,
                "min": 100,
                "max": 999,
                "step": 1
            },
            {
                "name": "Q3",
                "label": null,
                "min": 10,
                "max": 90,
                "step": 10
            },
            {
                "name": "Q4",
                "label": null,
                "min": 10,
                "max": 90,
                "step": 10
            },
            {
                "name": "Q5",
                "label": null,
                "min": 10,
                "max": 90,
                "step": 10
            },
            {
                "name": "Q6",
                "label": null,
                "min": 10,
                "max": 90,
                "step": 10
            }
        ],
        "calculated": [
            {
                "name": "T1",
                "label": "{{function}}",
                "function": "{{Q1}}+{{Q2}}-math.floor({{Q1}}/10+{{Q2}}/10)*10",
                "temp": true
            },
            {
                "name": "A1",
                "label": "{{function}}",
                "function": "{{Q1}}+{{Q2}}"
            },
            {
                "name": "A2",
                "label": "{{function}}",
                "function": "{{Q1}}+{{Q2}}+{{Q3}}",
                "incorrect": true
            },
            {
                "name": "A3",
                "label": "{{function}}",
                "function": "{{Q1}}+{{Q2}}-{{Q4}}",
                "incorrect": true
            },
            {
                "name": "A4",
                "label": "{{function}}",
                "function": "{{Q1}}+{{Q2}}+{{Q5}}",
                "incorrect": true
            },
            {
                "name": "A5",
                "label": "{{function}}",
                "function": "{{Q1}}+{{Q2}}-{{Q6}}",
                "incorrect": true
            }
        ],
        "uniques": true
    },
    "algorithm": {
        "name": "trueFalse",
        "template": "Multiple choice – standard",
        "params": {
            "countCorrect": 1,
            "countIncorrect": 2,
            "showCheckIcon": false,
            "columns": 3
        }
    }
}</v>
      </c>
      <c r="C113" s="202" t="str">
        <f t="shared" si="7"/>
        <v>#REF!</v>
      </c>
      <c r="D113" s="202" t="str">
        <f t="shared" si="2"/>
        <v>#REF!</v>
      </c>
    </row>
    <row r="114" ht="15.75" customHeight="1">
      <c r="A114" s="202" t="str">
        <f>Seeds!AA116</f>
        <v>M4-NyO-6a-E-1</v>
      </c>
      <c r="B114" s="202" t="str">
        <f>Seeds!Z116</f>
        <v>{"id":"M4-NyO-6a-E-1","stimulus":"&lt;p&gt;Calcula la siguiente suma.&lt;/p&gt;","template":"&lt;p style=\"text-align: center\"&gt;{{Q1}} + {{Q2}} = {{response}}&lt;/p&gt;","hint":"&lt;div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8%;\"&gt;{{Q1}}&lt;/span&gt;&lt;/div&gt;&lt;/div&gt;&lt;/div&gt;","feedback":"&lt;p&gt;El resultado de esta suma es:&lt;/p&gt;&lt;div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seed":{"parameters":[{"name":"Q1","label":null,"min":100,"max":999,"step":1},{"name":"Q2","label":null,"min":100,"max":999,"step":1}],"calculated":[{"name":"T1","label":"{{function}}","function":"{{Q1}}+{{Q2}}-math.floor({{Q1}}/10+{{Q2}}/10)*10","temp":true},{"name":"A1","label":"{{function}}","function":"{{Q1}}+{{Q2}}"}],"uniques":true},"algorithm":{"name":"calculateOperation","params":{"method":"equivLiteral","keyboard":"NUMERICAL"}}}</v>
      </c>
      <c r="C114" s="202" t="str">
        <f t="shared" si="7"/>
        <v>#REF!</v>
      </c>
      <c r="D114" s="202" t="str">
        <f t="shared" si="2"/>
        <v>#REF!</v>
      </c>
    </row>
    <row r="115" ht="15.75" customHeight="1">
      <c r="A115" s="202" t="str">
        <f>Seeds!AA117</f>
        <v>M4-NyO-6a-A-1</v>
      </c>
      <c r="B115" s="202" t="str">
        <f>Seeds!Z117</f>
        <v>{"id":"M4-NyO-6a-A-1","stimulus":"&lt;p&gt;Un barco rumbo a las Islas Canarias tenía {{Q1}} lotes de comida para sus marineros. Como no era suficiente comida para el viaje, ha comprado {{Q2}} lotes más. ¿Cuántos tiene ahora?&lt;/p&gt;","template":"&lt;p&gt;El barco dispone de {{response}} lotes de comida.&lt;/p&gt;","hint":"&lt;div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8%;\"&gt;{{Q1}}&lt;/span&gt;&lt;/div&gt;&lt;/div&gt;&lt;/div&gt;","feedback":"&lt;p&gt;El número de lotes de comida es:&lt;/p&gt;&lt;div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seed":{"parameters":[{"name":"Q1","label":null,"min":100,"max":999,"step":1},{"name":"Q2","label":null,"min":100,"max":999,"step":1}],"calculated":[{"name":"T1","label":"{{function}}","function":"{{Q1}}+{{Q2}}-math.floor({{Q1}}/10+{{Q2}}/10)*10","temp":true},{"name":"A1","label":"{{function}}","function":"{{Q1}}+{{Q2}}"}],"uniques":true},"algorithm":{"name":"calculateOperation","params":{"method":"equivLiteral","keyboard":"NUMERICAL"}}}</v>
      </c>
      <c r="C115" s="202" t="str">
        <f t="shared" si="7"/>
        <v>#REF!</v>
      </c>
      <c r="D115" s="202" t="str">
        <f t="shared" si="2"/>
        <v>#REF!</v>
      </c>
    </row>
    <row r="116" ht="15.75" customHeight="1">
      <c r="A116" s="202" t="str">
        <f>Seeds!AA118</f>
        <v>M4-NyO-6a-A-2</v>
      </c>
      <c r="B116" s="202" t="str">
        <f>Seeds!Z118</f>
        <v>{"id":"M4-NyO-6a-A-2","stimulus":"&lt;p&gt;El sábado {{Q1}} personas visitaron el museo de Ciencias Naturales, mientras que el domingo acudieron {{Q2}} visitantes. ¿Cuántas personas acogió el museo durante el fin de semana?&lt;/p&gt;","template":"&lt;p&gt;El museo recibió {{response}} visitantes.&lt;/p&gt;","hint":"&lt;div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8%;\"&gt;{{Q1}}&lt;/span&gt;&lt;/div&gt;&lt;/div&gt;&lt;/div&gt;","feedback":"&lt;p&gt;El número de visitantes durante el fin de semana es:&lt;/p&gt;&lt;div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seed":{"parameters":[{"name":"Q1","label":null,"min":100,"max":999,"step":1},{"name":"Q2","label":null,"min":100,"max":999,"step":1}],"calculated":[{"name":"T1","label":"{{function}}","function":"{{Q1}}+{{Q2}}-math.floor({{Q1}}/10+{{Q2}}/10)*10","temp":true},{"name":"A1","label":"{{function}}","function":"{{Q1}}+{{Q2}}"}],"uniques":true},"algorithm":{"name":"calculateOperation","params":{"method":"equivLiteral","keyboard":"NUMERICAL"}}}</v>
      </c>
      <c r="C116" s="202" t="str">
        <f t="shared" si="7"/>
        <v>#REF!</v>
      </c>
      <c r="D116" s="202" t="str">
        <f t="shared" si="2"/>
        <v>#REF!</v>
      </c>
    </row>
    <row r="117" ht="15.75" customHeight="1">
      <c r="A117" s="202" t="str">
        <f>Seeds!AA119</f>
        <v>M4-NyO-6a-A-3</v>
      </c>
      <c r="B117" s="202" t="str">
        <f>Seeds!Z119</f>
        <v>{"id":"M4-NyO-6a-A-3","stimulus":"&lt;p&gt;En un mes, una empresa farmacéutica produjo {{Q1}} dosis de vacuna contra la fiebre amarilla. Al mes siguiente, la empresa produjo {{Q2}} dosis más. En total, ¿cuántas vacunas se produjeron en estos dos meses?&lt;/p&gt;","template":"&lt;p&gt;La empresa farmaceutica produjo {{response}} dosis.&lt;/p&gt;","hint":"&lt;div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8%;\"&gt;{{Q1}}&lt;/span&gt;&lt;/div&gt;&lt;/div&gt;&lt;/div&gt;","feedback":"&lt;p&gt;El número de dosis de vacunas enviadas es:&lt;/p&gt;&lt;div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seed":{"parameters":[{"name":"Q1","label":null,"min":10,"max":333,"step":1},{"name":"Q2","label":null,"min":10,"max":333,"step":1}],"calculated":[{"name":"T1","label":"{{function}}","function":"{{Q1}}+{{Q2}}-math.floor({{Q1}}/10+{{Q2}}/10)*10","temp":true},{"name":"A1","label":"{{function}}","function":"{{Q1}}+{{Q2}}"}],"uniques":true},"algorithm":{"name":"calculateOperation","params":{"method":"equivLiteral","keyboard":"NUMERICAL"}}}</v>
      </c>
      <c r="C117" s="202" t="str">
        <f t="shared" si="7"/>
        <v>#REF!</v>
      </c>
      <c r="D117" s="202" t="str">
        <f t="shared" si="2"/>
        <v>#REF!</v>
      </c>
    </row>
    <row r="118" ht="15.75" customHeight="1">
      <c r="A118" s="202" t="str">
        <f>Seeds!AA120</f>
        <v>M4-NyO-7a-I-1</v>
      </c>
      <c r="B118" s="202" t="str">
        <f>Seeds!Z120</f>
        <v>{"id":"M4-NyO-7a-I-1","stimulus":"&lt;p&gt;¿En cuál de estas equivalencias se representa la propiedad conmutativa de la suma?&lt;/p&gt;","hint":"&lt;p&gt;Las sumas tienen propiedad conmutativa porque el orden de los sumandos no altera el resultado.&lt;/p&gt;","feedback":"&lt;p&gt;Las sumas tienen propiedad conmutativa porque el orden de los sumandos no altera el resultado:&lt;/p&gt;&lt;p style=\"text-align: center\"&gt;{{Q1}} + {{Q2}} = {{Q2}} + {{Q1}} = {{T1}}&lt;/p&gt;","seed":{"parameters":[{"name":"Q1","label":null,"min":10,"max":200,"step":1},{"name":"Q2","label":null,"min":10,"max":200,"step":1},{"name":"Q3","label":null,"min":10,"max":200,"step":1},{"name":"Q4","label":null,"min":10,"max":200,"step":1},{"name":"Q5","label":null,"min":10,"max":200,"step":1},{"name":"Q6","label":null,"min":10,"max":200,"step":1},{"name":"Q7","label":null,"min":10,"max":200,"step":1},{"name":"Q8","label":null,"min":10,"max":200,"step":1},{"name":"Q9","label":null,"min":10,"max":200,"step":1},{"name":"Q10","label":null,"min":10,"max":200,"step":1},{"name":"Q11","label":null,"min":10,"max":200,"step":1},{"name":"Q12","label":null,"min":80,"max":100,"step":1},{"name":"Q13","label":null,"min":100,"max":700,"step":1},{"name":"Q14","label":null,"min":10,"max":50,"step":1},{"name":"Q15","label":null,"min":80,"max":100,"step":1},{"name":"Q16","label":null,"min":100,"max":700,"step":1},{"name":"Q17","label":null,"min":10,"max":50,"step":1}],"calculated":[{"name":"T1","label":"{{function}}","function":"{{Q1}} + {{Q2}}","temp":true},{"name":"A1","label":"{{Q1}} + {{Q2}} = {{Q2}} + {{Q1}}"},{"name":"A2","label":"{{Q3}} + {{Q4}} + {{Q5}} = {{Q4}} + {{Q5}} + {{Q3}} "},{"name":"A3","label":"{{Q6}} + ({{Q7}} + {{Q8}}) = ({{Q6}} + {{Q7}}) + {{Q8}}","incorrect":true,"feedback":"&lt;p&gt;En esta suma se ve la propiedad asociativa: la forma de agrupar los sumandos no altera el resultado.&lt;/p&gt;"},{"name":"A4","label":"({{Q9}} + {{Q10}}) + {{Q11}} = {{Q9}} + ({{Q10}} + {{Q11}})","incorrect":true,"feedback":"&lt;p&gt;En esta suma se ve la propiedad asociativa: la forma de agrupar los sumandos no altera el resultado.&lt;/p&gt;"},{"name":"A5","label":"{{Q12}} − {{Q13}} = ({{Q12}} − {{Q14}}) − ({{Q13}} − {{Q14}})","incorrect":true,"feedback":"&lt;p&gt;En esta resta se ve la propiedad fundamental de la resta: si se suma o se resta el mismo número al minuendo y al sustraendo, el resultado no cambia.&lt;/p&gt;"},{"name":"A6","label":"{{Q15}} − {{Q16}} = ({{Q15}} − {{Q17}}) − ({{Q16}} − {{Q17}})","incorrect":true,"feedback":"&lt;p&gt;En esta resta se ve la propiedad fundamental de la resta: si se suma o se resta el mismo número al minuendo y al sustraendo, el resultado no cambia.&lt;/p&gt;"}],"uniques":true},"algorithm":{"name":"trueFalse","template":"Choice matrix – inline","params":{"countCorrect":2,"countIncorrect":1,"showCheckIcon":false,"options":["Correcto","Incorrecto"]}}}</v>
      </c>
      <c r="C118" s="202" t="str">
        <f t="shared" si="7"/>
        <v>#REF!</v>
      </c>
      <c r="D118" s="202" t="str">
        <f t="shared" si="2"/>
        <v>#REF!</v>
      </c>
    </row>
    <row r="119" ht="15.75" customHeight="1">
      <c r="A119" s="202" t="str">
        <f>Seeds!AA121</f>
        <v>M4-NyO-7a-E-1</v>
      </c>
      <c r="B119" s="202" t="str">
        <f>Seeds!Z121</f>
        <v>{"id":"M4-NyO-7a-E-1","stimulus":"&lt;p&gt;Completa esta suma para verificar la propiedad conmutativa.&lt;/p&gt;","template":"&lt;p style=\"text-align: center\"&gt;{{Q1}} + {{Q2}} = {{response}} + {{response}}&lt;/p&gt;","hint":"&lt;p&gt;Las sumas tienen propiedad conmutativa porque el orden de los sumandos no altera el resultado.&lt;/p&gt;","feedback":"&lt;p&gt;Las sumas tienen propiedad conmutativa porque el orden de los sumandos no altera el resultado:&lt;p style=\"text-align: center\"&gt;{{Q1}} + {{Q2}} = {{Q2}} + {{Q1}} = {{T1}}&lt;/p&gt;","seed":{"parameters":[{"name":"Q1","label":null,"min":10,"max":999,"step":1},{"name":"Q2","label":null,"min":10,"max":999,"step":1}],"calculated":[{"name":"T1","label":"{{function}}","function":"{{Q1}}+{{Q2}}","temp":true},{"name":"A1","label":"{{function}}","function":"{{Q2}}"},{"name":"A2","label":"{{function}}","function":"{{Q1}}"}],"uniques":true},"algorithm":{"name":"calculateOperation","params":{"method":"equivLiteral","keyboard":"NUMERICAL"}}}</v>
      </c>
      <c r="C119" s="202" t="str">
        <f t="shared" si="7"/>
        <v>#REF!</v>
      </c>
      <c r="D119" s="202" t="str">
        <f t="shared" si="2"/>
        <v>#REF!</v>
      </c>
    </row>
    <row r="120" ht="15.75" customHeight="1">
      <c r="A120" s="202" t="str">
        <f>Seeds!AA122</f>
        <v>M4-NyO-7b-I-1</v>
      </c>
      <c r="B120" s="202" t="str">
        <f>Seeds!Z122</f>
        <v>{
    "id": "M4-NyO-7b-I-1",
    "stimulus": "&lt;p&gt;¿En cuál de estas equivalencias se representa la propiedad asociativa de la suma?&lt;/p&gt;",
    "hint": "&lt;p&gt;Las sumas tienen propiedad asociativa porque la forma de agrupar los sumandos no altera el resultado.&lt;/p&gt;",
    "feedback": "&lt;p&gt;Las sumas tienen propiedad asociativa porque la forma de agrupar los sumandos no altera el resultado:&lt;/p&gt;&lt;p style=\"text-align: center\"&gt;{{Q6}} + ({{Q7}} + {{Q8}}) = ({{Q6}} + {{Q7}}) + {{Q8}} = {{T1}}&lt;/p&gt;",
    "seed": {
        "parameters": [
            {
                "name": "Q1",
                "label": null,
                "min": 10,
                "max": 200,
                "step": 1
            },
            {
                "name": "Q2",
                "label": null,
                "min": 10,
                "max": 200,
                "step": 1
            },
            {
                "name": "Q3",
                "label": null,
                "min": 10,
                "max": 200,
                "step": 1
            },
            {
                "name": "Q4",
                "label": null,
                "min": 10,
                "max": 200,
                "step": 1
            },
            {
                "name": "Q5",
                "label": null,
                "min": 10,
                "max": 200,
                "step": 1
            },
            {
                "name": "Q6",
                "label": null,
                "min": 10,
                "max": 200,
                "step": 1
            },
            {
                "name": "Q7",
                "label": null,
                "min": 10,
                "max": 200,
                "step": 1
            },
            {
                "name": "Q8",
                "label": null,
                "min": 10,
                "max": 200,
                "step": 1
            },
            {
                "name": "Q9",
                "label": null,
                "min": 10,
                "max": 200,
                "step": 1
            },
            {
                "name": "Q10",
                "label": null,
                "min": 10,
                "max": 200,
                "step": 1
            },
            {
                "name": "Q11",
                "label": null,
                "min": 10,
                "max": 200,
                "step": 1
            },
            {
                "name": "Q12",
                "label": null,
                "min": 80,
                "max": 100,
                "step": 1
            },
            {
                "name": "Q13",
                "label": null,
                "min": 10,
                "max": 70,
                "step": 1
            },
            {
                "name": "Q14",
                "label": null,
                "min": 10,
                "max": 50,
                "step": 1
            },
            {
                "name": "Q15",
                "label": null,
                "min": 80,
                "max": 100,
                "step": 1
            },
            {
                "name": "Q16",
                "label": null,
                "min": 10,
                "max": 70,
                "step": 1
            },
            {
                "name": "Q17",
                "label": null,
                "min": 10,
                "max": 50,
                "step": 1
            }
        ],
        "calculated": [
            {
                "name": "T1",
                "label": "{{function}}",
                "function": "{{Q6}}+{{Q7}}+{{Q8}}",
                "temp": true
            },
            {
                "name": "A1",
                "label": "{{Q1}} + {{Q2}} = {{Q2}} + {{Q1}}",
                "incorrect": true,
                "feedback": "&lt;p&gt;En esta suma se ve la propiedad conmutativa: el orden de los sumandos no altera el resultado.&lt;/p&gt;"
            },
            {
                "name": "A2",
                "label": "{{Q3}} + {{Q4}} + {{Q5}} = {{Q4}} + {{Q5}} + {{Q3}} ",
                "incorrect": true,
                "feedback": "&lt;p&gt;En esta suma se ve la propiedad conmutativa: el orden de los sumandos no altera el resultado.&lt;/p&gt;"
            },
            {
                "name": "A3",
                "label": "{{Q6}} + ({{Q7}} + {{Q8}}) = ({{Q6}} + {{Q7}}) + {{Q8}}"
            },
            {
                "name": "A4",
                "label": "({{Q9}} + {{Q10}}) + {{Q11}} = {{Q9}} + ({{Q10}} + {{Q11}})"
            },
            {
                "name": "A5",
                "label": "{{Q12}} − {{Q13}} = ({{Q12}} − {{Q14}}) − ({{Q13}} − {{Q14}})",
                "incorrect": true,
                "feedback": "&lt;p&gt;En esta resta se ve la propiedad fundamental de la resta: si se suma o se resta el mismo número al minuendo y al sustraendo, el resultado no cambia.&lt;/p&gt;"
            },
            {
                "name": "A6",
                "label": "{{Q15}} − {{Q16}} = ({{Q15}} − {{Q17}}) − ({{Q16}} − {{Q17}})",
                "incorrect": true,
                "feedback": "&lt;p&gt;En esta resta se ve la propiedad fundamental de la resta: si se suma o se resta el mismo número al minuendo y al sustraendo, el resultado no cambia.&lt;/p&gt;"
            }
        ],
        "uniques": true
    },
    "algorithm": {
        "name": "trueFalse",
        "template": "Multiple choice – standard",
        "params": {
            "countCorrect": 1,
            "countIncorrect": 2,
            "showCheckIcon": false,
            "columns": 3
        }
    }
}</v>
      </c>
      <c r="C120" s="202" t="str">
        <f t="shared" si="7"/>
        <v>#REF!</v>
      </c>
      <c r="D120" s="202" t="str">
        <f t="shared" si="2"/>
        <v>#REF!</v>
      </c>
    </row>
    <row r="121" ht="15.75" customHeight="1">
      <c r="A121" s="202" t="str">
        <f>Seeds!AA123</f>
        <v>M4-NyO-7b-E-1</v>
      </c>
      <c r="B121" s="202" t="str">
        <f>Seeds!Z123</f>
        <v>{"id":"M4-NyO-7b-E-1","stimulus":"&lt;p&gt;Utiliza la propiedad asociativa para calcular esta suma.&lt;/p&gt;","template":"&lt;p style=\"text-align: center\"&gt;({{Q1}} + {{Q2}}) + {{Q3}} = {{response}} + {{Q3}} = {{A3}}&lt;/p&gt;&lt;p style=\"text-align: center\"&gt;{{Q1}} + ({{Q2}} + {{Q3}}) = {{Q1}} + {{response}} = {{response}}&lt;/p&gt;","hint":"&lt;p&gt;Las sumas tienen propiedad asociativa porque la forma de agrupar los sumandos no altera el resultado.&lt;/p&gt;","feedback":"&lt;p&gt;Las sumas tienen propiedad asociativa porque la forma de agrupar los sumandos no altera el resultado:&lt;/p&gt;&lt;p style=\"text-align: center\"&gt;({{Q1}} + {{Q2}}) + {{Q3}} = {{Q1}} + ({{Q2}} + {{Q3}}) = {{A3}}&lt;/p&gt;","seed":{"parameters":[{"name":"Q1","label":null,"min":10,"max":99,"step":1},{"name":"Q2","label":null,"min":10,"max":99,"step":1},{"name":"Q3","label":null,"min":10,"max":99,"step":1}],"calculated":[{"name":"A1","label":"{{function}}","function":"{{Q1}}+{{Q2}}"},{"name":"A2","label":"{{function}}","function":"{{Q2}}+{{Q3}}"},{"name":"A3","label":"{{function}}","function":"{{Q1}}+{{Q2}}+{{Q3}}"}],"uniques":true},"algorithm":{"name":"calculateOperation","params":{"method":"equivLiteral","keyboard":"NUMERICAL"}}}</v>
      </c>
      <c r="C121" s="202" t="str">
        <f t="shared" si="7"/>
        <v>#REF!</v>
      </c>
      <c r="D121" s="202" t="str">
        <f t="shared" si="2"/>
        <v>#REF!</v>
      </c>
    </row>
    <row r="122" ht="15.75" customHeight="1">
      <c r="A122" s="202" t="str">
        <f>Seeds!AA124</f>
        <v>M4-NyO-8a-I-1</v>
      </c>
      <c r="B122" s="202" t="str">
        <f>Seeds!Z124</f>
        <v>{
    "id": "M4-NyO-8a-I-1",
    "stimulus": "&lt;p&gt;Escoge el resultado de esta resta.&lt;/p&gt;&lt;p style=\"text-align: center\"&gt;{{T1}} − {{Q1}} = ...&lt;/p&gt;",
    "hint": "&lt;p&gt;&lt;div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35%;\"&gt;{{Q1}}&lt;/span&gt;&lt;span class=\"lemo-graphie-label\" style=\"position: absolute; right: 30%; top: 8%;\"&gt;{{T1}}&lt;/span&gt;&lt;/div&gt;&lt;/div&gt;&lt;/div&gt;&lt;/p&gt;",
    "feedback": "&lt;p&gt;El resultado de la resta es:&lt;/p&gt;&lt;div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65%;\"&gt;{{Q2}}&lt;/span&gt;&lt;span class=\"lemo-graphie-label\" style=\"position: absolute; right: 30%; top: 35%;\"&gt;{{Q1}}&lt;/span&gt;&lt;span class=\"lemo-graphie-label\" style=\"position: absolute; right: 30%; top: 8%;\"&gt;{{T1}}&lt;/span&gt;&lt;/div&gt;&lt;/div&gt;&lt;/div&gt;",
    "seed": {
        "parameters": [
            {
                "name": "Q1",
                "label": null,
                "min": 20,
                "max": 500,
                "step": 1
            },
            {
                "name": "Q2",
                "label": null,
                "min": 10,
                "max": 500,
                "step": 1
            },
            {
                "name": "Q3",
                "label": null,
                "min": 10,
                "max": 90,
                "step": 10
            },
            {
                "name": "Q4",
                "label": null,
                "min": 10,
                "max": 90,
                "step": 10
            },
            {
                "name": "Q5",
                "label": null,
                "min": 1,
                "max": 50,
                "step": 1
            },
            {
                "name": "Q6",
                "label": null,
                "min": 1,
                "max": 50,
                "step": 1
            }
        ],
        "calculated": [
            {
                "name": "T1",
                "label": "{{function}}",
                "function": "{{Q1}}+{{Q2}}",
                "temp": true
            },
            {
                "name": "T2",
                "label": "{{function}}",
                "function": "{{Q2}}-math.floor({{Q2}}/10)*10",
                "temp": true
            },
            {
                "name": "A1",
                "label": "{{function}}",
                "function": "{{Q2}}"
            },
            {
                "name": "A2",
                "label": "{{function}}",
                "function": "{{Q2}}+{{Q3}}",
                "incorrect": true
            },
            {
                "name": "A3",
                "label": "{{function}}",
                "function": "{{Q2}}-{{Q4}}",
                "incorrect": true
            },
            {
                "name": "A4",
                "label": "{{function}}",
                "function": "{{Q2}}+{{Q5}}",
                "incorrect": true
            },
            {
                "name": "A5",
                "label": "{{function}}",
                "function": "{{Q2}}-{{Q6}}",
                "incorrect": true
            }
        ],
        "uniques": true
    },
    "algorithm": {
        "name": "trueFalse",
        "template": "Multiple choice – standard",
        "params": {
            "countCorrect": 1,
            "countIncorrect": 2,
            "showCheckIcon": false,
            "columns": 3
        }
    }
}</v>
      </c>
      <c r="C122" s="202" t="str">
        <f t="shared" si="7"/>
        <v>#REF!</v>
      </c>
      <c r="D122" s="202" t="str">
        <f t="shared" si="2"/>
        <v>#REF!</v>
      </c>
    </row>
    <row r="123" ht="15.75" customHeight="1">
      <c r="A123" s="202" t="str">
        <f>Seeds!AA125</f>
        <v>M4-NyO-8a-E-1</v>
      </c>
      <c r="B123" s="202" t="str">
        <f>Seeds!Z125</f>
        <v>{"id":"M4-NyO-8a-E-1","stimulus":"&lt;p&gt;Calcula la siguiente resta.&lt;/p&gt;","template":"&lt;p style=\"text-align: center\"&gt;{{T1}} − {{Q2}} = {{response}}&lt;/p&gt;","hint":"&lt;div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8%;\"&gt;{{T1}}&lt;/span&gt;&lt;/div&gt;&lt;/div&gt;&lt;/div&gt;","feedback":"&lt;p&gt;El resultado de la resta es:&lt;/p&gt;&lt;div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10,"max":500,"step":1},{"name":"Q2","label":null,"min":10,"max":500,"step":1}],"calculated":[{"name":"T1","label":"{{function}}","function":"{{Q1}}+{{Q2}}","temp":true},{"name":"T2","label":"{{function}}","function":"{{Q1}}-math.floor({{Q1}}/10)*10","temp":true},{"name":"A1","label":"{{function}}","function":"{{Q1}}"}],"uniques":true},"algorithm":{"name":"calculateOperation","params":{"method":"equivLiteral","keyboard":"NUMERICAL"}}}</v>
      </c>
      <c r="C123" s="202" t="str">
        <f t="shared" si="7"/>
        <v>#REF!</v>
      </c>
      <c r="D123" s="202" t="str">
        <f t="shared" si="2"/>
        <v>#REF!</v>
      </c>
    </row>
    <row r="124" ht="15.75" customHeight="1">
      <c r="A124" s="202" t="str">
        <f>Seeds!AA126</f>
        <v>M4-NyO-8a-A-1</v>
      </c>
      <c r="B124" s="202" t="str">
        <f>Seeds!Z126</f>
        <v>{"id":"M4-NyO-8a-A-1","stimulus":"&lt;p&gt;El año pasado, un concesionario vendió {{Q2}} coches eléctricos, mientras que este año planea vender {{T1}}. ¿Cuántos coches más que el año pasado tiene que vender para llegar a su objetivo?&lt;/p&gt;","template":"&lt;p&gt;Tiene que vender {{response}} coches más.&lt;/p&gt;","hint":"&lt;p&gt;&lt;div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8%;\"&gt;{{T1}}&lt;/span&gt;&lt;/div&gt;&lt;/div&gt;&lt;/div&gt;&lt;/p&gt;","feedback":"&lt;p&gt;El resultado de la resta es:&lt;/p&gt;&lt;div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10,"max":500,"step":1},{"name":"Q2","label":null,"min":10,"max":500,"step":1}],"calculated":[{"name":"T1","label":"{{function}}","function":"{{Q1}}+{{Q2}}","temp":true},{"name":"T2","label":"{{function}}","function":"{{Q1}}-math.floor({{Q1}}/10)*10","temp":true},{"name":"A1","label":"{{function}}","function":"{{Q1}}"}],"uniques":true},"algorithm":{"name":"calculateOperation","params":{"method":"equivLiteral","keyboard":"NUMERICAL"}}}</v>
      </c>
      <c r="C124" s="202" t="str">
        <f t="shared" si="7"/>
        <v>#REF!</v>
      </c>
      <c r="D124" s="202" t="str">
        <f t="shared" si="2"/>
        <v>#REF!</v>
      </c>
    </row>
    <row r="125" ht="15.75" customHeight="1">
      <c r="A125" s="202" t="str">
        <f>Seeds!AA127</f>
        <v>M4-NyO-8a-A-2</v>
      </c>
      <c r="B125" s="202" t="str">
        <f>Seeds!Z127</f>
        <v>{"id":"M4-NyO-8a-A-2","stimulus":"&lt;p&gt;A un depósito que almacena {{T1}} l de agua se le han extraído {{Q2}} l. ¿Cuánta agua queda en el depósito?&lt;/p&gt;","template":"&lt;p&gt;Quedan {{response}} l.&lt;/p&gt;","hint":"&lt;p&gt;&lt;div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8%;\"&gt;{{T1}}&lt;/span&gt;&lt;/div&gt;&lt;/div&gt;&lt;/div&gt;&lt;/p&gt;","feedback":"&lt;p&gt;El resultado de la resta es:&lt;/p&gt;&lt;div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100,"max":500,"step":1},{"name":"Q2","label":null,"min":100,"max":500,"step":1}],"calculated":[{"name":"T1","label":"{{function}}","function":"{{Q1}}+{{Q2}}","temp":true},{"name":"T2","label":"{{function}}","function":"{{Q1}}-math.floor({{Q1}}/10)*10","temp":true},{"name":"A1","label":"{{function}}","function":"{{Q1}}"}],"uniques":true},"algorithm":{"name":"calculateOperation","params":{"method":"equivLiteral","keyboard":"NUMERICAL"}}}</v>
      </c>
      <c r="C125" s="202" t="str">
        <f t="shared" si="7"/>
        <v>#REF!</v>
      </c>
      <c r="D125" s="202" t="str">
        <f t="shared" si="2"/>
        <v>#REF!</v>
      </c>
    </row>
    <row r="126" ht="15.75" customHeight="1">
      <c r="A126" s="202" t="str">
        <f>Seeds!AA128</f>
        <v>M4-NyO-8a-A-3</v>
      </c>
      <c r="B126" s="202" t="str">
        <f>Seeds!Z128</f>
        <v>{"id":"M4-NyO-8a-A-3","stimulus":"&lt;p&gt;En una competición, los ciclistas llevan recorridos &lt;span class=\"no-break\"&gt;{{Q2}} km&lt;/span&gt; de una etapa de &lt;span class=\"no-break\"&gt;{{T1}} km.&lt;/span&gt; ¿Cuántos kilómetros les quedan para llegar a la meta?&lt;/p&gt;","template":"&lt;p&gt;Les quedan {{response}} km.&lt;/p&gt;","hint":"&lt;p&gt;&lt;div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8%;\"&gt;{{T1}}&lt;/span&gt;&lt;/div&gt;&lt;/div&gt;&lt;/div&gt;&lt;/p&gt;","feedback":"&lt;p&gt;El resultado de la resta es:&lt;/p&gt;&lt;div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10,"max":200,"step":1},{"name":"Q2","label":null,"min":10,"max":200,"step":1}],"calculated":[{"name":"T1","label":"{{function}}","function":"{{Q1}}+{{Q2}}","temp":true},{"name":"T2","label":"{{function}}","function":"{{Q1}}-math.floor({{Q1}}/10)*10","temp":true},{"name":"A1","label":"{{function}}","function":"{{Q1}}"}],"uniques":true},"algorithm":{"name":"calculateOperation","params":{"method":"equivLiteral","keyboard":"NUMERICAL"}}}</v>
      </c>
      <c r="C126" s="202" t="str">
        <f t="shared" si="7"/>
        <v>#REF!</v>
      </c>
      <c r="D126" s="202" t="str">
        <f t="shared" si="2"/>
        <v>#REF!</v>
      </c>
    </row>
    <row r="127" ht="15.75" customHeight="1">
      <c r="A127" s="202" t="str">
        <f>Seeds!AA129</f>
        <v>M4-NyO-9a-I-1</v>
      </c>
      <c r="B127" s="202" t="str">
        <f>Seeds!Z129</f>
        <v>{"id":"M4-NyO-9a-I-1","stimulus":"&lt;p&gt;Indica si las equivalencias cumplen o no la propiedad fundamental de la resta.&lt;/p&gt;","hint":"&lt;p&gt;Si se suma o se resta el mismo número al minuendo y al sustraendo, el resultado de la resta es el mismo.&lt;/p&gt;","feedback":"&lt;p&gt;Según la propiedad fundamental de la resta, si se suma o se resta el mismo número al minuendo y al sustraendo, el resultado de la resta es el mismo.&lt;/p&gt;","seed":{"parameters":[{"name":"Q1","label":null,"min":150,"max":200,"step":1},{"name":"Q2","label":null,"min":50,"max":100,"step":1},{"name":"Q3","label":null,"min":1,"max":9,"step":1},{"name":"Q4","label":null,"min":150,"max":200,"step":1},{"name":"Q5","label":null,"min":50,"max":100,"step":1},{"name":"Q6","label":null,"min":1,"max":9,"step":1},{"name":"Q7","label":null,"min":150,"max":200,"step":1},{"name":"Q8","label":null,"min":50,"max":100,"step":1},{"name":"Q9","label":null,"min":1,"max":9,"step":1},{"name":"Q10","label":null,"min":150,"max":200,"step":1},{"name":"Q11","label":null,"min":50,"max":100,"step":1},{"name":"Q12","label":null,"min":1,"max":9,"step":1}],"calculated":[{"name":"T1","label":"{{function}}","function":"{{Q7}}-{{Q8}}","temp":true},{"name":"T2","label":"{{function}}","function":"{{Q7}}+{{Q9}}-{{Q8}}+{{Q9}}","temp":true},{"name":"T3","label":"{{function}}","function":"{{Q10}}-{{Q11}}","temp":true},{"name":"T4","label":"{{function}}","function":"{{Q10}}-{{Q12}}-{{Q11}}-{{Q12}}","temp":true},{"name":"T5","label":"{{function}}","function":"{{Q7}}+{{Q9}}","temp":true},{"name":"T6","label":"{{function}}","function":"{{Q8}}-{{Q9}}","temp":true},{"name":"T7","label":"{{function}}","function":"{{Q10}}-{{Q12}}","temp":true},{"name":"T8","label":"{{function}}","function":"{{Q11}}+{{Q12}}","temp":true},{"name":"A1","label":"{{Q1}} − {{Q2}} = ({{Q1}} − {{Q3}}) − ({{Q2}} − {{Q3}})"},{"name":"A2","label":"{{Q4}} − {{Q5}} = ({{Q4}} + {{Q6}}) − ({{Q5}} + {{Q6}})"},{"name":"A3","label":"{{Q7}} − {{Q8}} = ({{Q7}} + {{Q9}}) − ({{Q8}} − {{Q9}})","incorrect":true,"feedback":"&lt;p&gt;El resultado de las dos operaciones es diferente:&lt;/p&gt;&lt;p&gt;{{Q7}} − {{Q8}} = {{T1}}&lt;/p&gt;&lt;p&gt;({{Q7}} + {{Q9}}) − ({{Q8}} − {{Q9}}) = {{T5}} − {{T6}} = {{T2}}&lt;/p&gt;"},{"name":"A4","label":"{{Q10}} − {{Q11}} = ({{Q10}} − {{Q12}}) − ({{Q11}} + {{Q12}})","incorrect":true,"feedback":"&lt;p&gt;El resultado de las dos operaciones es diferente:&lt;/p&gt;&lt;p&gt;{{Q10}} − {{Q11}} = {{T3}}&lt;/p&gt;&lt;p&gt;({{Q10}} − {{Q12}}) − ({{Q11}} + {{Q12}}) = {{T7}} − {{T8}} = {{T4}}&lt;/p&gt;"}],"uniques":true},"algorithm":{"name":"trueFalse","template":"Choice matrix – inline","params":{"countCorrect":2,"countIncorrect":1,"showCheckIcon":false,"options":["Sí","No"]}}}</v>
      </c>
      <c r="C127" s="202" t="str">
        <f t="shared" si="7"/>
        <v>#REF!</v>
      </c>
      <c r="D127" s="202" t="str">
        <f t="shared" si="2"/>
        <v>#REF!</v>
      </c>
    </row>
    <row r="128" ht="15.75" customHeight="1">
      <c r="A128" s="202" t="str">
        <f>Seeds!AA130</f>
        <v>M4-NyO-9a-E-1</v>
      </c>
      <c r="B128" s="202" t="str">
        <f>Seeds!Z130</f>
        <v>{"id":"M4-NyO-9a-E-1","stimulus":"&lt;p&gt;¿Cuál es el resultado de la siguiente resta? ¿Y cuál es el resultado si se suma {{Q3}} al minuendo y al sustraendo?&lt;/p&gt;","template":"&lt;p style=\"text-align: center\"&gt;{{T1}} − {{Q1}} = {{response}}&lt;/p&gt;&lt;p style=\"text-align: center\"&gt;({{T1}} + {{Q3}}) − ({{Q1}} + {{Q3}}) = {{T2}} − {{T3}} = {{response}}&lt;/p&gt;","hint":"&lt;p&gt;Si se suma el mismo número al minuendo y al sustraendo, el resultado de la resta es el mismo.&lt;/p&gt;","feedback":"&lt;p&gt;Según la propiedad fundamental de la resta, si se suma o se resta el mismo número al minuendo y al sustraendo, el resultado de la resta es el mismo.&lt;/p&gt;","seed":{"parameters":[{"name":"Q1","label":null,"min":300,"max":800,"step":1},{"name":"Q2","label":null,"min":300,"max":800,"step":1},{"name":"Q3","label":null,"min":20,"max":50,"step":1}],"calculated":[{"name":"T1","label":"{{function}}","function":"{{Q1}}+{{Q2}}","temp":true},{"name":"T2","label":"{{function}}","function":"{{Q1}}+{{Q2}}+{{Q3}}","temp":true},{"name":"T3","label":"{{function}}","function":"{{Q1}}+{{Q3}}","temp":true},{"name":"A1","label":"{{function}}","function":"{{Q2}}"},{"name":"A2","label":"{{function}}","function":"{{Q2}}"}],"uniques":true},"algorithm":{"name":"calculateOperation","params":{"method":"equivLiteral","keyboard":"NUMERICAL"}}}</v>
      </c>
      <c r="C128" s="202" t="str">
        <f t="shared" si="7"/>
        <v>#REF!</v>
      </c>
      <c r="D128" s="202" t="str">
        <f t="shared" si="2"/>
        <v>#REF!</v>
      </c>
    </row>
    <row r="129" ht="15.75" customHeight="1">
      <c r="A129" s="202" t="str">
        <f>Seeds!AA131</f>
        <v>M4-NyO-9a-E-2</v>
      </c>
      <c r="B129" s="202" t="str">
        <f>Seeds!Z131</f>
        <v>{"id":"M4-NyO-9a-E-2","stimulus":"&lt;p&gt;¿Cuál es el resultado de la siguiente resta? ¿Y cuál es el resultado si se resta {{Q3}} al minuendo y al sustraendo?&lt;/p&gt;","template":"&lt;p style=\"text-align: center\"&gt;{{T1}} − {{Q1}} = {{response}}&lt;/p&gt;&lt;p style=\"text-align: center\"&gt;({{T1}} − {{Q3}}) − ({{Q1}} − {{Q3}}) = {{T2}} − {{T3}} = {{response}}&lt;/p&gt;","hint":"&lt;p&gt;Si se resta el mismo número al minuendo y al sustraendo, el resultado de la resta es el mismo.&lt;/p&gt;","feedback":"&lt;p&gt;Según la propiedad fundamental de la resta, si se suma o se resta el mismo número al minuendo y al sustraendo, el resultado de la resta es el mismo.&lt;/p&gt;","seed":{"parameters":[{"name":"Q1","label":null,"min":300,"max":800,"step":1},{"name":"Q2","label":null,"min":300,"max":800,"step":1},{"name":"Q3","label":null,"min":20,"max":50,"step":1}],"calculated":[{"name":"T1","label":"{{function}}","function":"{{Q1}}+{{Q2}}","temp":true},{"name":"T2","label":"{{function}}","function":"{{Q1}}+{{Q2}}-{{Q3}}","temp":true},{"name":"T3","label":"{{function}}","function":"{{Q1}}-{{Q3}}","temp":true},{"name":"A1","label":"{{function}}","function":"{{Q2}}"},{"name":"A2","label":"{{function}}","function":"{{Q2}}"}],"uniques":true},"algorithm":{"name":"calculateOperation","params":{"method":"equivLiteral","keyboard":"NUMERICAL"}}}</v>
      </c>
      <c r="C129" s="202" t="str">
        <f t="shared" si="7"/>
        <v>#REF!</v>
      </c>
      <c r="D129" s="202" t="str">
        <f t="shared" si="2"/>
        <v>#REF!</v>
      </c>
    </row>
    <row r="130" ht="15.75" customHeight="1">
      <c r="A130" s="202" t="str">
        <f>Seeds!AA132</f>
        <v>M4-NyO-10a-I-1</v>
      </c>
      <c r="B130" s="202" t="str">
        <f>Seeds!Z132</f>
        <v>{
    "id": "M4-NyO-10a-I-1",
    "stimulus": "&lt;p&gt;Selecciona el término que falta en esta resta.&lt;/p&gt;&lt;p style=\"text-align: center\"&gt;{{T1}} − ... = {{Q2}}&lt;/p&gt;",
    "hint": "&lt;p&gt;En las restas, si 7 − 2 es 5, entonces 7 − 5 es 2.&lt;/p&gt;",
    "feedback": "&lt;p&gt;Como {{Q2}} es el resultado de restar un número a {{T1}}, para obtener el sustraendo hay que resolver este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
    "seed": {
        "parameters": [
            {
                "name": "Q1",
                "label": null,
                "min": 20,
                "max": 200,
                "step": 1
            },
            {
                "name": "Q2",
                "label": null,
                "min": 20,
                "max": 200,
                "step": 1
            },
            {
                "name": "Q3",
                "label": null,
                "min": 10,
                "max": 90,
                "step": 10
            },
            {
                "name": "Q4",
                "label": null,
                "min": 10,
                "max": 90,
                "step": 10
            },
            {
                "name": "Q5",
                "label": null,
                "min": 10,
                "max": 90,
                "step": 10
            },
            {
                "name": "Q6",
                "label": null,
                "min": 10,
                "max": 90,
                "step": 10
            }
        ],
        "calculated": [
            {
                "name": "T1",
                "label": "{{function}}",
                "function": "{{Q1}}+{{Q2}}",
                "incorrect": true
            },
            {
                "name": "A1",
                "label": "{{function}}",
                "function": "{{Q1}}"
            },
            {
                "name": "A2",
                "label": "{{function}}",
                "function": "{{Q1}}+{{Q3}}",
                "incorrect": true
            },
            {
                "name": "A3",
                "label": "{{function}}",
                "function": "{{Q1}}-{{Q4}}",
                "incorrect": true
            },
            {
                "name": "A4",
                "label": "{{function}}",
                "function": "{{Q1}}+{{Q5}}",
                "incorrect": true
            },
            {
                "name": "A5",
                "label": "{{function}}",
                "function": "{{Q1}}-{{Q6}}",
                "incorrect": true
            }
        ],
        "uniques": true
    },
    "algorithm": {
        "name": "trueFalse",
        "template": "Multiple choice – standard",
        "params": {
            "countCorrect": 1,
            "countIncorrect": 2,
            "showCheckIcon": false,
            "columns": 3
        }
    }
}</v>
      </c>
      <c r="C130" s="202" t="str">
        <f t="shared" si="7"/>
        <v>#REF!</v>
      </c>
      <c r="D130" s="202" t="str">
        <f t="shared" si="2"/>
        <v>#REF!</v>
      </c>
    </row>
    <row r="131" ht="15.75" customHeight="1">
      <c r="A131" s="202" t="str">
        <f>Seeds!AA133</f>
        <v>M4-NyO-10a-I-2</v>
      </c>
      <c r="B131" s="202" t="str">
        <f>Seeds!Z133</f>
        <v>{
    "id": "M4-NyO-10a-I-2",
    "stimulus": "&lt;p&gt;Selecciona el término que falta en esta resta.&lt;/p&gt;&lt;p style=\"text-align: center\"&gt;... − {{Q1}} = {{Q2}}&lt;/p&gt;",
    "hint": "&lt;p&gt;La suma y la resta son operaciones opuestas. Es decir, 6 − 4 es 2 del mismo modo que 4 + 2 es 6.&lt;/p&gt;",
    "feedback": "&lt;p&gt;Como {{Q2}} es el resultado de restar {{Q1}} a un número, para obtener el minuendo hay que resolver este cálculo:&lt;/p&gt;&lt;div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35%;\"&gt;{{Q1}}&lt;/span&gt;&lt;span class=\"lemo-graphie-label\" style=\"position: absolute; right: 30%; top: 8%;\"&gt;{{Q2}}&lt;/span&gt;&lt;/div&gt;&lt;/div&gt;&lt;/div&gt;",
    "seed": {
        "parameters": [
            {
                "name": "Q1",
                "label": null,
                "min": 20,
                "max": 200,
                "step": 1
            },
            {
                "name": "Q2",
                "label": null,
                "min": 20,
                "max": 200,
                "step": 1
            },
            {
                "name": "Q3",
                "label": null,
                "min": 10,
                "max": 90,
                "step": 10
            },
            {
                "name": "Q4",
                "label": null,
                "min": 10,
                "max": 90,
                "step": 10
            },
            {
                "name": "Q5",
                "label": null,
                "min": 10,
                "max": 90,
                "step": 10
            },
            {
                "name": "Q6",
                "label": null,
                "min": 10,
                "max": 90,
                "step": 10
            }
        ],
        "calculated": [
            {
                "name": "A1",
                "label": "{{function}}",
                "function": "{{Q1}}+{{Q2}}"
            },
            {
                "name": "A2",
                "label": "{{function}}",
                "function": "{{Q1}}+{{Q2}}+{{Q3}}",
                "incorrect": true
            },
            {
                "name": "A3",
                "label": "{{function}}",
                "function": "{{Q1}}+{{Q2}}-{{Q4}}",
                "incorrect": true
            },
            {
                "name": "A4",
                "label": "{{function}}",
                "function": "{{Q1}}+{{Q2}}+{{Q5}}",
                "incorrect": true
            },
            {
                "name": "A5",
                "label": "{{function}}",
                "function": "{{Q1}}+{{Q2}}-{{Q6}}",
                "incorrect": true
            }
        ],
        "uniques": true
    },
    "algorithm": {
        "name": "trueFalse",
        "template": "Multiple choice – standard",
        "params": {
            "countCorrect": 1,
            "countIncorrect": 2,
            "showCheckIcon": false,
            "columns": 3
        }
    }
}</v>
      </c>
      <c r="C131" s="202" t="str">
        <f t="shared" si="7"/>
        <v>#REF!</v>
      </c>
      <c r="D131" s="202" t="str">
        <f t="shared" si="2"/>
        <v>#REF!</v>
      </c>
    </row>
    <row r="132" ht="15.75" customHeight="1">
      <c r="A132" s="202" t="str">
        <f>Seeds!AA134</f>
        <v>M4-NyO-10a-E-1</v>
      </c>
      <c r="B132" s="202" t="str">
        <f>Seeds!Z134</f>
        <v>{"id":"M4-NyO-10a-E-1","stimulus":"&lt;p&gt;Completa la siguiente resta.&lt;/p&gt;","template":"&lt;p style=\"text-align: center\"&gt;{{T1}} − {{response}} = {{Q2}}&lt;/p&gt;","hint":"&lt;p&gt;En las restas, si 8 − 3 es 5 entonces 8 − 5 es 3.&lt;/p&gt;","feedback":"&lt;p&gt;Como {{Q2}} es el resultado de restar un número a {{T1}}, para obtener el sustraendo hay que resolver este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20,"max":200,"step":1},{"name":"Q2","label":null,"min":20,"max":200,"step":1}],"calculated":[{"name":"T1","label":"{{function}}","function":"{{Q1}}+{{Q2}}","temp":true},{"name":"A1","label":"{{function}}","function":"{{Q1}}"}],"uniques":true},"algorithm":{"name":"calculateOperation","params":{"method":"equivLiteral","keyboard":"NUMERICAL"}}}</v>
      </c>
      <c r="C132" s="202" t="str">
        <f t="shared" si="7"/>
        <v>#REF!</v>
      </c>
      <c r="D132" s="202" t="str">
        <f t="shared" si="2"/>
        <v>#REF!</v>
      </c>
    </row>
    <row r="133" ht="15.75" customHeight="1">
      <c r="A133" s="202" t="str">
        <f>Seeds!AA135</f>
        <v>M4-NyO-10a-E-2</v>
      </c>
      <c r="B133" s="202" t="str">
        <f>Seeds!Z135</f>
        <v>{"id":"M4-NyO-10a-E-2","stimulus":"&lt;p&gt;Completa la siguiente resta.&lt;/p&gt;","template":"&lt;p style=\"text-align: center\"&gt;{{response}} − {{Q1}} = {{Q2}}&lt;/p&gt;","hint":"&lt;p&gt;La suma y la resta son operaciones opuestas. Es decir, 6 − 2 es 4 del mismo modo que 4 + 2 es 6.&lt;/p&gt;","feedback":"&lt;p&gt;Como {{Q2}} es el resultado de restar {{Q1}} a un número, para obtener el minuendo hay que resolver este cálculo:&lt;/p&gt;&lt;div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35%;\"&gt;{{Q1}}&lt;/span&gt;&lt;span class=\"lemo-graphie-label\" style=\"position: absolute; right: 30%; top: 8%;\"&gt;{{Q2}}&lt;/span&gt;&lt;/div&gt;&lt;/div&gt;&lt;/div&gt;","seed":{"parameters":[{"name":"Q1","label":null,"min":20,"max":200,"step":1},{"name":"Q2","label":null,"min":20,"max":200,"step":1}],"calculated":[{"name":"A1","label":"{{function}}","function":"{{Q1}}+{{Q2}}"}],"uniques":true},"algorithm":{"name":"calculateOperation","params":{"method":"equivLiteral","keyboard":"NUMERICAL"}}}</v>
      </c>
      <c r="C133" s="202" t="str">
        <f t="shared" si="7"/>
        <v>#REF!</v>
      </c>
      <c r="D133" s="202" t="str">
        <f t="shared" si="2"/>
        <v>#REF!</v>
      </c>
    </row>
    <row r="134" ht="15.75" customHeight="1">
      <c r="A134" s="202" t="str">
        <f>Seeds!AA136</f>
        <v>M4-NyO-10a-A-1</v>
      </c>
      <c r="B134" s="202" t="str">
        <f>Seeds!Z136</f>
        <v>{"id":"M4-NyO-10a-A-1","seed":{"parameters":[{"name":"Q1","label":null,"min":100,"max":999,"step":1},{"name":"Q2","label":null,"min":100,"max":999,"step":1}],"uniques":true},"scaffolding":[{"id":"step-0","stimulus":"&lt;p&gt;Una helada ha afectado a un campo de {{T1}} tulipanes. Después de quitar las flores estropeadas, han quedado {{Q1}} en buen estado. ¿Cuántos tulipanes se han congelado por la helada?&lt;/p&gt;","template":"&lt;p&gt;Se han congelado {{response}} tulipanes.&lt;/p&gt;","seed":{"calculated":[{"name":"T1","label":"{{function}}","function":"{{Q1}}+{{Q2}}","temp":true},{"name":"0-A1","label":"{{function}}","function":"{{Q2}}"}]},"algorithm":{"name":"calculateOperation","params":{"method":"equivLiteral","keyboard":"NUMERICAL"}}},{"id":"step-1","stimulus":"&lt;p&gt;¿Cuántos tulipanes había al principio en el campo? ¿Y cuántos quedaron sin congelarse?&lt;/p&gt;","template":"&lt;p&gt;Había {{response}} tulipanes y no se congelaron {{response}}.&lt;/p&gt;","seed":{"calculated":[{"name":"T1","label":"{{function}}","function":"{{Q1}}+{{Q2}}","temp":true},{"name":"1-A2","label":"{{function}}","function":"{{T1}}"},{"name":"1-A3","label":"{{function}}","function":"{{Q1}}"}]},"algorithm":{"name":"calculateOperation","params":{"method":"equivLiteral","keyboard":"NUMERICAL"}}},{"id":"step-2","stimulus":"&lt;p&gt;¿Qué hay que calcular?&lt;/p&gt;","seed":{"calculated":[{"name":"2-A1","label":"&lt;p&gt;Los tulipanes estropeados por la helada.&lt;/p&gt;"},{"name":"2-A2","label":"&lt;p&gt;Los tulipanes que había antes de la helada.&lt;/p&gt;","incorrect":true},{"name":"2-A3","label":"&lt;p&gt;Los tulipanes que no se estropearon por la helada.&lt;/p&gt;","incorrect":true}]},"algorithm":{"name":"trueFalse","template":"Multiple choice – standard"}},{"id":"step-3","stimulus":"&lt;p&gt;¿Cuál de estos cálculos representa la información del enunciado?&lt;/p&gt;","seed":{"calculated":[{"name":"T1","label":"{{function}}","function":"{{Q1}}+{{Q2}}","temp":true},{"name":"3-A1","label":"{{T1}} − ... = {{Q1}}"},{"name":"3-A2","label":"... − {{T1}} = {{Q1}}","incorrect":true},{"name":"3-A3","label":"{{Q1}} − {{T1}} = ...","incorrect":true}]},"algorithm":{"name":"trueFalse","template":"Multiple choice – standard"}},{"id":"step-4","stimulus":"&lt;p&gt;¿De qué manera se puede reordenar esta resta para obtener el término que falta?&lt;/p&gt;&lt;p style=\"text-align: center\"&gt;{{T1}} − ... = {{Q1}}&lt;/p&gt;","seed":{"calculated":[{"name":"T1","label":"{{function}}","function":"{{Q1}}+{{Q2}}","temp":true},{"name":"4-A1","label":"{{T1}} + {{Q1}} = ...","incorrect":true},{"name":"4-A2","label":"{{T1}} − {{Q1}} = ..."},{"name":"4-A3","label":"{{Q1}} − {{T1}} = ...","incorrect":true}]},"algorithm":{"name":"trueFalse","template":"Multiple choice – standard"}},{"id":"step-5","stimulus":"&lt;p&gt;Por tanto, resuelve la siguiente resta para obtener el número de tulipanes estropeados.&lt;/p&gt;","template":"&lt;p style=\"text-align: center\"&gt;{{T1}} − {{Q1}} = {{response}}&lt;/p&gt;","seed":{"calculated":[{"name":"T1","label":"{{function}}","function":"{{Q1}}+{{Q2}}","temp":true},{"name":"5-A4","label":"{{function}}","function":"{{Q2}}"}]},"algorithm":{"name":"calculateOperation","params":{"method":"equivSymbolic","decimalPlaces":2,"keyboard":"NUMERICAL"}}}]}</v>
      </c>
      <c r="C134" s="202" t="str">
        <f t="shared" si="7"/>
        <v>#REF!</v>
      </c>
      <c r="D134" s="202" t="str">
        <f t="shared" si="2"/>
        <v>#REF!</v>
      </c>
    </row>
    <row r="135" ht="15.75" customHeight="1">
      <c r="A135" s="202" t="str">
        <f>Seeds!AA137</f>
        <v>M4-NyO-10a-A-2</v>
      </c>
      <c r="B135" s="202" t="str">
        <f>Seeds!Z137</f>
        <v>{"id":"M4-NyO-10a-A-2","seed":{"parameters":[{"name":"Q1","label":null,"min":1000,"max":4000,"step":1},{"name":"Q2","label":null,"min":1000,"max":4000,"step":1}],"uniques":true},"scaffolding":[{"id":"step-0","stimulus":"&lt;p&gt;Antes de la segunda mitad de un partido de fútbol, {{Q1}} aficionados han abandonado el estadio. Si al final se han quedado {{Q2}} espectadores, ¿cuántos había al principio del partido?&lt;/p&gt;","template":"&lt;p&gt;Había {{response}} espectadores.&lt;/p&gt;","seed":{"calculated":[{"name":"0-A1","label":"{{function}}","function":"{{Q1}}+{{Q2}}"}]},"algorithm":{"name":"calculateOperation","params":{"method":"equivLiteral","keyboard":"NUMERICAL"}}},{"id":"step-1","stimulus":"&lt;p&gt;¿Cuántos aficionados han abandonado el estadio antes de la segunda mitad? ¿Y cuántos han permanecido?&lt;/p&gt;","template":"&lt;p&gt;Se han ido {{response}} aficionados y se han quedado {{response}}.&lt;/p&gt;","seed":{"calculated":[{"name":"1-A2","label":"{{function}}","function":"{{Q1}}"},{"name":"1-A3","label":"{{function}}","function":"{{Q2}}"}]},"algorithm":{"name":"calculateOperation","params":{"method":"equivLiteral","keyboard":"NUMERICAL"}}},{"id":"step-2","stimulus":"&lt;p&gt;¿Qué hay que calcular?&lt;/p&gt;","seed":{"calculated":[{"name":"2-A1","label":"&lt;p&gt;El número de espectadores que había al final del partido.&lt;/p&gt;","incorrect":true},{"name":"2-A2","label":"&lt;p&gt;El número de espectadores que había al principio del partido.&lt;/p&gt;"},{"name":"2-A3","label":"&lt;p&gt;El número de espectadores que había a la mitad del partido.&lt;/p&gt;","incorrect":true}]},"algorithm":{"name":"trueFalse","template":"Multiple choice – standard"}},{"id":"step-3","stimulus":"&lt;p&gt;¿Cuál de estos cálculos representa la información del enunciado?&lt;/p&gt;","seed":{"calculated":[{"name":"3-A1","label":"... − {{Q1}} = {{Q2}}"},{"name":"3-A2","label":"{{Q1}} − ... = {{Q2}}","incorrect":true},{"name":"3-A3","label":"{{Q1}} − {{Q2}} = ...","incorrect":true}]},"algorithm":{"name":"trueFalse","template":"Multiple choice – standard"}},{"id":"step-4","stimulus":"&lt;p&gt;¿De qué manera se puede reordenar esta resta para obtener el término que falta?&lt;/p&gt;&lt;p style=\"text-align: center\"&gt;... − {{Q1}} = {{Q2}}&lt;/p&gt;","seed":{"calculated":[{"name":"4-A1","label":"{{Q2}} + {{Q1}} = ..."},{"name":"4-A2","label":"{{Q1}} − {{Q2}} = ...","incorrect":true},{"name":"4-A3","label":"{{Q2}} − {{Q1}} = ...","incorrect":true}]},"algorithm":{"name":"trueFalse","template":"Multiple choice – standard"}},{"id":"step-5","stimulus":"&lt;p&gt;Por tanto, resuelve el siguiente cálculo para obtener el número de espectadores que había al inicio del partido.&lt;/p&gt;","template":"&lt;p style=\"text-align: center\"&gt;{{Q1}} + {{Q2}} = {{response}}&lt;/p&gt;","seed":{"calculated":[{"name":"5-A4","label":"{{function}}","function":"{{Q1}}+{{Q2}}"}]},"algorithm":{"name":"calculateOperation","params":{"method":"equivSymbolic","decimalPlaces":2,"keyboard":"NUMERICAL"}}}]}</v>
      </c>
      <c r="C135" s="202" t="str">
        <f t="shared" si="7"/>
        <v>#REF!</v>
      </c>
      <c r="D135" s="202" t="str">
        <f t="shared" si="2"/>
        <v>#REF!</v>
      </c>
    </row>
    <row r="136" ht="15.75" customHeight="1">
      <c r="A136" s="202" t="str">
        <f>Seeds!AA138</f>
        <v>M4-NyO-10a-A-3</v>
      </c>
      <c r="B136" s="202" t="str">
        <f>Seeds!Z138</f>
        <v>{"id":"M4-NyO-10a-A-3","seed":{"parameters":[{"name":"Q1","label":null,"min":100,"max":999,"step":1},{"name":"Q2","label":null,"min":100,"max":999,"step":1}],"uniques":true},"scaffolding":[{"id":"step-0","stimulus":"&lt;p&gt;Marcos lleva varios días repartiendo folletos en la calle. De todos los que le dieron al principio, ya ha entregado {{Q1}}, por lo que le quedan {{Q2}} folletos. ¿Cuántos le dieron para que repartiese?&lt;/p&gt;","template":"&lt;p&gt;Le dieron {{response}} folletos.&lt;/p&gt;","seed":{"calculated":[{"name":"0-A1","label":"{{function}}","function":"{{Q1}}+{{Q2}}"}]},"algorithm":{"name":"calculateOperation","params":{"method":"equivLiteral","keyboard":"NUMERICAL"}}},{"id":"step-1","stimulus":"&lt;p&gt;¿Cuántas folletos ha repartido Marcos? ¿Y cuántos le quedan por repartir?&lt;/p&gt;","template":"&lt;p&gt;Ha repartido {{response}} folletos y aún le quedan {{response}}.&lt;/p&gt;","seed":{"calculated":[{"name":"1-A2","label":"{{function}}","function":"{{Q1}}"},{"name":"1-A3","label":"{{function}}","function":"{{Q2}}"}]},"algorithm":{"name":"calculateOperation","params":{"method":"equivLiteral","keyboard":"NUMERICAL"}}},{"id":"step-2","stimulus":"&lt;p&gt;¿Qué hay que calcular?&lt;/p&gt;","seed":{"calculated":[{"name":"2-A1","label":"&lt;p&gt;El número de folletos que Marcos tenía al principio.&lt;/p&gt;"},{"name":"2-A2","label":"&lt;p&gt;El número de folletos que ya ha repartido Marcos.&lt;/p&gt;","incorrect":true},{"name":"2-A3","label":"&lt;p&gt;El número de folletos que le quedan por repartir a Marcos.&lt;/p&gt;","incorrect":true}]},"algorithm":{"name":"trueFalse","template":"Multiple choice – standard"}},{"id":"step-3","stimulus":"&lt;p&gt;¿Cuál de estos cálculos representa la información del enunciado?&lt;/p&gt;","seed":{"calculated":[{"name":"3-A1","label":"... − {{Q1}} = {{Q2}}"},{"name":"3-A2","label":"{{Q1}} − ... = {{Q2}}","incorrect":true},{"name":"3-A3","label":"{{Q1}} − {{Q2}} = ...","incorrect":true}]},"algorithm":{"name":"trueFalse","template":"Multiple choice – standard"}},{"id":"step-4","stimulus":"&lt;p&gt;¿De qué manera se puede reordenar esta resta para obtener el término que falta?&lt;/p&gt;&lt;p style=\"text-align: center\"&gt;... − {{Q1}} = {{Q2}}&lt;/p&gt;","seed":{"calculated":[{"name":"4-A1","label":"{{Q2}} + {{Q1}} = ..."},{"name":"4-A2","label":"{{Q1}} − {{Q2}} = ...","incorrect":true},{"name":"4-A3","label":"{{Q2}} − {{Q1}} = ...","incorrect":true}]},"algorithm":{"name":"trueFalse","template":"Multiple choice – standard"}},{"id":"step-5","stimulus":"&lt;p&gt;Por tanto, resuelve el siguiente cálculo para obtener el número de folletos que tenía Marcos al principio.&lt;/p&gt;","template":"&lt;p style=\"text-align: center\"&gt;{{Q1}} + {{Q2}} = {{response}}&lt;/p&gt;","seed":{"calculated":[{"name":"5-A4","label":"{{function}}","function":"{{Q1}}+{{Q2}}"}]},"algorithm":{"name":"calculateOperation","params":{"method":"equivSymbolic","decimalPlaces":2,"keyboard":"NUMERICAL"}}}]}</v>
      </c>
      <c r="C136" s="202" t="str">
        <f t="shared" si="7"/>
        <v>#REF!</v>
      </c>
      <c r="D136" s="202" t="str">
        <f t="shared" si="2"/>
        <v>#REF!</v>
      </c>
    </row>
    <row r="137" ht="15.75" customHeight="1">
      <c r="A137" s="202" t="str">
        <f>Seeds!AA139</f>
        <v>M4-NyO-11a-I-1</v>
      </c>
      <c r="B137" s="202" t="str">
        <f>Seeds!Z139</f>
        <v>{"id":"M4-NyO-11a-I-1","stimulus":"&lt;p&gt;Arrastra la solución correcta.&lt;/p&gt;","template":"&lt;p style=\"text-align: center\"&gt;{{T1}} − ({{Q4}} + {{Q5}}) = {{response}}&lt;/p&gt;","hint":"&lt;p&gt;En las operaciones combinadas hay que resolver primero los paréntesis y después las sumas y restas.&lt;/p&gt;","feedback":"&lt;p&gt;En las operaciones combinadas hay que resolver primero los paréntesis y después las sumas y restas.&lt;/p&gt;&lt;p style=\"text-align: center\"&gt;{{T1}} − ({{Q4}} + {{Q5}}) = {{T1}} − {{T2}} = {{Q1}}&lt;/p&gt;","seed":{"parameters":[{"name":"Q1","label":null,"min":10,"max":30,"step":1},{"name":"Q2","label":null,"min":10,"max":30,"step":1},{"name":"Q3","label":null,"min":10,"max":30,"step":1},{"name":"Q4","label":null,"min":50,"max":100,"step":1},{"name":"Q5","label":null,"min":20,"max":50,"step":1}],"calculated":[{"name":"T1","label":"{{function}}","function":"{{Q1}}+{{Q5}}+{{Q4}}","temp":true},{"name":"T2","label":"{{function}}","function":"{{Q4}}+{{Q5}}","temp":true},{"name":"A1","label":"{{function}}","function":"{{Q1}}"},{"name":"A2","label":"{{function}}","function":"{{Q2}}","incorrect":true},{"name":"A3","label":"{{function}}","function":"{{Q3}}","incorrect":true}],"uniques":true},"algorithm":{"name":"calculateOperation","template":"Cloze with drag &amp; drop","params":{"keyboard":"INTERMEDIATE"}}}</v>
      </c>
      <c r="C137" s="202" t="str">
        <f t="shared" si="7"/>
        <v>#REF!</v>
      </c>
      <c r="D137" s="202" t="str">
        <f t="shared" si="2"/>
        <v>#REF!</v>
      </c>
    </row>
    <row r="138" ht="15.75" customHeight="1">
      <c r="A138" s="202" t="str">
        <f>Seeds!AA140</f>
        <v>M4-NyO-11a-I-2</v>
      </c>
      <c r="B138" s="202" t="str">
        <f>Seeds!Z140</f>
        <v>{"id":"M4-NyO-11a-I-2","stimulus":"&lt;p&gt;Arrastra la solución correcta.&lt;/p&gt;","template":"&lt;p style=\"text-align: center\"&gt;({{T1}} + {{Q4}}) − {{Q5}} = {{response}}&lt;/p&gt;","hint":"&lt;p&gt;En las operaciones combinadas hay que resolver primero los paréntesis y después las sumas y restas.&lt;/p&gt;","feedback":"&lt;p&gt;En las operaciones combinadas hay que resolver primero los paréntesis y después las sumas y restas.&lt;/p&gt;&lt;p style=\"text-align: center\"&gt;({{T1}} + {{Q4}}) − {{Q5}} = {{T2}} − {{Q5}} = {{Q1}}&lt;/p&gt;","seed":{"parameters":[{"name":"Q1","label":null,"min":20,"max":50,"step":1},{"name":"Q2","label":null,"min":20,"max":50,"step":1},{"name":"Q3","label":null,"min":20,"max":50,"step":1},{"name":"Q4","label":null,"min":10,"max":50,"step":1},{"name":"Q5","label":null,"min":50,"max":100,"step":1}],"calculated":[{"name":"T1","label":"{{function}}","function":"{{Q1}}+{{Q5}}-{{Q4}}","temp":true},{"name":"T2","label":"{{function}}","function":"{{Q1}}+{{Q5}}","temp":true},{"name":"A1","label":"{{function}}","function":"{{Q1}}"},{"name":"A2","label":"{{function}}","function":"{{Q2}}","incorrect":true},{"name":"A3","label":"{{function}}","function":"{{Q3}}","incorrect":true}],"uniques":true},"algorithm":{"name":"calculateOperation","template":"Cloze with drag &amp; drop","params":{"keyboard":"INTERMEDIATE"}}}</v>
      </c>
      <c r="C138" s="202" t="str">
        <f t="shared" si="7"/>
        <v>#REF!</v>
      </c>
      <c r="D138" s="202" t="str">
        <f t="shared" si="2"/>
        <v>#REF!</v>
      </c>
    </row>
    <row r="139" ht="15.75" customHeight="1">
      <c r="A139" s="202" t="str">
        <f>Seeds!AA141</f>
        <v>M4-NyO-11a-I-3</v>
      </c>
      <c r="B139" s="202" t="str">
        <f>Seeds!Z141</f>
        <v>{"id":"M4-NyO-11a-I-3","stimulus":"&lt;p&gt;Arrastra la solución correcta.&lt;/p&gt;","template":"&lt;p style=\"text-align: center\"&gt;({{T1}} − {{Q4}}) + {{Q5}} = {{response}}&lt;/p&gt;","hint":"&lt;p&gt;En las operaciones combinadas hay que resolver primero los paréntesis y después las sumas y restas.&lt;/p&gt;","feedback":"&lt;p&gt;En las operaciones combinadas hay que resolver primero los paréntesis y después las sumas y restas.&lt;/p&gt;&lt;p style=\"text-align: center\"&gt;({{T1}} − {{Q4}}) + {{Q5}} = {{T2}} + {{Q5}} = {{Q1}}&lt;/p&gt;","seed":{"parameters":[{"name":"Q1","label":null,"min":50,"max":100,"step":1},{"name":"Q2","label":null,"min":50,"max":100,"step":1},{"name":"Q3","label":null,"min":50,"max":100,"step":1},{"name":"Q4","label":null,"min":10,"max":50,"step":1},{"name":"Q5","label":null,"min":10,"max":50,"step":1}],"calculated":[{"name":"T1","label":"{{function}}","function":"{{Q1}}+{{Q4}}-{{Q5}}","temp":true},{"name":"T2","label":"{{function}}","function":"{{Q1}}-{{Q5}}","temp":true},{"name":"A1","label":"{{function}}","function":"{{Q1}}"},{"name":"A2","label":"{{function}}","function":"{{Q2}}","incorrect":true},{"name":"A3","label":"{{function}}","function":"{{Q3}}","incorrect":true}],"uniques":true},"algorithm":{"name":"calculateOperation","template":"Cloze with drag &amp; drop","params":{"keyboard":"INTERMEDIATE"}}}</v>
      </c>
      <c r="C139" s="202" t="str">
        <f t="shared" si="7"/>
        <v>#REF!</v>
      </c>
      <c r="D139" s="202" t="str">
        <f t="shared" si="2"/>
        <v>#REF!</v>
      </c>
    </row>
    <row r="140" ht="15.75" customHeight="1">
      <c r="A140" s="202" t="str">
        <f>Seeds!AA142</f>
        <v>M4-NyO-11a-E-1</v>
      </c>
      <c r="B140" s="202" t="str">
        <f>Seeds!Z142</f>
        <v>{"id":"M4-NyO-11a-E-1","stimulus":"&lt;p&gt;Calcula el resultado de esta operación.&lt;/p&gt;","template":"&lt;p style=\"text-align: center\"&gt;{{T1}} − ({{Q2}} − {{Q3}}) = {{response}}&lt;/p&gt;","hint":"&lt;p&gt;En las operaciones combinadas hay que resolver primero los paréntesis y después las sumas y restas.&lt;/p&gt;","feedback":"&lt;p&gt;En las operaciones combinadas hay que resolver primero los paréntesis y después las sumas y restas.&lt;/p&gt;&lt;p style=\"text-align: center\"&gt;{{T1}} − ({{Q2}} − {{Q3}}) = {{T1}} − {{T2}} = {{Q1}}&lt;/p&gt;","seed":{"parameters":[{"name":"Q1","label":null,"min":50,"max":100,"step":1},{"name":"Q2","label":null,"min":50,"max":100,"step":1},{"name":"Q3","label":null,"min":10,"max":50,"step":1}],"calculated":[{"name":"T1","label":"{{function}}","function":"{{Q1}}+{{Q2}}-{{Q3}}","temp":true},{"name":"T2","label":"{{function}}","function":"{{Q2}}-{{Q3}}","temp":true},{"name":"A1","label":"{{function}}","function":"{{Q1}}"}],"uniques":true},"algorithm":{"name":"calculateOperation","params":{"method":"equivLiteral","keyboard":"NUMERICAL"}}}</v>
      </c>
      <c r="C140" s="202" t="str">
        <f t="shared" si="7"/>
        <v>#REF!</v>
      </c>
      <c r="D140" s="202" t="str">
        <f t="shared" si="2"/>
        <v>#REF!</v>
      </c>
    </row>
    <row r="141" ht="15.75" customHeight="1">
      <c r="A141" s="202" t="str">
        <f>Seeds!AA143</f>
        <v>M4-NyO-11a-E-2</v>
      </c>
      <c r="B141" s="202" t="str">
        <f>Seeds!Z143</f>
        <v>{"id":"M4-NyO-11a-E-2","stimulus":"&lt;p&gt;Calcula el resultado de esta operación.&lt;/p&gt;","template":"&lt;p style=\"text-align: center\"&gt;{{Q1}} + ({{Q2}} − {{Q3}}) = {{response}}&lt;/p&gt;","hint":"&lt;p&gt;En las operaciones combinadas hay que resolver primero los paréntesis y después las sumas y restas.&lt;/p&gt;","feedback":"&lt;p&gt;En las operaciones combinadas hay que resolver primero los paréntesis y después las sumas y restas.&lt;/p&gt;&lt;p style=\"text-align: center\"&gt;{{Q1}} + ({{Q2}} − {{Q3}}) = {{Q1}} + {{T2}} = {{A1}}&lt;/p&gt;","seed":{"parameters":[{"name":"Q1","label":null,"min":10,"max":100,"step":1},{"name":"Q2","label":null,"min":50,"max":100,"step":1},{"name":"Q3","label":null,"min":10,"max":50,"step":1}],"calculated":[{"name":"T2","label":"{{function}}","function":"{{Q2}}-{{Q3}}","temp":true},{"name":"A1","label":"{{function}}","function":"{{Q1}}+{{Q2}}-{{Q3}}"}],"uniques":true},"algorithm":{"name":"calculateOperation","params":{"method":"equivLiteral","keyboard":"NUMERICAL"}}}</v>
      </c>
      <c r="C141" s="202" t="str">
        <f t="shared" si="7"/>
        <v>#REF!</v>
      </c>
      <c r="D141" s="202" t="str">
        <f t="shared" si="2"/>
        <v>#REF!</v>
      </c>
    </row>
    <row r="142" ht="15.75" customHeight="1">
      <c r="A142" s="202" t="str">
        <f>Seeds!AA144</f>
        <v>M4-NyO-11a-E-3</v>
      </c>
      <c r="B142" s="202" t="str">
        <f>Seeds!Z144</f>
        <v>{"id":"M4-NyO-11a-E-3","stimulus":"&lt;p&gt;Calcula el resultado de esta operación.&lt;/p&gt;","template":"&lt;p style=\"text-align: center\"&gt;{{T1}} − ({{Q2}} + {{Q3}}) = {{response}}&lt;/p&gt;","hint":"&lt;p&gt;En las operaciones combinadas hay que resolver primero los paréntesis y después las sumas y restas.&lt;/p&gt;","feedback":"&lt;p&gt;En las operaciones combinadas hay que resolver primero los paréntesis y después las sumas y restas.&lt;/p&gt;&lt;p style=\"text-align: center\"&gt;{{T1}} − ({{Q2}} + {{Q3}}) = {{T1}} − {{T2}} = {{Q1}}&lt;/p&gt;","seed":{"parameters":[{"name":"Q1","label":null,"min":10,"max":100,"step":1},{"name":"Q2","label":null,"min":10,"max":100,"step":1},{"name":"Q3","label":null,"min":10,"max":100,"step":1}],"calculated":[{"name":"T1","label":"{{function}}","function":"{{Q1}}+{{Q2}}+{{Q3}}","temp":true},{"name":"T2","label":"{{function}}","function":"{{Q2}}+{{Q3}}","temp":true},{"name":"A1","label":"{{function}}","function":"{{Q1}}"}],"uniques":true},"algorithm":{"name":"calculateOperation","params":{"method":"equivLiteral","keyboard":"NUMERICAL"}}}</v>
      </c>
      <c r="C142" s="202" t="str">
        <f t="shared" si="7"/>
        <v>#REF!</v>
      </c>
      <c r="D142" s="202" t="str">
        <f t="shared" si="2"/>
        <v>#REF!</v>
      </c>
    </row>
    <row r="143" ht="15.75" customHeight="1">
      <c r="A143" s="202" t="str">
        <f>Seeds!AA151</f>
        <v>M4-NyO-12a-I-1</v>
      </c>
      <c r="B143" s="202" t="str">
        <f>Seeds!Z151</f>
        <v>{"id":"M4-NyO-12a-I-1","stimulus":"&lt;p&gt;Arrastra los resultados a su multiplicación correspondiente.&lt;/p&gt;","template":"&lt;p style=\"text-align: center\"&gt;{{Q1}} × {{Q4}} = {{response}}&lt;/p&gt;&lt;p&gt;{{Q2}} × {{Q5}} = {{response}}&lt;/p&gt;&lt;p&gt;{{Q3}} × {{Q6}} = {{response}}&lt;/p&gt;","hint":"&lt;p&gt;Memoriza las tablas de multiplicar.&lt;/p&gt;","feedback":"&lt;p&gt;Memorizar las tablas de multiplicar. Esta es la tabla del {{Q1}}:&lt;/p&gt;&lt;table class=\"fr-table-with-borders fr-table-no-border\" style=\"width: 69%; margin-right: calc(31%);\"&gt;&lt;tbody&gt;&lt;tr&gt;&lt;td style=\"width: 30%;\"&gt;&lt;div style=\"text-align: center;\"&gt;{{Q1}} × 1 = {{Q1}}&lt;/div&gt;&lt;/td&gt;&lt;td style=\"width: 30%;\"&gt;&lt;div style=\"text-align: center;\"&gt;{{Q1}} × 4 = {{T3}}&lt;/div&gt;&lt;/td&gt;&lt;td style=\"width: 30%; border: none;\"&gt;&lt;div style=\"text-align: center;\"&gt;{{Q1}} × 7 = {{T6}}&lt;/div&gt;&lt;/td&gt;&lt;/tr&gt;&lt;tr&gt;&lt;td style=\"width: 30%;\"&gt;&lt;div style=\"text-align: center;\"&gt;{{Q1}} × 2 = {{T1}}&lt;/div&gt;&lt;/td&gt;&lt;td style=\"width: 30%;\"&gt;&lt;div style=\"text-align: center;\"&gt;{{Q1}} × 5 = {{T4}}&lt;/div&gt;&lt;/td&gt;&lt;td style=\"width: 30%;\"&gt;&lt;div style=\"text-align: center;\"&gt;{{Q1}} × 8 = {{T7}}&lt;/div&gt;&lt;/td&gt;&lt;/tr&gt;&lt;tr&gt;&lt;td style=\"width: 30%;\"&gt;&lt;div style=\"text-align: center;\"&gt;{{Q1}} × 3 = {{T2}}&lt;/div&gt;&lt;/td&gt;&lt;td style=\"width: 30%;\"&gt;&lt;div style=\"text-align: center;\"&gt;{{Q1}} × 6 = {{T5}}&lt;/div&gt;&lt;/td&gt;&lt;td style=\"width: 30%;\"&gt;&lt;div style=\"text-align: center;\"&gt;{{Q1}} × 9 = {{T8}}&lt;/div&gt;&lt;/td&gt;&lt;/tr&gt;&lt;/tbody&gt;&lt;/table&gt;","seed":{"parameters":[{"name":"Q1","label":null,"min":1,"max":10,"step":1},{"name":"Q2","label":null,"min":1,"max":10,"step":1},{"name":"Q3","label":null,"min":1,"max":10,"step":1},{"name":"Q4","label":null,"list":[1,2,3,5,7]},{"name":"Q5","label":null,"list":[1,2,3,5,7]},{"name":"Q6","label":null,"list":[1,2,3,5,7]}],"calculated":[{"name":"T1","label":"{{function}}","function":"{{Q1}}*2","temp":true},{"name":"T2","label":"{{function}}","function":"{{Q1}}*3","temp":true},{"name":"T3","label":"{{function}}","function":"{{Q1}}*4","temp":true},{"name":"T4","label":"{{function}}","function":"{{Q1}}*5","temp":true},{"name":"T5","label":"{{function}}","function":"{{Q1}}*6","temp":true},{"name":"T6","label":"{{function}}","function":"{{Q1}}*7","temp":true},{"name":"T7","label":"{{function}}","function":"{{Q1}}*8","temp":true},{"name":"T8","label":"{{function}}","function":"{{Q1}}*9","temp":true},{"name":"A1","label":"{{function}}","function":"{{Q1}}*{{Q4}}"},{"name":"A2","label":"{{function}}","function":"{{Q2}}*{{Q5}}"},{"name":"A3","label":"{{function}}","function":"{{Q3}}*{{Q6}}"}],"uniques":true},"algorithm":{"name":"calculateOperation","template":"Cloze with drag &amp; drop","params":{"keyboard":"INTERMEDIATE"}}}</v>
      </c>
      <c r="C143" s="202" t="str">
        <f t="shared" si="7"/>
        <v>#REF!</v>
      </c>
      <c r="D143" s="202" t="str">
        <f t="shared" si="2"/>
        <v>#REF!</v>
      </c>
    </row>
    <row r="144" ht="15.75" customHeight="1">
      <c r="A144" s="202" t="str">
        <f>Seeds!AA152</f>
        <v>M4-NyO-12a-E-1</v>
      </c>
      <c r="B144" s="202" t="str">
        <f>Seeds!Z152</f>
        <v>{"id":"M4-NyO-12a-E-1","stimulus":"&lt;p&gt;Escribe el resultado de esta multiplicación.&lt;/p&gt;","template":"&lt;p style=\"text-align: center\"&gt;{{Q1}} × {{Q2}} = {{response}}&lt;/p&gt;","hint":"&lt;p&gt;Memoriza las tablas de multiplicar.&lt;/p&gt;","feedback":"&lt;p&gt;Tienes que memorizar las tablas de multiplicar. Esta es la tabla del {{Q1}}:&lt;/p&gt;&lt;table class=\"fr-table-with-borders fr-table-no-border\" style=\"width: 69%; margin-right: calc(31%);\"&gt;&lt;tbody&gt;&lt;tr&gt;&lt;td style=\"width: 30%;\"&gt;&lt;div style=\"text-align: center;\"&gt;{{Q1}} × 1 = {{Q1}}&lt;/div&gt;&lt;/td&gt;&lt;td style=\"width: 30%;\"&gt;&lt;div style=\"text-align: center;\"&gt;{{Q1}} × 4 = {{T3}}&lt;/div&gt;&lt;/td&gt;&lt;td style=\"width: 30%; border: none;\"&gt;&lt;div style=\"text-align: center;\"&gt;{{Q1}} × 7 = {{T6}}&lt;/div&gt;&lt;/td&gt;&lt;/tr&gt;&lt;tr&gt;&lt;td style=\"width: 30%;\"&gt;&lt;div style=\"text-align: center;\"&gt;{{Q1}} × 2 = {{T1}}&lt;/div&gt;&lt;/td&gt;&lt;td style=\"width: 30%;\"&gt;&lt;div style=\"text-align: center;\"&gt;{{Q1}} × 5 = {{T4}}&lt;/div&gt;&lt;/td&gt;&lt;td style=\"width: 30%;\"&gt;&lt;div style=\"text-align: center;\"&gt;{{Q1}} × 8 = {{T7}}&lt;/div&gt;&lt;/td&gt;&lt;/tr&gt;&lt;tr&gt;&lt;td style=\"width: 30%;\"&gt;&lt;div style=\"text-align: center;\"&gt;{{Q1}} × 3 = {{T2}}&lt;/div&gt;&lt;/td&gt;&lt;td style=\"width: 30%;\"&gt;&lt;div style=\"text-align: center;\"&gt;{{Q1}} × 6 = {{T5}}&lt;/div&gt;&lt;/td&gt;&lt;td style=\"width: 30%;\"&gt;&lt;div style=\"text-align: center;\"&gt;{{Q1}} × 9 = {{T8}}&lt;/div&gt;&lt;/td&gt;&lt;/tr&gt;&lt;/tbody&gt;&lt;/table&gt;&lt;/p&gt;","seed":{"parameters":[{"name":"Q1","label":null,"min":1,"max":10,"step":1},{"name":"Q1","label":null,"min":1,"max":10,"step":1},{"name":"Q2","label":null,"min":1,"max":10,"step":1}],"calculated":[{"name":"T1","label":"{{function}}","function":"{{Q1}}*2","temp":true},{"name":"T2","label":"{{function}}","function":"{{Q1}}*3","temp":true},{"name":"T3","label":"{{function}}","function":"{{Q1}}*4","temp":true},{"name":"T4","label":"{{function}}","function":"{{Q1}}*5","temp":true},{"name":"T5","label":"{{function}}","function":"{{Q1}}*6","temp":true},{"name":"T6","label":"{{function}}","function":"{{Q1}}*7","temp":true},{"name":"T7","label":"{{function}}","function":"{{Q1}}*8","temp":true},{"name":"T8","label":"{{function}}","function":"{{Q1}}*9","temp":true},{"name":"A1","label":"{{function}}","function":"{{Q1}}*{{Q2}}"}],"uniques":true},"algorithm":{"name":"calculateOperation","params":{"method":"equivLiteral","keyboard":"NUMERICAL"}}}</v>
      </c>
      <c r="C144" s="202" t="str">
        <f t="shared" si="7"/>
        <v>#REF!</v>
      </c>
      <c r="D144" s="202" t="str">
        <f t="shared" si="2"/>
        <v>#REF!</v>
      </c>
    </row>
    <row r="145" ht="15.75" customHeight="1">
      <c r="A145" s="202" t="str">
        <f>Seeds!AA153</f>
        <v>M4-NyO-13a-I-1</v>
      </c>
      <c r="B145" s="202" t="str">
        <f>Seeds!Z153</f>
        <v>{
    "id": "M4-NyO-13a-I-1",
    "stimulus": "&lt;p&gt;Selecciona la igualdad en la que se ve la propiedad conmutativa de la multiplicación.&lt;/p&gt;",
    "hint": "&lt;p&gt;La multiplicación tiene propiedad conmutativa porque el orden de los factores no cambia el producto.&lt;/p&gt;",
    "feedback": "&lt;p&gt;La multiplicación tiene propiedad conmutativa porque el orden de los factores no cambia el producto:&lt;/p&gt;&lt;p style=\"text-align: center\"&gt;{{Q1}} × {{Q2}} = {{Q2}} × {{Q1}}&lt;/p&gt;&lt;p&gt;{{T1}} = {{T1}}&lt;/p&gt;",
    "seed": {
        "parameters": [
            {
                "name": "Q1",
                "label": null,
                "min": 1,
                "max": 99,
                "step": 1
            },
            {
                "name": "Q2",
                "label": null,
                "min": 1,
                "max": 99,
                "step": 1
            },
            {
                "name": "Q3",
                "label": null,
                "min": 1,
                "max": 99,
                "step": 1
            },
            {
                "name": "Q4",
                "label": null,
                "min": 1,
                "max": 99,
                "step": 1
            },
            {
                "name": "Q5",
                "label": null,
                "min": 1,
                "max": 99,
                "step": 1
            },
            {
                "name": "Q6",
                "label": null,
                "min": 1,
                "max": 99,
                "step": 1
            },
            {
                "name": "Q7",
                "label": null,
                "min": 1,
                "max": 99,
                "step": 1
            },
            {
                "name": "Q8",
                "label": null,
                "min": 1,
                "max": 99,
                "step": 1
            },
            {
                "name": "Q9",
                "label": null,
                "min": 1,
                "max": 99,
                "step": 1
            },
            {
                "name": "Q10",
                "label": null,
                "min": 1,
                "max": 99,
                "step": 1
            },
            {
                "name": "Q11",
                "label": null,
                "min": 1,
                "max": 99,
                "step": 1
            },
            {
                "name": "Q12",
                "label": null,
                "min": 1,
                "max": 99,
                "step": 1
            },
            {
                "name": "Q13",
                "label": null,
                "min": 1,
                "max": 99,
                "step": 1
            },
            {
                "name": "Q14",
                "label": null,
                "min": 1,
                "max": 99,
                "step": 1
            },
            {
                "name": "Q15",
                "label": null,
                "min": 1,
                "max": 99,
                "step": 1
            },
            {
                "name": "Q16",
                "label": null,
                "min": 1,
                "max": 99,
                "step": 1
            },
            {
                "name": "Q17",
                "label": null,
                "min": 1,
                "max": 99,
                "step": 1
            }
        ],
        "calculated": [
            {
                "name": "T1",
                "label": "{{function}}",
                "function": "{{Q1}}*{{Q2}}",
                "temp": true
            },
            {
                "name": "A1",
                "label": "{{Q1}} × {{Q2}} = {{Q2}} × {{Q1}}",
                "function": ""
            },
            {
                "name": "A2",
                "label": "{{Q3}} × {{Q4}} × {{Q5}} = {{Q4}} × {{Q5}} × {{Q3}}",
                "function": ""
            },
            {
                "name": "A3",
                "label": "{{Q6}} × ({{Q7}} × {{Q8}}) = ({{Q6}} × {{Q7}}) × {{Q8}}",
                "feedback": " &lt;p&gt;En esta multiplicación se ve la propiedad asociativa: la forma de agrupar los factores no cambia el producto.&lt;/p&gt;",
                "incorrect": true
            },
            {
                "name": "A4",
                "label": "({{Q9}} × {{Q10}}) × {{Q11}} = {{Q9}} × ({{Q10}} × {{Q11}})",
                "feedback": " &lt;p&gt;En esta multiplicación se ve la propiedad asociativa: la forma de agrupar los factores no cambia el producto.&lt;/p&gt;",
                "incorrect": true
            },
            {
                "name": "A5",
                "label": "{{Q12}} × ({{Q13}} + {{Q14}}) = {{Q12}} × {{Q13}} + {{Q12}} × {{Q14}}",
                "feedback": " &lt;p&gt;En esta multiplicación se ve la propiedad distributiva: la multiplicación de una suma es la suma de dos multiplicaciones.&lt;/p&gt;",
                "incorrect": true
            },
            {
                "name": "A6",
                "label": "{{Q15}} × {{Q16}} + {{Q15}} × {{Q17}} = {{Q15}} × ({{Q16}} + {{Q17}})",
                "feedback": " &lt;p&gt;En esta multiplicación se ve la propiedad distributiva: la multiplicación de una suma es la suma de dos multiplicaciones.&lt;/p&gt;",
                "incorrect": true
            }
        ],
        "uniques": true
    },
    "algorithm": {
        "name": "trueFalse",
        "template": "Multiple choice – standard",
        "params": {
            "countCorrect": 1,
            "countIncorrect": 2,
            "showCheckIcon": false,
            "columns": 3
        }
    }
}</v>
      </c>
      <c r="C145" s="202" t="str">
        <f t="shared" si="7"/>
        <v>#REF!</v>
      </c>
      <c r="D145" s="202" t="str">
        <f t="shared" si="2"/>
        <v>#REF!</v>
      </c>
    </row>
    <row r="146" ht="15.75" customHeight="1">
      <c r="A146" s="202" t="str">
        <f>Seeds!AA154</f>
        <v>M4-NyO-13a-E-1</v>
      </c>
      <c r="B146" s="202" t="str">
        <f>Seeds!Z154</f>
        <v>{"id":"M4-NyO-13a-E-1","stimulus":"&lt;p&gt;Completa la siguiente multiplicación para que se verifique la propiedad conmutativa.&lt;/p&gt;","template":"&lt;p style=\"text-align: center\"&gt;{{Q1}} × {{Q2}} = {{response}} × {{response}} = {{T1}}&lt;/p&gt;","hint":"&lt;p&gt;La multiplicación tiene propiedad conmutativa porque el orden de los factores no cambia el producto.&lt;/p&gt;","feedback":"&lt;p&gt;La multiplicación tiene propiedad conmutativa porque el orden de los factores no cambia el producto.&lt;/p&gt;","seed":{"parameters":[{"name":"Q1","label":null,"min":1,"max":99,"step":1},{"name":"Q2","label":null,"min":1,"max":99,"step":1}],"calculated":[{"name":"T1","label":"{{function}}","function":"{{Q1}}*{{Q2}}","temp":true},{"name":"A1","label":"{{function}}","function":"{{Q2}}"},{"name":"A2","label":"{{function}}","function":"{{Q1}}"}],"uniques":true},"algorithm":{"name":"calculateOperation","params":{"method":"equivLiteral","keyboard":"NUMERICAL"}}}</v>
      </c>
      <c r="C146" s="202" t="str">
        <f t="shared" si="7"/>
        <v>#REF!</v>
      </c>
      <c r="D146" s="202" t="str">
        <f t="shared" si="2"/>
        <v>#REF!</v>
      </c>
    </row>
    <row r="147" ht="15.75" customHeight="1">
      <c r="A147" s="202" t="str">
        <f>Seeds!AA155</f>
        <v>M4-NyO-13b-I-1</v>
      </c>
      <c r="B147" s="202" t="str">
        <f>Seeds!Z155</f>
        <v>{
    "id": "M4-NyO-13b-I-1",
    "stimulus": "&lt;p&gt;Selecciona la igualdad en la que se ve la propiedad asociativa de la multiplicación.&lt;/p&gt;",
    "hint": "&lt;p&gt;Las multiplicaciones tienen propiedad asociativa porque la forma de agrupar los factores no cambia el producto.&lt;/p&gt;",
    "feedback": "&lt;p&gt;Las multiplicaciones tienen propiedad asociativa porque la forma de agrupar los factores no cambia el producto:&lt;/p&gt;&lt;p&gt;({{Q6}} × {{Q7}}) × {{Q8}} = {{Q6}} × ({{Q7}} × {{Q8}})&lt;/p&gt;&lt;p&gt;{{T3}} × {{Q8}} = {{Q6}} × {{T2}} = {{T1}}&lt;/p&gt;",
    "seed": {
        "parameters": [
            {
                "name": "Q1",
                "label": null,
                "min": 1,
                "max": 99,
                "step": 1
            },
            {
                "name": "Q2",
                "label": null,
                "min": 1,
                "max": 99,
                "step": 1
            },
            {
                "name": "Q3",
                "label": null,
                "min": 1,
                "max": 99,
                "step": 1
            },
            {
                "name": "Q4",
                "label": null,
                "min": 1,
                "max": 99,
                "step": 1
            },
            {
                "name": "Q5",
                "label": null,
                "min": 1,
                "max": 99,
                "step": 1
            },
            {
                "name": "Q6",
                "label": null,
                "min": 1,
                "max": 99,
                "step": 1
            },
            {
                "name": "Q7",
                "label": null,
                "min": 1,
                "max": 99,
                "step": 1
            },
            {
                "name": "Q8",
                "label": null,
                "min": 1,
                "max": 99,
                "step": 1
            },
            {
                "name": "Q9",
                "label": null,
                "min": 1,
                "max": 99,
                "step": 1
            },
            {
                "name": "Q10",
                "label": null,
                "min": 1,
                "max": 99,
                "step": 1
            },
            {
                "name": "Q11",
                "label": null,
                "min": 1,
                "max": 99,
                "step": 1
            },
            {
                "name": "Q12",
                "label": null,
                "min": 1,
                "max": 99,
                "step": 1
            },
            {
                "name": "Q13",
                "label": null,
                "min": 1,
                "max": 99,
                "step": 1
            },
            {
                "name": "Q14",
                "label": null,
                "min": 1,
                "max": 99,
                "step": 1
            },
            {
                "name": "Q15",
                "label": null,
                "min": 1,
                "max": 99,
                "step": 1
            },
            {
                "name": "Q16",
                "label": null,
                "min": 1,
                "max": 99,
                "step": 1
            },
            {
                "name": "Q17",
                "label": null,
                "min": 1,
                "max": 99,
                "step": 1
            }
        ],
        "calculated": [
            {
                "name": "T1",
                "label": "{{function}}",
                "function": "{{Q6}}*{{Q7}}*{{Q8}}",
                "temp": true
            },
            {
                "name": "T2",
                "label": "{{function}}",
                "function": "{{Q7}}*{{Q8}}",
                "temp": true
            },
            {
                "name": "T3",
                "label": "{{function}}",
                "function": "{{Q6}}*{{Q7}}",
                "temp": true
            },
            {
                "name": "A1",
                "label": "{{Q1}} × {{Q2}} = {{Q2}} × {{Q1}}",
                "feedback": "&lt;p&gt;En esta multiplicación se ve la propiedad conmutativa: el orden de los factores no cambia el producto.&lt;/p&gt;",
                "incorrect": true
            },
            {
                "name": "A2",
                "label": "{{Q3}} × {{Q4}} × {{Q5}} = {{Q4}} × {{Q5}} × {{Q3}}",
                "feedback": "&lt;p&gt;En esta multiplicación se ve la propiedad conmutativa: el orden de los factores no cambia el producto.&lt;/p&gt;",
                "incorrect": true
            },
            {
                "name": "A3",
                "label": "{{Q6}} × ({{Q7}} × {{Q8}}) = ({{Q6}} × {{Q7}}) × {{Q8}}"
            },
            {
                "name": "A4",
                "label": "({{Q9}} × {{Q10}}) × {{Q11}} = {{Q9}} × ({{Q10}} × {{Q11}})"
            },
            {
                "name": "A5",
                "label": "{{Q12}} × ({{Q13}} + {{Q14}}) = {{Q12}} × {{Q13}} + {{Q12}} × {{Q14}}",
                "feedback": " &lt;p&gt;En esta multiplicación se ve la propiedad distributiva: la multiplicación de una suma es la suma de dos multiplicaciones.&lt;/p&gt;",
                "incorrect": true
            },
            {
                "name": "A6",
                "label": "{{Q15}} × {{Q16}} + {{Q15}} × {{Q17}} = {{Q15}} × ({{Q16}} + {{Q17}})",
                "feedback": " &lt;p&gt;En esta multiplicación se ve la propiedad distributiva: la multiplicación de una suma es la suma de dos multiplicaciones.&lt;/p&gt;",
                "incorrect": true
            }
        ],
        "uniques": true
    },
    "algorithm": {
        "name": "trueFalse",
        "template": "Multiple choice – standard",
        "params": {
            "countCorrect": 1,
            "countIncorrect": 2,
            "showCheckIcon": false,
            "columns": 3
        }
    }
}</v>
      </c>
      <c r="C147" s="202" t="str">
        <f t="shared" si="7"/>
        <v>#REF!</v>
      </c>
      <c r="D147" s="202" t="str">
        <f t="shared" si="2"/>
        <v>#REF!</v>
      </c>
    </row>
    <row r="148" ht="15.75" customHeight="1">
      <c r="A148" s="202" t="str">
        <f>Seeds!AA156</f>
        <v>M4-NyO-13b-E-1</v>
      </c>
      <c r="B148" s="202" t="str">
        <f>Seeds!Z156</f>
        <v>{"id":"M4-NyO-13b-E-1","stimulus":"&lt;p&gt;Completa estas multiplicaciones para que se verifique la propiedad asociativa.&lt;/p&gt;","template":"&lt;p style=\"text-align: center\"&gt;({{Q1}} × {{Q2}}) × {{Q3}} = {{response}} × ({{Q2}} × {{Q3}})&lt;/p&gt;&lt;p style=\"text-align: center\"&gt;{{Q4}} × ({{Q5}} × {{Q6}}) = ({{Q4}} × {{response}} ) × {{Q6}}&lt;/p&gt;","hint":"&lt;p&gt;Las multiplicaciones tienen propiedad asociativa porque la forma de agrupar los factores no cambia el producto.&lt;/p&gt;","feedback":"&lt;p&gt;Las multiplicaciones tienen propiedad asociativa porque la forma de agrupar los factores no cambia el producto:&lt;/p&gt;&lt;p style=\"text-align: center\"&gt;({{Q1}} × {{Q2}}) × {{Q3}} = {{Q1}} × ({{Q2}} × {{Q3}})&lt;/p&gt;&lt;p&gt;{{T2}} × {{Q3}} = {{Q1}} × {{T3}} = {{T1}}&lt;/p&gt;","seed":{"parameters":[{"name":"Q1","label":null,"min":1,"max":99,"step":1},{"name":"Q2","label":null,"min":1,"max":99,"step":1},{"name":"Q3","label":null,"min":1,"max":99,"step":1},{"name":"Q4","label":null,"min":1,"max":99,"step":1},{"name":"Q5","label":null,"min":1,"max":99,"step":1},{"name":"Q6","label":null,"min":1,"max":99,"step":1}],"calculated":[{"name":"T1","label":"{{function}}","function":"{{Q1}}*{{Q2}}*{{Q3}}","temp":true},{"name":"T2","label":"{{function}}","function":"{{Q1}}*{{Q2}}","temp":true},{"name":"T3","label":"{{function}}","function":"{{Q2}}*{{Q3}}","temp":true},{"name":"A1","label":"{{function}}","function":"{{Q1}}"},{"name":"A2","label":"{{function}}","function":"{{Q5}}"}],"uniques":true},"algorithm":{"name":"calculateOperation","params":{"method":"equivLiteral","keyboard":"NUMERICAL"}}}</v>
      </c>
      <c r="C148" s="202" t="str">
        <f t="shared" si="7"/>
        <v>#REF!</v>
      </c>
      <c r="D148" s="202" t="str">
        <f t="shared" si="2"/>
        <v>#REF!</v>
      </c>
    </row>
    <row r="149" ht="15.75" customHeight="1">
      <c r="A149" s="202" t="str">
        <f>Seeds!AA157</f>
        <v>M4-NyO-13b-E-2</v>
      </c>
      <c r="B149" s="202" t="str">
        <f>Seeds!Z157</f>
        <v>{"id":"M4-NyO-13b-E-2","stimulus":"&lt;p&gt;Completa estas multiplicaciones para que se verifique la propiedad asociativa.&lt;/p&gt;","template":"&lt;p style=\"text-align: center\"&gt;({{Q1}} × {{Q2}}) × {{Q3}} = {{Q1}} × ({{Q2}} × {{response}} )&lt;/p&gt;&lt;p style=\"text-align: center\"&gt;{{Q4}} × ({{Q5}} × {{Q6}}) = ( {{response}} × {{Q5}}) × {{Q6}}&lt;/p&gt;","hint":"&lt;p&gt;Las multiplicaciones tienen propiedad asociativa porque la forma de agrupar los factores no cambia el producto.&lt;/p&gt;","feedback":"&lt;p&gt;Las multiplicaciones tienen propiedad asociativa porque la forma de agrupar los factores no cambia el producto:&lt;/p&gt;&lt;p style=\"text-align: center\"&gt;({{Q1}} × {{Q2}}) × {{Q3}} = {{Q1}} × ({{Q2}} × {{Q3}})&lt;/p&gt;&lt;p&gt;{{T2}} × {{Q3}} = {{Q1}} × {{T3}} = {{T1}}&lt;/p&gt;","seed":{"parameters":[{"name":"Q1","label":null,"min":1,"max":99,"step":1},{"name":"Q2","label":null,"min":1,"max":99,"step":1},{"name":"Q3","label":null,"min":1,"max":99,"step":1},{"name":"Q4","label":null,"min":1,"max":99,"step":1},{"name":"Q5","label":null,"min":1,"max":99,"step":1},{"name":"Q6","label":null,"min":1,"max":99,"step":1}],"calculated":[{"name":"T1","label":"{{function}}","function":"{{Q1}}*{{Q2}}*{{Q3}}","temp":true},{"name":"T2","label":"{{function}}","function":"{{Q1}}*{{Q2}}","temp":true},{"name":"T3","label":"{{function}}","function":"{{Q2}}*{{Q3}}","temp":true},{"name":"A1","label":"{{function}}","function":"{{Q3}}"},{"name":"A2","label":"{{function}}","function":"{{Q4}}"}],"uniques":true},"algorithm":{"name":"calculateOperation","params":{"method":"equivLiteral","keyboard":"NUMERICAL"}}}</v>
      </c>
      <c r="C149" s="202" t="str">
        <f t="shared" si="7"/>
        <v>#REF!</v>
      </c>
      <c r="D149" s="202" t="str">
        <f t="shared" si="2"/>
        <v>#REF!</v>
      </c>
    </row>
    <row r="150" ht="15.75" customHeight="1">
      <c r="A150" s="202" t="str">
        <f>Seeds!AA158</f>
        <v>M4-NyO-13c-I-1</v>
      </c>
      <c r="B150" s="202" t="str">
        <f>Seeds!Z158</f>
        <v>{
    "id": "M4-NyO-13c-I-1",
    "stimulus": "&lt;p&gt;Selecciona la igualdad en la que se ve la propiedad distributiva de la multiplicación.&lt;/p&gt;",
    "hint": "&lt;p&gt;Las multiplicaciones tienen propiedad distributiva porque la multiplicación de una suma es la suma de dos multiplicaciones.&lt;/p&gt;",
    "feedback": "&lt;p&gt;Las multiplicaciones tienen propiedad distributiva porque la multiplicación de una suma es la suma de dos multiplicaciones.&lt;/p&gt;&lt;p style=\"text-align: center\"&gt;{{Q12}} × ({{Q13}} + {{Q14}}) = {{Q12}} × {{Q13}} + {{Q12}} × {{Q14}}&lt;/p&gt;&lt;p style=\"text-align: center\"&gt;{{Q12}} × {{T2}} = {{T3}} + {{T4}} = {{T1}}&lt;/p&gt;",
    "seed": {
        "parameters": [
            {
                "name": "Q1",
                "label": null,
                "min": 1,
                "max": 99,
                "step": 1
            },
            {
                "name": "Q2",
                "label": null,
                "min": 1,
                "max": 99,
                "step": 1
            },
            {
                "name": "Q3",
                "label": null,
                "min": 1,
                "max": 99,
                "step": 1
            },
            {
                "name": "Q4",
                "label": null,
                "min": 1,
                "max": 99,
                "step": 1
            },
            {
                "name": "Q5",
                "label": null,
                "min": 1,
                "max": 99,
                "step": 1
            },
            {
                "name": "Q6",
                "label": null,
                "min": 1,
                "max": 99,
                "step": 1
            },
            {
                "name": "Q7",
                "label": null,
                "min": 1,
                "max": 99,
                "step": 1
            },
            {
                "name": "Q8",
                "label": null,
                "min": 1,
                "max": 99,
                "step": 1
            },
            {
                "name": "Q9",
                "label": null,
                "min": 1,
                "max": 99,
                "step": 1
            },
            {
                "name": "Q10",
                "label": null,
                "min": 1,
                "max": 99,
                "step": 1
            },
            {
                "name": "Q11",
                "label": null,
                "min": 1,
                "max": 99,
                "step": 1
            },
            {
                "name": "Q12",
                "label": null,
                "min": 1,
                "max": 99,
                "step": 1
            },
            {
                "name": "Q13",
                "label": null,
                "min": 1,
                "max": 99,
                "step": 1
            },
            {
                "name": "Q14",
                "label": null,
                "min": 1,
                "max": 99,
                "step": 1
            },
            {
                "name": "Q15",
                "label": null,
                "min": 1,
                "max": 99,
                "step": 1
            },
            {
                "name": "Q16",
                "label": null,
                "min": 1,
                "max": 99,
                "step": 1
            },
            {
                "name": "Q17",
                "label": null,
                "min": 1,
                "max": 99,
                "step": 1
            }
        ],
        "calculated": [
            {
                "name": "T1",
                "label": "{{function}}",
                "function": "{{Q12}}*({{Q13}}+{{Q14}})",
                "temp": true
            },
            {
                "name": "T2",
                "label": "{{function}}",
                "function": "{{Q13}}+{{Q14}}",
                "temp": true
            },
            {
                "name": "T3",
                "label": "{{function}}",
                "function": "{{Q12}}*{{Q13}}",
                "temp": true
            },
            {
                "name": "T4",
                "label": "{{function}}",
                "function": "{{Q12}}*{{Q14}}",
                "temp": true
            },
            {
                "name": "A1",
                "label": "{{Q1}} × {{Q2}} = {{Q2}} × {{Q1}}",
                "feedback": "&lt;p&gt;En esta multiplicación se ve la propiedad conmutativa: el orden de los factores no cambia el producto.&lt;/p&gt;",
                "incorrect": true
            },
            {
                "name": "A2",
                "label": "{{Q3}} × {{Q4}} × {{Q5}} = {{Q4}} × {{Q5}} × {{Q3}}",
                "feedback": "&lt;p&gt;En esta multiplicación se ve la propiedad conmutativa: el orden de los factores no cambia el producto.&lt;/p&gt;",
                "incorrect": true
            },
            {
                "name": "A3",
                "label": "{{Q6}} × ({{Q7}} × {{Q8}}) = ({{Q6}} × {{Q7}}) × {{Q8}}",
                "feedback": " &lt;p&gt;En esta multiplicación se ve la propiedad asociativa: la forma de agrupar los factores no cambia el producto.&lt;/p&gt;",
                "incorrect": true
            },
            {
                "name": "A4",
                "label": "({{Q9}} × {{Q10}}) × {{Q11}} = {{Q9}} × ({{Q10}} × {{Q11}})",
                "feedback": " &lt;p&gt;En esta multiplicación se ve la propiedad asociativa: la forma de agrupar los factores no cambia el producto.&lt;/p&gt;",
                "incorrect": true
            },
            {
                "name": "A5",
                "label": "{{Q12}} × ({{Q13}} + {{Q14}}) = {{Q12}} × {{Q13}} + {{Q12}} × {{Q14}}"
            },
            {
                "name": "A6",
                "label": "{{Q15}} × {{Q16}} + {{Q15}} × {{Q17}} = {{Q15}} × ({{Q16}} + {{Q17}})"
            }
        ],
        "uniques": true
    },
    "algorithm": {
        "name": "trueFalse",
        "template": "Multiple choice – standard",
        "params": {
            "countCorrect": 1,
            "countIncorrect": 2,
            "showCheckIcon": false,
            "columns": 3
        }
    }
}</v>
      </c>
      <c r="C150" s="202" t="str">
        <f t="shared" si="7"/>
        <v>#REF!</v>
      </c>
      <c r="D150" s="202" t="str">
        <f t="shared" si="2"/>
        <v>#REF!</v>
      </c>
    </row>
    <row r="151" ht="15.75" customHeight="1">
      <c r="A151" s="202" t="str">
        <f>Seeds!AA159</f>
        <v>M4-NyO-13c-E-1</v>
      </c>
      <c r="B151" s="202" t="str">
        <f>Seeds!Z159</f>
        <v>{"id":"M4-NyO-13c-E-1","stimulus":"&lt;p&gt;Completa estas multiplicaciones para que se verifique la propiedad distributiva.&lt;/p&gt;","template":"&lt;p style=\"text-align: center\"&gt;{{Q1}} × ({{Q2}} + {{Q3}}) = {{Q1}} × {{Q2}} + {{response}} × {{Q3}}&lt;/p&gt;&lt;p style=\"text-align: center\"&gt;{{Q4}} × {{Q5}} + {{Q4}} × {{Q6}} = {{response}} × ({{Q5}} + {{Q6}})&lt;/p&gt;","hint":"&lt;p&gt;Las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 style=\"text-align: center\"&gt;{{Q1}} × ({{Q2}} + {{Q3}}) = {{Q1}} × {{Q2}} + {{Q1}} × {{Q3}}&lt;/p&gt;&lt;p style=\"text-align: center\"&gt;{{Q1}} × {{T2}} = {{T3}} + {{T4}} = {{T1}}&lt;/p&gt;","seed":{"parameters":[{"name":"Q1","label":null,"min":1,"max":99,"step":1},{"name":"Q2","label":null,"min":1,"max":99,"step":1},{"name":"Q3","label":null,"min":1,"max":99,"step":1},{"name":"Q4","label":null,"min":1,"max":99,"step":1},{"name":"Q5","label":null,"min":1,"max":99,"step":1},{"name":"Q6","label":null,"min":1,"max":99,"step":1}],"calculated":[{"name":"T1","label":"{{function}}","function":"{{Q1}}*({{Q2}}+{{Q3}})","temp":true},{"name":"T2","label":"{{function}}","function":"{{Q2}}+{{Q3}}","temp":true},{"name":"T3","label":"{{function}}","function":"{{Q1}}*{{Q2}}","temp":true},{"name":"T4","label":"{{function}}","function":"{{Q1}}*{{Q3}}","temp":true},{"name":"A1","label":"{{function}}","function":"{{Q1}}"},{"name":"A2","label":"{{function}}","function":"{{Q4}}"}],"uniques":true},"algorithm":{"name":"calculateOperation","params":{"method":"equivLiteral","keyboard":"NUMERICAL"}}}</v>
      </c>
      <c r="C151" s="202" t="str">
        <f t="shared" si="7"/>
        <v>#REF!</v>
      </c>
      <c r="D151" s="202" t="str">
        <f t="shared" si="2"/>
        <v>#REF!</v>
      </c>
    </row>
    <row r="152" ht="15.75" customHeight="1">
      <c r="A152" s="202" t="str">
        <f>Seeds!AA160</f>
        <v>M4-NyO-13c-E-2</v>
      </c>
      <c r="B152" s="202" t="str">
        <f>Seeds!Z160</f>
        <v>{"id":"M4-NyO-13c-E-2","stimulus":"&lt;p&gt;Completa estas multiplicaciones para que se verifique la propiedad distributiva.&lt;/p&gt;","template":"&lt;p style=\"text-align: center\"&gt;{{Q4}} × {{Q5}} + {{Q4}} × {{Q6}} = {{Q4}} × ({{Q5}} + {{response}} )&lt;/p&gt;&lt;p style=\"text-align: center\"&gt;{{Q1}} × ({{Q2}} + {{Q3}}) = {{Q1}} × {{response}} + {{Q1}} × {{Q3}}&lt;/p&gt;","hint":"&lt;p&gt;Las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 style=\"text-align: center\"&gt;{{Q1}} × ({{Q2}} + {{Q3}}) = {{Q1}} × {{Q2}} + {{Q1}} × {{Q3}}&lt;/p&gt;&lt;p style=\"text-align: center\"&gt;{{Q1}} × {{T2}} = {{T3}} + {{T4}} = {{T1}}&lt;/p&gt;","seed":{"parameters":[{"name":"Q1","label":null,"min":1,"max":99,"step":1},{"name":"Q2","label":null,"min":1,"max":99,"step":1},{"name":"Q3","label":null,"min":1,"max":99,"step":1},{"name":"Q4","label":null,"min":1,"max":99,"step":1},{"name":"Q5","label":null,"min":1,"max":99,"step":1},{"name":"Q6","label":null,"min":1,"max":99,"step":1}],"calculated":[{"name":"T1","label":"{{function}}","function":"{{Q1}}*({{Q2}}+{{Q3}})","temp":true},{"name":"T2","label":"{{function}}","function":"{{Q2}}+{{Q3}}","temp":true},{"name":"T3","label":"{{function}}","function":"{{Q1}}*{{Q2}}","temp":true},{"name":"T4","label":"{{function}}","function":"{{Q1}}*{{Q3}}","temp":true},{"name":"A1","label":"{{function}}","function":"{{Q6}}"},{"name":"A2","label":"{{function}}","function":"{{Q2}}"}],"uniques":true},"algorithm":{"name":"calculateOperation","params":{"method":"equivLiteral","keyboard":"NUMERICAL"}}}</v>
      </c>
      <c r="C152" s="202" t="str">
        <f t="shared" si="7"/>
        <v>#REF!</v>
      </c>
      <c r="D152" s="202" t="str">
        <f t="shared" si="2"/>
        <v>#REF!</v>
      </c>
    </row>
    <row r="153" ht="15.75" customHeight="1">
      <c r="A153" s="202" t="str">
        <f>Seeds!AA161</f>
        <v>M4-NyO-13c-A-1</v>
      </c>
      <c r="B153" s="202" t="str">
        <f>Seeds!Z161</f>
        <v>{"id":"M4-NyO-13c-A-1","stimulus":"&lt;p&gt;Una profesora ha dado a sus alumnos {{Q1}} estuches que tienen {{Q2}} lápices de colores y {{Q3}} rotuladores en cada uno. ¿Cuántos lápices y rotuladores ha repartido en total?&lt;/p&gt;","template":"&lt;p&gt;Ha repartido {{response}} lápices y rotuladores.&lt;/p&gt;","hint":"&lt;p&gt;Las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 style=\"text-align: center\"&gt;{{Q1}} × ({{Q2}} + {{Q3}}) = {{Q1}} × {{Q2}} + {{Q1}} × {{Q3}}&lt;/p&gt;&lt;p style=\"text-align: center\"&gt;{{Q1}} × {{T2}} = {{T3}} + {{T4}} = {{T1}}&lt;/p&gt;","seed":{"parameters":[{"name":"Q1","label":null,"min":10,"max":20,"step":1},{"name":"Q2","label":null,"min":2,"max":20,"step":1},{"name":"Q3","label":null,"min":2,"max":20,"step":1}],"calculated":[{"name":"T1","label":"{{function}}","function":"{{Q1}}*({{Q2}}+{{Q3}})","temp":true},{"name":"T2","label":"{{function}}","function":"{{Q2}}+{{Q3}}","temp":true},{"name":"T3","label":"{{function}}","function":"{{Q1}}*{{Q2}}","temp":true},{"name":"T4","label":"{{function}}","function":"{{Q1}}*{{Q3}}","temp":true},{"name":"A1","label":"{{function}}","function":"{{Q1}}*({{Q2}}+{{Q3}})"}],"uniques":true},"algorithm":{"name":"calculateOperation","params":{"method":"equivLiteral","keyboard":"NUMERICAL"}}}</v>
      </c>
      <c r="C153" s="202" t="str">
        <f t="shared" si="7"/>
        <v>#REF!</v>
      </c>
      <c r="D153" s="202" t="str">
        <f t="shared" si="2"/>
        <v>#REF!</v>
      </c>
    </row>
    <row r="154" ht="15.75" customHeight="1">
      <c r="A154" s="202" t="str">
        <f>Seeds!AA162</f>
        <v>M4-NyO-13c-A-2</v>
      </c>
      <c r="B154" s="202" t="str">
        <f>Seeds!Z162</f>
        <v>{"id":"M4-NyO-13c-A-2","stimulus":"&lt;p&gt;La directora de una compañía de teatro ha regalado a sus {{Q1}} actores entradas para sus allegados. A cada uno le ha dado {{Q2}} entradas para la sesión del viernes y {{Q3}} para la del sábado. ¿Cuántas ha repartido en total?&lt;/p&gt;","template":"&lt;p&gt;Ha dado {{response}} entradas.&lt;/p&gt;","hint":"&lt;p&gt;Las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 style=\"text-align: center\"&gt;{{Q1}} × ({{Q2}} + {{Q3}}) = {{Q1}} × {{Q2}} + {{Q1}} × {{Q3}}&lt;/p&gt;&lt;p style=\"text-align: center\"&gt;{{Q1}} × {{T2}} = {{T3}} + {{T4}} = {{T1}}&lt;/p&gt;","seed":{"parameters":[{"name":"Q1","label":null,"min":2,"max":20,"step":1},{"name":"Q2","label":null,"min":2,"max":20,"step":1},{"name":"Q3","label":null,"min":2,"max":20,"step":1}],"calculated":[{"name":"T1","label":"{{function}}","function":"{{Q1}}*({{Q2}}+{{Q3}})","temp":true},{"name":"T2","label":"{{function}}","function":"{{Q2}}+{{Q3}}","temp":true},{"name":"T3","label":"{{function}}","function":"{{Q1}}*{{Q2}}","temp":true},{"name":"T4","label":"{{function}}","function":"{{Q1}}*{{Q3}}","temp":true},{"name":"A1","label":"{{function}}","function":"{{Q1}}*({{Q2}}+{{Q3}})"}],"uniques":true},"algorithm":{"name":"calculateOperation","params":{"method":"equivLiteral","keyboard":"NUMERICAL"}}}</v>
      </c>
      <c r="C154" s="202" t="str">
        <f t="shared" si="7"/>
        <v>#REF!</v>
      </c>
      <c r="D154" s="202" t="str">
        <f t="shared" si="2"/>
        <v>#REF!</v>
      </c>
    </row>
    <row r="155" ht="15.75" customHeight="1">
      <c r="A155" s="202" t="str">
        <f>Seeds!AA163</f>
        <v>M4-NyO-13c-A-3</v>
      </c>
      <c r="B155" s="202" t="str">
        <f>Seeds!Z163</f>
        <v>{"id":"M4-NyO-13c-A-3","stimulus":"&lt;p&gt;A un puerto marítimo llegan {{Q1}} embarcaciones al día, cada una con {{Q2}} marineros y {{Q3}} turistas. ¿Cuántos viajeros, entre marineros y turistas, llegan al puerto cada día?&lt;/p&gt;","template":"&lt;p&gt;Llegan {{response}} viajeros.&lt;/p&gt;","hint":"&lt;p&gt;Las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 style=\"text-align: center\"&gt;{{Q1}} × ({{Q2}} + {{Q3}}) = {{Q1}} × {{Q2}} + {{Q1}} × {{Q3}}&lt;/p&gt;&lt;p style=\"text-align: center\"&gt;{{Q1}} × {{T2}} = {{T3}} + {{T4}} = {{T1}}&lt;/p&gt;","seed":{"parameters":[{"name":"Q1","label":null,"min":2,"max":99,"step":1},{"name":"Q2","label":null,"min":2,"max":99,"step":1},{"name":"Q3","label":null,"min":2,"max":99,"step":1}],"calculated":[{"name":"T1","label":"{{function}}","function":"{{Q1}}*({{Q2}}+{{Q3}})","temp":true},{"name":"T2","label":"{{function}}","function":"{{Q2}}+{{Q3}}","temp":true},{"name":"T3","label":"{{function}}","function":"{{Q1}}*{{Q2}}","temp":true},{"name":"T4","label":"{{function}}","function":"{{Q1}}*{{Q3}}","temp":true},{"name":"A1","label":"{{function}}","function":"{{Q1}}*({{Q2}}+{{Q3}})"}],"uniques":true},"algorithm":{"name":"calculateOperation","params":{"method":"equivLiteral","keyboard":"NUMERICAL"}}}</v>
      </c>
      <c r="C155" s="202" t="str">
        <f t="shared" si="7"/>
        <v>#REF!</v>
      </c>
      <c r="D155" s="202" t="str">
        <f t="shared" si="2"/>
        <v>#REF!</v>
      </c>
    </row>
    <row r="156" ht="15.75" customHeight="1">
      <c r="A156" s="202" t="str">
        <f>Seeds!AA164</f>
        <v>M4-NyO-36a-I-1</v>
      </c>
      <c r="B156" s="202" t="str">
        <f>Seeds!Z164</f>
        <v>{
    "id": "M4-NyO-36a-I-1",
    "stimulus": "&lt;p&gt;Selecciona la frase correcta sobre la siguiente multiplicación.&lt;/p&gt;&lt;p style=\"text-align: center\"&gt;{{Q1}} × {{Q2}} = {{T1}}&lt;/p&gt;",
    "hint": "&lt;p&gt;El multiplicando es el número que se suma a sí mismo tantas veces como indica el multiplicador.&lt;/p&gt;",
    "feedback": "&lt;p&gt;El multiplicando, {{Q1}}, es el número que se suma a sí mismo la cantidad de veces que indica el multiplicador, {{Q2}}. El producto es el resultado de la operación, es decir, {{T1}}.&lt;/p&gt;",
    "seed": {
        "parameters": [
            {
                "name": "Q1",
                "label": null,
                "min": 2,
                "max": 99,
                "step": 1
            },
            {
                "name": "Q2",
                "label": null,
                "min": 2,
                "max": 9,
                "step": 1
            }
        ],
        "calculated": [
            {
                "name": "T1",
                "label": "{{function}}",
                "function": "{{Q1}}*{{Q2}}",
                "temp": true
            },
            {
                "name": "A1",
                "label": "{{Q1}} es el multiplicando."
            },
            {
                "name": "A2",
                "label": "{{Q2}} es el multiplicador."
            },
            {
                "name": "A3",
                "label": "{{T1}} es el producto."
            },
            {
                "name": "A4",
                "label": "{{Q2}} es el multiplicando.",
                "incorrect": true
            },
            {
                "name": "A5",
                "label": "{{T1}} es el multiplicando.",
                "incorrect": true
            },
            {
                "name": "A6",
                "label": "{{Q1}} es el multiplicador.",
                "incorrect": true
            },
            {
                "name": "A7",
                "label": "{{T1}} es el multiplicador.",
                "incorrect": true
            },
            {
                "name": "A8",
                "label": "{{Q1}} es el producto.",
                "incorrect": true
            },
            {
                "name": "A9",
                "label": "{{Q2}} es el producto.",
                "incorrect": true
            }
        ],
        "uniques": true
    },
    "algorithm": {
        "name": "trueFalse",
        "template": "Multiple choice – standard",
        "params": {
            "countCorrect": 1,
            "countIncorrect": 2,
            "showCheckIcon": false,
            "columns": 3
        }
    }
}</v>
      </c>
      <c r="C156" s="202" t="str">
        <f t="shared" si="7"/>
        <v>#REF!</v>
      </c>
      <c r="D156" s="202" t="str">
        <f t="shared" si="2"/>
        <v>#REF!</v>
      </c>
    </row>
    <row r="157" ht="15.75" customHeight="1">
      <c r="A157" s="202" t="str">
        <f>Seeds!AA165</f>
        <v>M4-NyO-36a-E-1</v>
      </c>
      <c r="B157" s="202" t="str">
        <f>Seeds!Z165</f>
        <v>{"id":"M4-NyO-36a-E-1","stimulus":"&lt;p&gt;Nombra los términos de esta multiplicación.&lt;/p&gt;&lt;p style=\"text-align: center\"&gt;{{Q1}} × {{Q2}} = {{T1}}&lt;/p&gt;","template":"&lt;p&gt;{{Q1}} es el {{response}}.&lt;/p&gt;&lt;p&gt;{{Q2}} es el {{response}}.&lt;/p&gt;","hint":"&lt;p&gt;El multiplicando es el número que se suma a sí mismo tantas veces como indica el multiplicador.&lt;/p&gt;","feedback":"&lt;p&gt;El multiplicando, {{Q1}}, es el número que se suma a sí mismo la cantidad de veces que indica el multiplicador, {{Q2}}. El producto es el resultado de la operación, es decir, {{T1}}.&lt;/p&gt;","seed":{"parameters":[{"name":"Q1","label":null,"min":2,"max":99,"step":1},{"name":"Q2","label":null,"min":2,"max":99,"step":1}],"calculated":[{"name":"T1","label":"{{function}}","function":"{{Q1}}*{{Q2}}","temp":true},{"name":"A1","label":"multiplicando"},{"name":"A2","label":"multiplicador"}],"uniques":true},"algorithm":{"name":"calculateOperation","template":"Cloze with text"}}</v>
      </c>
      <c r="C157" s="202" t="str">
        <f t="shared" si="7"/>
        <v>#REF!</v>
      </c>
      <c r="D157" s="202" t="str">
        <f t="shared" si="2"/>
        <v>#REF!</v>
      </c>
    </row>
    <row r="158" ht="15.75" customHeight="1">
      <c r="A158" s="202" t="str">
        <f>Seeds!AA166</f>
        <v>M4-NyO-36a-E-2</v>
      </c>
      <c r="B158" s="202" t="str">
        <f>Seeds!Z166</f>
        <v>{"id":"M4-NyO-36a-E-2","stimulus":"&lt;p&gt;Nombra los términos de esta multiplicación.&lt;/p&gt;&lt;p style=\"text-align: center\"&gt;{{Q1}} × {{Q2}} = {{T1}}&lt;/p&gt;","template":"&lt;p&gt;{{Q2}} es el {{response}}.&lt;/p&gt;&lt;p&gt;{{Q1}} es el {{response}}.&lt;/p&gt;","hint":"&lt;p&gt;El multiplicando es el número que se suma a sí mismo tantas veces como indica el multiplicador.&lt;/p&gt;","feedback":"&lt;p&gt;El multiplicando, {{Q1}}, es el número que se suma a sí mismo la cantidad de veces que indica el multiplicador, {{Q2}}. El producto es el resultado de la operación, es decir, {{T1}}.&lt;/p&gt;","seed":{"parameters":[{"name":"Q1","label":null,"min":2,"max":99,"step":1},{"name":"Q2","label":null,"min":2,"max":99,"step":1}],"calculated":[{"name":"T1","label":"{{function}}","function":"{{Q1}}*{{Q2}}","temp":true},{"name":"A1","label":"multiplicador"},{"name":"A2","label":"multiplicando"}],"uniques":true},"algorithm":{"name":"calculateOperation","template":"Cloze with text"}}</v>
      </c>
      <c r="C158" s="202" t="str">
        <f t="shared" si="7"/>
        <v>#REF!</v>
      </c>
      <c r="D158" s="202" t="str">
        <f t="shared" si="2"/>
        <v>#REF!</v>
      </c>
    </row>
    <row r="159" ht="15.75" customHeight="1">
      <c r="A159" s="202" t="str">
        <f>Seeds!AA167</f>
        <v>M4-NyO-50a-I-1</v>
      </c>
      <c r="B159" s="202" t="str">
        <f>Seeds!Z167</f>
        <v>{
    "id": "M4-NyO-50a-I-1",
    "stimulus": "&lt;p&gt;¿Cómo se lee esta operación?&lt;/p&gt;&lt;p style=\"text-align: center\"&gt;{{T1}} = {{Q1}} × {{Q2}}&lt;/p&gt;",
    "hint": "&lt;p&gt;Una multiplicación equivale a repetir varias veces un número.&lt;/p&gt;",
    "feedback": "&lt;p&gt;Una multiplicación equivale a repetir varias veces un número.&lt;/p&gt;",
    "seed": {
        "parameters": [
            {
                "name": "Q1",
                "label": null,
                "min": 2,
                "max": 10,
                "step": 1
            },
            {
                "name": "Q2",
                "label": null,
                "min": 2,
                "max": 10,
                "step": 1
            }
        ],
        "calculated": [
            {
                "name": "T1",
                "label": "{{function}}",
                "function": "{{Q1}}*{{Q2}}",
                "temp": true
            },
            {
                "name": "A1",
                "label": "{{T1}} es {{Q1}} veces {{Q2}}.",
                "function": ""
            },
            {
                "name": "A2",
                "label": "{{T1}} es {{Q2}} veces {{Q1}}.",
                "function": ""
            },
            {
                "name": "A3",
                "label": "{{Q1}} es {{T1}} veces {{Q2}}.",
                "function": "",
                "incorrect": true
            },
            {
                "name": "A4",
                "label": "{{Q1}} es {{Q2}} veces {{T1}}.",
                "function": "",
                "incorrect": true
            },
            {
                "name": "A5",
                "label": "{{Q2}} es {{T1}} veces {{Q1}}.",
                "function": "",
                "incorrect": true
            },
            {
                "name": "A6",
                "label": "{{Q2}} es {{Q1}} veces {{T1}}.",
                "function": "",
                "incorrect": true
            }
        ],
        "uniques": true
    },
    "algorithm": {
        "name": "trueFalse",
        "template": "Multiple choice – standard",
        "params": {
            "countCorrect": 1,
            "countIncorrect": 2,
            "showCheckIcon": false,
            "columns": 3
        }
    }
}</v>
      </c>
      <c r="C159" s="202" t="str">
        <f t="shared" si="7"/>
        <v>#REF!</v>
      </c>
      <c r="D159" s="202" t="str">
        <f t="shared" si="2"/>
        <v>#REF!</v>
      </c>
    </row>
    <row r="160" ht="15.75" customHeight="1">
      <c r="A160" s="202" t="str">
        <f>Seeds!AA168</f>
        <v>M4-NyO-50a-E-1</v>
      </c>
      <c r="B160" s="202" t="str">
        <f>Seeds!Z168</f>
        <v>{"id":"M4-NyO-50a-E-1","stimulus":"&lt;p&gt;Completa esta oración.&lt;/p&gt;","template":"&lt;p&gt;{{T1}} es {{Q1}} veces {{response}}.&lt;/p&gt;","hint":"&lt;p&gt;Una multiplicación equivale a repetir varias veces un número.&lt;/p&gt;","feedback":"&lt;p&gt;Una multiplicación equivale a repetir varias veces un número. En este caso:&lt;/p&gt;&lt;p&gt;{{T1}} = {{Q1}} × {{Q2}}&lt;/p&gt;","seed":{"parameters":[{"name":"Q1","label":null,"min":2,"max":10,"step":1},{"name":"Q2","label":null,"min":2,"max":10,"step":1}],"calculated":[{"name":"T1","label":"{{function}}","function":"{{Q1}}*{{Q2}}","temp":true},{"name":"A1","label":"{{function}}","function":"{{Q2}}"}],"uniques":true},"algorithm":{"name":"calculateOperation","params":{"method":"equivLiteral","keyboard":"NUMERICAL"}}}</v>
      </c>
      <c r="C160" s="202" t="str">
        <f t="shared" si="7"/>
        <v>#REF!</v>
      </c>
      <c r="D160" s="202" t="str">
        <f t="shared" si="2"/>
        <v>#REF!</v>
      </c>
    </row>
    <row r="161" ht="15.75" customHeight="1">
      <c r="A161" s="202" t="str">
        <f>Seeds!AA170</f>
        <v>M4-NyO-51a-I-1</v>
      </c>
      <c r="B161" s="202" t="str">
        <f>Seeds!Z170</f>
        <v>{"id":"M4-NyO-51a-I-1","stimulus":"&lt;p&gt;{{Q3}} ha escrito {{Q1}} cuentos, mientras que {{Q4}} ha escrito {{Q2}} veces más. ¿Cuál de estas operaciones representa esta situación?&lt;/p&gt;","hint":"&lt;p&gt;Una multiplicación equivale a repetir varias veces un número.&lt;/p&gt;","feedback":"&lt;p&gt;Una multiplicación equivale a repetir varias veces un número.&lt;/p&gt;","seed":{"parameters":[{"name":"Q1","label":null,"min":2,"max":9,"step":1},{"name":"Q2","label":null,"min":2,"max":9,"step":1},{"name":"Q3","list":["Emilia","Nuria","Ramón","Isaac","Beatriz","José"]},{"name":"Q4","list":["Emilia","Nuria","Ramón","Isaac","Beatriz","José"]}],"calculated":[{"name":"T1","label":"{{function}}","function":"{{Q1}}*{{Q2}}","temp":true},{"name":"A1","label":"{{Q1}} × {{Q2}} = {{T1}}","function":""},{"name":"A2","label":"{{T1}} × {{Q1}} = {{Q2}}","function":"","incorrect":true},{"name":"A3","label":"{{T1}} × {{Q2}} = {{Q1}}","function":"","incorrect":true},{"name":"A4","label":"{{Q1}} × {{T1}} = {{Q2}}","function":"","incorrect":true},{"name":"A5","label":"{{Q2}} × {{T1}} = {{Q1}}","function":"","incorrect":true}],"uniques":true},"algorithm":{"name":"trueFalse","template":"Multiple choice – standard","params":{"countCorrect":1,"countIncorrect":2,"showCheckIcon":false,"columns":3}}}</v>
      </c>
      <c r="C161" s="202" t="str">
        <f t="shared" si="7"/>
        <v>#REF!</v>
      </c>
      <c r="D161" s="202" t="str">
        <f t="shared" si="2"/>
        <v>#REF!</v>
      </c>
    </row>
    <row r="162" ht="15.75" customHeight="1">
      <c r="A162" s="202" t="str">
        <f>Seeds!AA171</f>
        <v>M4-NyO-51a-I-2</v>
      </c>
      <c r="B162" s="202" t="str">
        <f>Seeds!Z171</f>
        <v>{"id":"M4-NyO-51a-I-2","stimulus":"&lt;p&gt;Durante la semana pasada, una doctora ha atendido a {{Q2}} veces más pacientes con {{Q3}} que con {{Q4}}. Los pacientes con {{Q4}} fueron {{Q1}}. ¿Cuál de estas operaciones representa esta situación?&lt;/p&gt;","hint":"&lt;p&gt;Una multiplicación equivale a repetir varias veces un número.&lt;/p&gt;","feedback":"&lt;p&gt;Una multiplicación equivale a repetir varias veces un número.&lt;/p&gt;","seed":{"parameters":[{"name":"Q1","label":null,"min":2,"max":9,"step":1},{"name":"Q2","label":null,"min":2,"max":9,"step":1},{"name":"Q3","list":["tos","fiebre","dolor de cabeza","estornudos","dolor de garganta"]},{"name":"Q4","list":["tos","fiebre","dolor de cabeza","estornudos","dolor de garganta"]}],"calculated":[{"name":"T1","label":"{{function}}","function":"{{Q1}}*{{Q2}}","temp":true},{"name":"A1","label":"{{Q1}} × {{Q2}} = {{T1}}","function":""},{"name":"A2","label":"{{T1}} × {{Q1}} = {{Q2}}","function":"","incorrect":true},{"name":"A3","label":"{{T1}} × {{Q2}} = {{Q1}}","function":"","incorrect":true},{"name":"A4","label":"{{Q1}} × {{T1}} = {{Q2}}","function":"","incorrect":true},{"name":"A5","label":"{{Q2}} × {{T1}} = {{Q1}}","function":"","incorrect":true}],"uniques":true},"algorithm":{"name":"trueFalse","template":"Multiple choice – standard","params":{"countCorrect":1,"countIncorrect":2,"showCheckIcon":false,"columns":3}}}</v>
      </c>
      <c r="C162" s="202" t="str">
        <f t="shared" si="7"/>
        <v>#REF!</v>
      </c>
      <c r="D162" s="202" t="str">
        <f t="shared" si="2"/>
        <v>#REF!</v>
      </c>
    </row>
    <row r="163" ht="15.75" customHeight="1">
      <c r="A163" s="202" t="str">
        <f>Seeds!AA172</f>
        <v>M4-NyO-51a-I-3</v>
      </c>
      <c r="B163" s="202" t="str">
        <f>Seeds!Z172</f>
        <v>{"id":"M4-NyO-51a-I-3","stimulus":"&lt;p&gt;Desde que están aprendiendo música, {{Q3}} ha aprendido {{Q1}} canciones y {{Q4}}, {{Q2}} veces más. ¿Cuál de estas operaciones representa esta situación?&lt;/p&gt;","hint":"&lt;p&gt;Una multiplicación equivale a repetir varias veces un número.&lt;/p&gt;","feedback":"&lt;p&gt;Una multiplicación equivale a repetir varias veces un número.&lt;/p&gt;","seed":{"parameters":[{"name":"Q1","label":null,"min":2,"max":9,"step":1},{"name":"Q2","label":null,"min":2,"max":9,"step":1},{"name":"Q3","list":["Agustín","Gaspar","Luis","Marta","Teresa","Mónica"]},{"name":"Q4","list":["Agustín","Gaspar","Luis","Marta","Teresa","Mónica"]}],"calculated":[{"name":"T1","label":"{{function}}","function":"{{Q1}}*{{Q2}}","temp":true},{"name":"A1","label":"{{Q1}} × {{Q2}} = {{T1}}","function":""},{"name":"A2","label":"{{T1}} × {{Q1}} = {{Q2}}","function":"","incorrect":true},{"name":"A3","label":"{{T1}} × {{Q2}} = {{Q1}}","function":"","incorrect":true},{"name":"A4","label":"{{Q1}} × {{T1}} = {{Q2}}","function":"","incorrect":true},{"name":"A5","label":"{{Q2}} × {{T1}} = {{Q1}}","function":"","incorrect":true}],"uniques":true},"algorithm":{"name":"trueFalse","template":"Multiple choice – standard","params":{"countCorrect":1,"countIncorrect":2,"showCheckIcon":false,"columns":3}}}</v>
      </c>
      <c r="C163" s="202" t="str">
        <f t="shared" si="7"/>
        <v>#REF!</v>
      </c>
      <c r="D163" s="202" t="str">
        <f t="shared" si="2"/>
        <v>#REF!</v>
      </c>
    </row>
    <row r="164" ht="15.75" customHeight="1">
      <c r="A164" s="202" t="str">
        <f>Seeds!AA173</f>
        <v>M4-NyO-51a-E-1</v>
      </c>
      <c r="B164" s="202" t="str">
        <f>Seeds!Z173</f>
        <v>{"id":"M4-NyO-51a-E-1","stimulus":"&lt;p&gt;Una pequeña tienda tiene {{T1}} {{Q3}} y {{Q2}} {{Q4}}. Completa la siguiente frase.&lt;/p&gt;","template":"&lt;p&gt;La tienda tiene {{response}} veces más {{Q3}} que {{Q4}}.&lt;/p&gt;","hint":"&lt;p&gt;Una multiplicación equivale a repetir varias veces un número.&lt;/p&gt;","feedback":"&lt;p&gt;Una multiplicación equivale a repetir varias veces un número. En este caso:&lt;/p&gt;&lt;p style=\"text-align: center\"&gt;{{T1}} = {{Q1}} × {{Q2}}&lt;/p&gt;","seed":{"parameters":[{"name":"Q1","label":null,"min":2,"max":9,"step":1},{"name":"Q2","label":null,"min":2,"max":9,"step":1},{"name":"Q3","list":["cajas de detergente","manzanas","latas de conserva","bolsas de patatas fritas","porciones de queso"]},{"name":"Q4","list":["cajas de detergente","manzanas","latas de conserva","bolsas de patatas fritas","porciones de queso"]}],"calculated":[{"name":"T1","label":"{{function}}","function":"{{Q1}}*{{Q2}}","temp":true},{"name":"A1","label":"{{function}}","function":"{{Q1}}"}],"uniques":true},"algorithm":{"name":"calculateOperation","params":{"method":"equivLiteral","keyboard":"NUMERICAL"}}}</v>
      </c>
      <c r="C164" s="202" t="str">
        <f t="shared" si="7"/>
        <v>#REF!</v>
      </c>
      <c r="D164" s="202" t="str">
        <f t="shared" si="2"/>
        <v>#REF!</v>
      </c>
    </row>
    <row r="165" ht="15.75" customHeight="1">
      <c r="A165" s="202" t="str">
        <f>Seeds!AA174</f>
        <v>M4-NyO-51a-E-2</v>
      </c>
      <c r="B165" s="202" t="str">
        <f>Seeds!Z174</f>
        <v>{"id":"M4-NyO-51a-E-2","stimulus":"&lt;p&gt;{{Q3}} ha jugado a {{Q2}} videojuegos de {{Q5}} y {{Q4}}, a {{T1}}. Completa la siguiente frase.&lt;/p&gt;","template":"&lt;p&gt;{{Q4}} ha jugado a {{response}} veces más juegos de {{Q5}} que {{Q3}}.&lt;/p&gt;","hint":"&lt;p&gt;Una multiplicación equivale a repetir varias veces un número.&lt;/p&gt;","feedback":"&lt;p&gt;Una multiplicación equivale a repetir varias veces un número. En este caso:&lt;/p&gt;&lt;p style=\"text-align: center\"&gt;{{T1}} = {{Q1}} × {{Q2}}&lt;/p&gt;","seed":{"parameters":[{"name":"Q1","label":null,"min":2,"max":9,"step":1},{"name":"Q2","label":null,"min":2,"max":9,"step":1},{"name":"Q3","list":[" Andrés","Rubén","Samuel","Cristina","Paula","Arancha"]},{"name":"Q4","list":[" Andrés","Rubén","Samuel","Cristina","Paula","Arancha"]},{"name":"Q5","list":["acción","deportes","estrategia","carreras"]}],"calculated":[{"name":"T1","label":"{{function}}","function":"{{Q1}}*{{Q2}}","temp":true},{"name":"A1","label":"{{function}}","function":"{{Q1}}"}],"uniques":true},"algorithm":{"name":"calculateOperation","params":{"method":"equivLiteral","keyboard":"NUMERICAL"}}}</v>
      </c>
      <c r="C165" s="202" t="str">
        <f t="shared" si="7"/>
        <v>#REF!</v>
      </c>
      <c r="D165" s="202" t="str">
        <f t="shared" si="2"/>
        <v>#REF!</v>
      </c>
    </row>
    <row r="166" ht="15.75" customHeight="1">
      <c r="A166" s="202" t="str">
        <f>Seeds!AA175</f>
        <v>M4-NyO-51a-E-3</v>
      </c>
      <c r="B166" s="202" t="str">
        <f>Seeds!Z175</f>
        <v>{
    "id": "M4-NyO-51a-E-3",
    "stimulus": "&lt;p&gt;En la colección de cómics de {{Q5}}, hay {{Q1}} de {{Q3}} y {{T1}} de {{Q4}}. Completa la siguiente frase.&lt;/p&gt;",
    "template": "&lt;p&gt;{{Q5}} tiene {{response}} veces más cómics de {{Q4}} que de {{Q3}}.&lt;/p&gt;",
    "hint": "&lt;p&gt;Una multiplicación equivale a repetir varias veces un número.&lt;/p&gt;",
    "feedback": "&lt;p&gt;Una multiplicación equivale a repetir varias veces un número. En este caso:&lt;/p&gt;&lt;p style=\"text-align: center\"&gt;{{T1}} = {{Q1}} × {{Q2}}&lt;/p&gt;",
    "seed": {
        "parameters": [
            {
                "name": "Q1",
                "label": null,
                "min": 2,
                "max": 9,
                "step": 1
            },
            {
                "name": "Q2",
                "label": null,
                "min": 2,
                "max": 9,
                "step": 1
            },
            {
                "name": "Q3",
                "list": [
                    "humor",
                    "superhéroes",
                    "fantasía",
                    "ciencia ficción",
                    "historia"
                ]
            },
            {
                "name": "Q4",
                "list": [
                    "humor",
                    "superhéroes",
                    "fantasía",
                    "ciencia ficción",
                    "historia"
                ]
            },
            {
                "name": "Q5",
                "list": [
                    "Maite",
                    "Eduardo",
                    "Isabel",
                    "Rodrigo"
                ]
            }
        ],
        "calculated": [
            {
                "name": "T1",
                "label": "{{function}}",
                "function": "{{Q1}}*{{Q2}}",
                "temp": true
            },
            {
                "name": "A1",
                "label": "{{function}}",
                "function": "{{Q2}}"
            }
        ],
        "uniques": true
    },
    "algorithm": {
        "name": "calculateOperation",
        "params": {
            "method": "equivLiteral",
            "keyboard": "NUMERICAL"
        }
    }
}</v>
      </c>
      <c r="C166" s="202" t="str">
        <f t="shared" si="7"/>
        <v>#REF!</v>
      </c>
      <c r="D166" s="202" t="str">
        <f t="shared" si="2"/>
        <v>#REF!</v>
      </c>
    </row>
    <row r="167" ht="15.75" customHeight="1">
      <c r="A167" s="202" t="str">
        <f>Seeds!AA176</f>
        <v>M4-NyO-14a-I-1</v>
      </c>
      <c r="B167" s="202" t="str">
        <f>Seeds!Z176</f>
        <v>{"id":"M4-NyO-14a-I-1","stimulus":"&lt;p&gt;Arrastra cada resultado con su multiplicación.&lt;/p&gt;","hint":"&lt;p&gt;Para multiplicar un número por un 1 seguido de ceros, solo hay que añadir al multiplicando tantos ceros como tenga el multiplicador.&lt;/p&gt;","feedback":"&lt;p&gt;Para multiplicar un número por un 1 seguido de ceros, solo hay que añadir al multiplicando tantos ceros como tenga el multiplicador.&lt;/p&gt;","seed":{"parameters":[{"name":"Q1","label":null,"min":11,"max":99,"step":2},{"name":"Q2","label":null,"list":[1000,100,10]},{"name":"Q3","label":null,"list":[1000,100,10]},{"name":"Q4","label":null,"list":[1000,100,10]}],"calculated":[{"name":"A1","label":"{{Q1}} × {{Q2}}","function":"{{Q2}}*{{Q1}}"},{"name":"A2","label":"{{Q1}} × {{Q3}}","function":"{{Q3}}*{{Q1}}"},{"name":"A3","label":"{{Q1}} × {{Q4}}","function":"{{Q4}}*{{Q1}}"}],"isNumToWords":true,"uniques":true},"algorithm":{"name":"linkOperationResult","params":{"invert":true},"template":"Match list"}}</v>
      </c>
      <c r="C167" s="202" t="str">
        <f t="shared" si="7"/>
        <v>#REF!</v>
      </c>
      <c r="D167" s="202" t="str">
        <f t="shared" si="2"/>
        <v>#REF!</v>
      </c>
    </row>
    <row r="168" ht="15.75" customHeight="1">
      <c r="A168" s="202" t="str">
        <f>Seeds!AA177</f>
        <v>M4-NyO-14a-E-1</v>
      </c>
      <c r="B168" s="202" t="str">
        <f>Seeds!Z177</f>
        <v>{"id":"M4-NyO-14a-E-1","stimulus":"&lt;p&gt;Calcula el resultado de la siguiente operación.&lt;/p&gt;","template":"&lt;p style=\"text-align: center\"&gt;{{Q1}} × {{Q2}} = {{response}}&lt;/p&gt;","hint":"&lt;p&gt;Para multiplicar un número por un 1 seguido de ceros, solo hay que añadir al multiplicando tantos ceros como tenga el multiplicador.&lt;/p&gt;","feedback":"&lt;p&gt;Para multiplicar un número por un 1 seguido de ceros, solo hay que añadir al multiplicando tantos ceros como tenga el multiplicador.&lt;/p&gt;","seed":{"parameters":[{"name":"Q1","label":null,"min":11,"max":99,"step":1},{"name":"Q2","label":null,"list":[1000,100,10]}],"calculated":[{"name":"A1","label":"{{function}}","function":"{{Q2}}*{{Q1}}"}],"uniques":true},"algorithm":{"name":"calculateOperation","params":{"method":"equivLiteral","keyboard":"NUMERICAL"}}}</v>
      </c>
      <c r="C168" s="202" t="str">
        <f t="shared" si="7"/>
        <v>#REF!</v>
      </c>
      <c r="D168" s="202" t="str">
        <f t="shared" si="2"/>
        <v>#REF!</v>
      </c>
    </row>
    <row r="169" ht="15.75" customHeight="1">
      <c r="A169" s="202" t="str">
        <f>Seeds!AA178</f>
        <v>M4-NyO-14a-A-1</v>
      </c>
      <c r="B169" s="202" t="str">
        <f>Seeds!Z178</f>
        <v>{"id":"M4-NyO-14a-A-1","stimulus":"&lt;p&gt;Una tienda de deportes ha encargado {{Q1}} cajas de calcetines. Si cada caja contiene {{Q2}} pares de calcetines, ¿cuántos ha encargado?&lt;/p&gt;","template":"&lt;p&gt;Ha encargado {{response}} pares de calcetines.&lt;/p&gt;","hint":"&lt;p&gt;Para multiplicar un número por un 1 seguido de ceros, solo hay que añadir al multiplicando tantos ceros como tenga el multiplicador.&lt;/p&gt;","feedback":"&lt;p&gt;Para multiplicar un número por un 1 seguido de ceros, solo hay que añadir al multiplicando tantos ceros como tenga el multiplicador.&lt;/p&gt;&lt;p style=\"text-align: center\"&gt;{{Q1}} × {{Q2}} = {{A1}}&lt;/p&gt;","seed":{"parameters":[{"name":"Q1","label":null,"min":11,"max":99,"step":1},{"name":"Q2","label":null,"list":[1000,100,10]}],"calculated":[{"name":"A1","label":"{{function}}","function":"{{Q2}}*{{Q1}}"}],"uniques":true},"algorithm":{"name":"calculateOperation","params":{"method":"equivLiteral","keyboard":"NUMERICAL"}}}</v>
      </c>
      <c r="C169" s="202" t="str">
        <f t="shared" si="7"/>
        <v>#REF!</v>
      </c>
      <c r="D169" s="202" t="str">
        <f t="shared" si="2"/>
        <v>#REF!</v>
      </c>
    </row>
    <row r="170" ht="15.75" customHeight="1">
      <c r="A170" s="202" t="str">
        <f>Seeds!AA179</f>
        <v>M4-NyO-14a-A-2</v>
      </c>
      <c r="B170" s="202" t="str">
        <f>Seeds!Z179</f>
        <v>{"id":"M4-NyO-14a-A-2","stimulus":"&lt;p&gt;Alejandro entrena durante 100 min al día. ¿Cuántas minutos habrá entrenado al cabo de {{Q1}} días?&lt;/p&gt;","template":"&lt;p&gt;Habrá entrenado {{response}} min.&lt;/p&gt;","hint":"&lt;p&gt;Para multiplicar un número por un 1 seguido de ceros, solo hay que añadir al multiplicando tantos ceros como tenga el multiplicador.&lt;/p&gt;","feedback":"&lt;p&gt;Para multiplicar un número por un 1 seguido de ceros, solo hay que añadir al multiplicando tantos ceros como tenga el multiplicador.&lt;/p&gt;&lt;p style=\"text-align: center\"&gt;{{Q1}} × 100 = {{A1}}&lt;/p&gt;","seed":{"parameters":[{"name":"Q1","label":null,"min":11,"max":30,"step":1}],"calculated":[{"name":"A1","label":"{{function}}","function":"100*{{Q1}}"}],"uniques":true},"algorithm":{"name":"calculateOperation","params":{"method":"equivLiteral","keyboard":"NUMERICAL"}}}</v>
      </c>
      <c r="C170" s="202" t="str">
        <f t="shared" si="7"/>
        <v>#REF!</v>
      </c>
      <c r="D170" s="202" t="str">
        <f t="shared" si="2"/>
        <v>#REF!</v>
      </c>
    </row>
    <row r="171" ht="15.75" customHeight="1">
      <c r="A171" s="202" t="str">
        <f>Seeds!AA180</f>
        <v>M4-NyO-14a-A-3</v>
      </c>
      <c r="B171" s="202" t="str">
        <f>Seeds!Z180</f>
        <v>{"id":"M4-NyO-14a-A-3","stimulus":"&lt;p&gt;Un espectáculo de hípica ha vendido {{Q2}} entradas. ¿Cuál es la recaudación total si cada entrada cuesta {{Q1}} €?&lt;/p&gt;","template":"&lt;p&gt;La recaudación es de {{response}} €.&lt;/p&gt;","hint":"&lt;p&gt;Para multiplicar un número por un 1 seguido de ceros, solo hay que añadir al multiplicando tantos ceros como tenga el multiplicador.&lt;/p&gt;","feedback":"&lt;p&gt;Para multiplicar un número por un 1 seguido de ceros, solo hay que añadir al multiplicando tantos ceros como tenga el multiplicador.&lt;/p&gt;&lt;p style=\"text-align: center\"&gt;{{Q1}} × {{Q2}} = {{A1}}&lt;/p&gt;","seed":{"parameters":[{"name":"Q1","label":null,"min":11,"max":50,"step":1},{"name":"Q2","label":null,"list":[1000,100,10]}],"calculated":[{"name":"A1","label":"{{function}}","function":"{{Q2}}*{{Q1}}"}],"uniques":true},"algorithm":{"name":"calculateOperation","params":{"method":"equivLiteral","keyboard":"NUMERICAL"}}}</v>
      </c>
      <c r="C171" s="202" t="str">
        <f t="shared" si="7"/>
        <v>#REF!</v>
      </c>
      <c r="D171" s="202" t="str">
        <f t="shared" si="2"/>
        <v>#REF!</v>
      </c>
    </row>
    <row r="172" ht="15.75" customHeight="1">
      <c r="A172" s="202" t="str">
        <f>Seeds!AA181</f>
        <v>M4-NyO-14b-I-1</v>
      </c>
      <c r="B172" s="202" t="str">
        <f>Seeds!Z181</f>
        <v>{"id":"M4-NyO-14b-I-1","stimulus":"&lt;p&gt;Selecciona el resultado de esta multiplicación: {{Q1}} × {{Q2}}.&lt;/p&gt;","hint":"&lt;p&gt;Empieza multiplicando la última cifra del multiplicador por el multiplicando.&lt;/p&gt;","feedback":"&lt;p&gt;El resultado de multiplicar {{Q1}} por {{Q2}} es {{A1}}.&lt;/p&gt;","seed":{"parameters":[{"name":"Q1","label":null,"min":10,"max":999,"step":1},{"name":"Q2","label":null,"min":10,"max":99,"step":1},{"name":"Q3","label":null,"min":10,"max":99,"step":1},{"name":"Q4","label":null,"min":10,"max":99,"step":1},{"name":"Q5","label":null,"min":10,"max":99,"step":1}],"calculated":[{"name":"A1","label":"{{function}}","function":"{{Q1}}*{{Q2}}"},{"name":"A2","label":"{{function}}","function":"{{Q1}}+{{Q2}}","incorrect":true},{"name":"A3","label":"{{function}}","function":"{{Q1}}*{{Q3}}","incorrect":true},{"name":"A4","label":"{{function}}","function":"{{Q1}}*{{Q4}}","incorrect":true},{"name":"A5","label":"{{function}}","function":"{{Q1}}*{{Q5}}","incorrect":true}],"uniques":true},"algorithm":{"name":"trueFalse","template":"Multiple choice – standard","params":{"countCorrect":1,"countIncorrect":2,"showCheckIcon":false,"columns":3}}}</v>
      </c>
      <c r="C172" s="202" t="str">
        <f t="shared" si="7"/>
        <v>#REF!</v>
      </c>
      <c r="D172" s="202" t="str">
        <f t="shared" si="2"/>
        <v>#REF!</v>
      </c>
    </row>
    <row r="173" ht="15.75" customHeight="1">
      <c r="A173" s="202" t="str">
        <f>Seeds!AA182</f>
        <v>M4-NyO-14b-E-1</v>
      </c>
      <c r="B173" s="202" t="str">
        <f>Seeds!Z182</f>
        <v>{"id":"M4-NyO-14b-E-1","stimulus":"&lt;p&gt;Calcula el resultado de esta multiplicación.&lt;/p&gt;","template":"&lt;p style=\"text-align: center\"&gt;{{Q1}} × {{Q2}} = {{response}}&lt;/p&gt;","hint":"&lt;p&gt;Empieza multiplicando la última cifra del multiplicador por el multiplicando.&lt;/p&gt;","feedback":"&lt;p&gt;El resultado de multiplicar {{Q1}} por {{Q2}} es {{A1}}.&lt;/p&gt;","seed":{"parameters":[{"name":"Q1","label":null,"min":10,"max":999,"step":1},{"name":"Q2","label":null,"min":10,"max":99,"step":1}],"calculated":[{"name":"A1","label":"{{function}}","function":"{{Q1}}*{{Q2}}"}],"uniques":true},"algorithm":{"name":"calculateOperation","params":{"method":"equivLiteral","keyboard":"NUMERICAL"}}}</v>
      </c>
      <c r="C173" s="202" t="str">
        <f t="shared" si="7"/>
        <v>#REF!</v>
      </c>
      <c r="D173" s="202" t="str">
        <f t="shared" si="2"/>
        <v>#REF!</v>
      </c>
    </row>
    <row r="174" ht="15.75" customHeight="1">
      <c r="A174" s="202" t="str">
        <f>Seeds!AA183</f>
        <v>M4-NyO-14b-A-1</v>
      </c>
      <c r="B174" s="202" t="str">
        <f>Seeds!Z183</f>
        <v>{"id":"M4-NyO-14b-A-1","stimulus":"&lt;p&gt;Un transatlántico tiene {{Q1}} camarotes en cada una de sus {{Q2}} cubiertas. ¿Con cuántos camarotes cuenta en total?&lt;/p&gt;","template":"&lt;p&gt;Hay {{response}} camarotes.&lt;/p&gt;","hint":"&lt;p&gt;Empieza multiplicando la última cifra del multiplicador por el multiplicando.&lt;/p&gt;","feedback":"&lt;p&gt;El resultado de multiplicar {{Q1}} por {{Q2}} es {{A1}}.&lt;/p&gt;","seed":{"parameters":[{"name":"Q1","label":null,"min":80,"max":150,"step":1},{"name":"Q2","label":null,"min":10,"max":18,"step":1}],"calculated":[{"name":"A1","label":"{{function}}","function":"{{Q1}}*{{Q2}}"}],"uniques":true},"algorithm":{"name":"calculateOperation","params":{"method":"equivLiteral","keyboard":"NUMERICAL"}}}</v>
      </c>
      <c r="C174" s="202" t="str">
        <f t="shared" si="7"/>
        <v>#REF!</v>
      </c>
      <c r="D174" s="202" t="str">
        <f t="shared" si="2"/>
        <v>#REF!</v>
      </c>
    </row>
    <row r="175" ht="15.75" customHeight="1">
      <c r="A175" s="202" t="str">
        <f>Seeds!AA184</f>
        <v>M4-NyO-14b-A-2</v>
      </c>
      <c r="B175" s="202" t="str">
        <f>Seeds!Z184</f>
        <v>{"id":"M4-NyO-14b-A-2","stimulus":"&lt;p&gt;Por el Día del Libro, {{Q2}} librerías han decidido entregar por cada compra el mismo marcapáginas. Si cada una ha dado {{Q1}}, ¿cuántos marcapáginas han repartido en total?&lt;/p&gt;","template":"&lt;p&gt;Han repartido {{response}} marcapáginas.&lt;/p&gt;","hint":"&lt;p&gt;Empieza multiplicando la última cifra del multiplicador por el multiplicando.&lt;/p&gt;","feedback":"&lt;p&gt;El resultado de multiplicar {{Q1}} por {{Q2}} es {{A1}}.&lt;/p&gt;","seed":{"parameters":[{"name":"Q1","label":null,"min":200,"max":999,"step":1},{"name":"Q2","label":null,"min":10,"max":99,"step":1}],"calculated":[{"name":"A1","label":"{{function}}","function":"{{Q1}}*{{Q2}}"}],"uniques":true},"algorithm":{"name":"calculateOperation","params":{"method":"equivLiteral","keyboard":"NUMERICAL"}}}</v>
      </c>
      <c r="C175" s="202" t="str">
        <f t="shared" si="7"/>
        <v>#REF!</v>
      </c>
      <c r="D175" s="202" t="str">
        <f t="shared" si="2"/>
        <v>#REF!</v>
      </c>
    </row>
    <row r="176" ht="15.75" customHeight="1">
      <c r="A176" s="202" t="str">
        <f>Seeds!AA185</f>
        <v>M4-NyO-14b-A-3</v>
      </c>
      <c r="B176" s="202" t="str">
        <f>Seeds!Z185</f>
        <v>{"id":"M4-NyO-14b-A-3","stimulus":"&lt;p&gt;Una matrona ha atendido {{Q1}} partos en un mes. Si todos los meses fuesen iguales, ¿cuántos bebés ayudaría a nacer en {{Q2}} meses?&lt;/p&gt;","template":"&lt;p&gt;La matrona asistiría {{response}} partos.&lt;/p&gt;","hint":"&lt;p&gt;Empieza multiplicando la última cifra del multiplicador por el multiplicando.&lt;/p&gt;","feedback":"&lt;p&gt;El resultado de multiplicar {{Q1}} por {{Q2}} es {{A1}}.&lt;/p&gt;","seed":{"parameters":[{"name":"Q1","label":null,"min":100,"max":200,"step":1},{"name":"Q2","label":null,"min":10,"max":99,"step":1}],"calculated":[{"name":"A1","label":"{{function}}","function":"{{Q1}}*{{Q2}}"}],"uniques":true},"algorithm":{"name":"calculateOperation","params":{"method":"equivLiteral","keyboard":"NUMERICAL"}}}</v>
      </c>
      <c r="C176" s="202" t="str">
        <f t="shared" si="7"/>
        <v>#REF!</v>
      </c>
      <c r="D176" s="202" t="str">
        <f t="shared" si="2"/>
        <v>#REF!</v>
      </c>
    </row>
    <row r="177" ht="15.75" customHeight="1">
      <c r="A177" s="202" t="str">
        <f>Seeds!AA186</f>
        <v>M4-NyO-14c-I-1</v>
      </c>
      <c r="B177" s="202" t="str">
        <f>Seeds!Z186</f>
        <v>{"id":"M4-NyO-14c-I-1","stimulus":"&lt;p&gt;Selecciona el resultado de esta multiplicación: {{Q1}} × {{Q2}}.&lt;/p&gt;","hint":"&lt;p&gt;Empieza multiplicando la última cifra del multiplicador por el multiplicando.&lt;/p&gt;","feedback":"&lt;p&gt;El resultado de multiplicar {{Q1}} por {{Q2}} es {{A1}}.&lt;/p&gt;","seed":{"parameters":[{"name":"Q1","label":null,"min":10,"max":999,"step":1},{"name":"Q2","label":null,"min":100,"max":999,"step":1},{"name":"Q3","label":null,"min":100,"max":999,"step":1},{"name":"Q4","label":null,"min":100,"max":999,"step":1},{"name":"Q5","label":null,"min":100,"max":999,"step":1}],"calculated":[{"name":"A1","label":"{{function}}","function":"{{Q1}}*{{Q2}}"},{"name":"A2","label":"{{function}}","function":"{{Q1}}+{{Q2}}","incorrect":true},{"name":"A3","label":"{{function}}","function":"{{Q1}}*{{Q3}}","incorrect":true},{"name":"A4","label":"{{function}}","function":"{{Q1}}*{{Q4}}","incorrect":true},{"name":"A5","label":"{{function}}","function":"{{Q1}}*{{Q5}}","incorrect":true}],"uniques":true},"algorithm":{"name":"trueFalse","template":"Multiple choice – standard","params":{"countCorrect":1,"countIncorrect":2,"showCheckIcon":false,"columns":3}}}</v>
      </c>
      <c r="C177" s="202" t="str">
        <f t="shared" si="7"/>
        <v>#REF!</v>
      </c>
      <c r="D177" s="202" t="str">
        <f t="shared" si="2"/>
        <v>#REF!</v>
      </c>
    </row>
    <row r="178" ht="15.75" customHeight="1">
      <c r="A178" s="202" t="str">
        <f>Seeds!AA187</f>
        <v>M4-NyO-14c-E-1</v>
      </c>
      <c r="B178" s="202" t="str">
        <f>Seeds!Z187</f>
        <v>{"id":"M4-NyO-14c-E-1","stimulus":"&lt;p&gt;Calcula el resultado de esta multiplicación.&lt;/p&gt;","template":"&lt;p style=\"text-align: center\"&gt;{{Q1}} × {{Q2}} = {{response}}&lt;/p&gt;","hint":"&lt;p&gt;Empieza multiplicando la última cifra del multiplicador por el multiplicando.&lt;/p&gt;","feedback":"&lt;p&gt;El resultado de multiplicar {{Q1}} por {{Q2}} es {{A1}}.&lt;/p&gt;","seed":{"parameters":[{"name":"Q1","label":null,"min":10,"max":999,"step":1},{"name":"Q2","label":null,"min":100,"max":999,"step":1}],"calculated":[{"name":"A1","label":"{{function}}","function":"{{Q1}}*{{Q2}}"}],"uniques":true},"algorithm":{"name":"calculateOperation","params":{"method":"equivLiteral","keyboard":"NUMERICAL"}}}</v>
      </c>
      <c r="C178" s="202" t="str">
        <f t="shared" si="7"/>
        <v>#REF!</v>
      </c>
      <c r="D178" s="202" t="str">
        <f t="shared" si="2"/>
        <v>#REF!</v>
      </c>
    </row>
    <row r="179" ht="15.75" customHeight="1">
      <c r="A179" s="202" t="str">
        <f>Seeds!AA188</f>
        <v>M4-NyO-14c-A-1</v>
      </c>
      <c r="B179" s="202" t="str">
        <f>Seeds!Z188</f>
        <v>{"id":"M4-NyO-14c-A-1","stimulus":"&lt;p&gt;Una empresa ha preparado {{Q1}} paquetes con {{Q2}} chinchetas en cada uno. ¿Cuántas chinchetas son en total?&lt;/p&gt;","template":"&lt;p&gt;Ha empaquetado {{response}} chinchetas.&lt;/p&gt;","hint":"&lt;p&gt;Empieza multiplicando la última cifra del multiplicador por el multiplicando.&lt;/p&gt;","feedback":"&lt;p&gt;El resultado de multiplicar {{Q1}} por {{Q2}} es {{A1}}.&lt;/p&gt;","seed":{"parameters":[{"name":"Q1","label":null,"min":10,"max":999,"step":1},{"name":"Q2","label":null,"min":100,"max":999,"step":1}],"calculated":[{"name":"A1","label":"{{function}}","function":"{{Q1}}*{{Q2}}"}],"uniques":true},"algorithm":{"name":"calculateOperation","params":{"method":"equivLiteral","keyboard":"NUMERICAL"}}}</v>
      </c>
      <c r="C179" s="202" t="str">
        <f t="shared" si="7"/>
        <v>#REF!</v>
      </c>
      <c r="D179" s="202" t="str">
        <f t="shared" si="2"/>
        <v>#REF!</v>
      </c>
    </row>
    <row r="180" ht="15.75" customHeight="1">
      <c r="A180" s="202" t="str">
        <f>Seeds!AA189</f>
        <v>M4-NyO-14c-A-2</v>
      </c>
      <c r="B180" s="202" t="str">
        <f>Seeds!Z189</f>
        <v>{"id":"M4-NyO-14c-A-2","stimulus":"&lt;p&gt;En una librería se han vendido {{Q1}} libros en un día. Si todos los días fuesen iguales, ¿cuántos libros vendería al cabo de {{Q2}} días?&lt;/p&gt;","template":"&lt;p&gt;Vendería {{response}} libros.&lt;/p&gt;","hint":"&lt;p&gt;Empieza multiplicando la última cifra del multiplicador por el multiplicando.&lt;/p&gt;","feedback":"&lt;p&gt;El resultado de multiplicar {{Q1}} por {{Q2}} es {{A1}}.&lt;/p&gt;","seed":{"parameters":[{"name":"Q1","label":null,"min":200,"max":300,"step":1},{"name":"Q2","label":null,"min":100,"max":500,"step":1}],"calculated":[{"name":"A1","label":"{{function}}","function":"{{Q1}}*{{Q2}}"}],"uniques":true},"algorithm":{"name":"calculateOperation","params":{"method":"equivLiteral","keyboard":"NUMERICAL"}}}</v>
      </c>
      <c r="C180" s="202" t="str">
        <f t="shared" si="7"/>
        <v>#REF!</v>
      </c>
      <c r="D180" s="202" t="str">
        <f t="shared" si="2"/>
        <v>#REF!</v>
      </c>
    </row>
    <row r="181" ht="15.75" customHeight="1">
      <c r="A181" s="202" t="str">
        <f>Seeds!AA190</f>
        <v>M4-NyO-14c-A-3</v>
      </c>
      <c r="B181" s="202" t="str">
        <f>Seeds!Z190</f>
        <v>{"id":"M4-NyO-14c-A-3","stimulus":"&lt;p&gt;Una empresa tiene una flota de {{Q1}} camiones, cada uno de ellos cargado con {{Q2}} cajas de fruta. ¿Cuántas cajas transportan los camiones en total?&lt;/p&gt;","template":"&lt;p&gt;Transportan {{response}} cajas de fruta.&lt;/p&gt;","hint":"&lt;p&gt;Empieza multiplicando la última cifra del multiplicador por el multiplicando.&lt;/p&gt;","feedback":"&lt;p&gt;El resultado de multiplicar {{Q1}} por {{Q2}} es {{A1}}.&lt;/p&gt;","seed":{"parameters":[{"name":"Q1","label":null,"min":10,"max":500,"step":1},{"name":"Q2","label":null,"min":100,"max":999,"step":1}],"calculated":[{"name":"A1","label":"{{function}}","function":"{{Q1}}*{{Q2}}"}],"uniques":true},"algorithm":{"name":"calculateOperation","params":{"method":"equivLiteral","keyboard":"NUMERICAL"}}}</v>
      </c>
      <c r="C181" s="202" t="str">
        <f t="shared" si="7"/>
        <v>#REF!</v>
      </c>
      <c r="D181" s="202" t="str">
        <f t="shared" si="2"/>
        <v>#REF!</v>
      </c>
    </row>
    <row r="182" ht="15.75" customHeight="1">
      <c r="A182" s="202" t="str">
        <f>Seeds!AA196</f>
        <v>M4-NyO-15a-I-1</v>
      </c>
      <c r="B182" s="202" t="str">
        <f>Seeds!Z196</f>
        <v>{"id":"M4-NyO-15a-I-1","stimulus":"&lt;p&gt;Arrastra cada producto con su potencia.&lt;/p&gt;","hint":"&lt;p&gt;En una potencia se multiplica la base por sí misma tantas veces como indica el exponente.&lt;/p&gt;","feedback":"&lt;p&gt;En una potencia se multiplica la base por sí misma tantas veces como indica el exponente.&lt;/p&gt;","seed":{"parameters":[{"name":"Q1","label":null,"min":2,"max":9,"step":1},{"name":"Q2","label":null,"min":2,"max":9,"step":1},{"name":"Q3","label":null,"min":2,"max":9,"step":1},{"name":"Q4","label":null,"min":2,"max":9,"step":1}],"calculated":[{"name":"A1","label":"{{Q1}}&lt;sup&gt;{{Q2}}&lt;/sup&gt;","function":"Lemonlib.descomposePow({{Q1}}, {{Q2}})"},{"name":"A2","label":"{{Q1}}&lt;sup&gt;{{Q3}}&lt;/sup&gt;","function":"Lemonlib.descomposePow({{Q1}}, {{Q3}})"},{"name":"A3","label":"{{Q1}}&lt;sup&gt;{{Q4}}&lt;/sup&gt;","function":"Lemonlib.descomposePow({{Q1}}, {{Q4}})"}],"isNumToWords":true,"uniques":true},"algorithm":{"name":"linkOperationResult","params":{"invert":true},"template":"Match list"}}</v>
      </c>
      <c r="C182" s="202" t="str">
        <f t="shared" si="7"/>
        <v>#REF!</v>
      </c>
      <c r="D182" s="202" t="str">
        <f t="shared" si="2"/>
        <v>#REF!</v>
      </c>
    </row>
    <row r="183" ht="15.75" customHeight="1">
      <c r="A183" s="202" t="str">
        <f>Seeds!AA197</f>
        <v>M4-NyO-15a-E-1</v>
      </c>
      <c r="B183" s="202" t="str">
        <f>Seeds!Z197</f>
        <v>{"id":"M4-NyO-15a-E-1","stimulus":"&lt;p&gt;Escribe como potencia la siguiente multiplicación.&lt;/p&gt;","template":"&lt;p style=\"text-align: center\"&gt;{{T1}} = {{response}}&lt;/p&gt;","hint":"&lt;p&gt;En una potencia se multiplica la base por sí misma tantas veces como indica el exponente.&lt;/p&gt;","feedback":"&lt;p&gt;En una potencia se multiplica la base por sí misma tantas veces como indica el exponente.&lt;/p&gt;","seed":{"parameters":[{"name":"Q1","label":null,"min":1,"max":9,"step":1},{"name":"Q2","label":null,"min":2,"max":9,"step":1}],"calculated":[{"name":"T1","label":"{{function}}","function":"Lemonlib.descomposePow({{Q1}}, {{Q2}})","temp":true},{"name":"A1","label":"{{function}}","function":"\"{{Q1}}^{{Q2}}\""}],"uniques":true},"algorithm":{"name":"calculateOperation","params":{"method":"equivLiteral","keyboard":"INTERMEDIATE"}}}</v>
      </c>
      <c r="C183" s="202" t="str">
        <f t="shared" si="7"/>
        <v>#REF!</v>
      </c>
      <c r="D183" s="202" t="str">
        <f t="shared" si="2"/>
        <v>#REF!</v>
      </c>
    </row>
    <row r="184" ht="15.75" customHeight="1">
      <c r="A184" s="202" t="str">
        <f>Seeds!AA198</f>
        <v>M4-NyO-15b-I-1</v>
      </c>
      <c r="B184" s="202" t="str">
        <f>Seeds!Z198</f>
        <v>{"id":"M4-NyO-15b-I-1","stimulus":"&lt;p&gt;Arrastra el resultado de cada potencia donde corresponda.&lt;/p&gt;","hint":"&lt;p&gt;Calcular una potencia es multiplicar un número, la base, por sí mismo tantas veces como indica el exponente.&lt;/p&gt;","feedback":"&lt;p&gt;Calcular una potencia es multiplicar un número, la base, por sí mismo tantas veces como indica el exponente.&lt;/p&gt;","seed":{"parameters":[{"name":"Q1","label":null,"min":2,"max":9,"step":1},{"name":"Q2","label":null,"min":2,"max":9,"step":1},{"name":"Q3","label":null,"min":2,"max":9,"step":1}],"calculated":[{"name":"A1","label":"{{Q1}}&lt;sup&gt;2&lt;/sup&gt;","function":"{{Q1}}*{{Q1}}","feedback":"{{Q1}}&lt;sup&gt;2&lt;/sup&gt; = {{Q1}} × {{Q1}} = {{function}}"},{"name":"A2","label":"{{Q2}}&lt;sup&gt;2&lt;/sup&gt;","function":"{{Q2}}*{{Q2}}","feedback":"{{Q2}}&lt;sup&gt;2&lt;/sup&gt; = {{Q2}} × {{Q2}} = {{function}}"},{"name":"A3","label":"{{Q3}}&lt;sup&gt;3&lt;/sup&gt;","function":"{{Q3}}*{{Q3}}*{{Q3}}","feedback":"{{Q3}}&lt;sup&gt;3&lt;/sup&gt; = {{Q3}} × {{Q3}} × {{Q3}} = {{function}}"}],"isNumToWords":true,"uniques":true},"algorithm":{"name":"linkOperationResult","params":{"invert":true},"template":"Match list"}}</v>
      </c>
      <c r="C184" s="202" t="str">
        <f t="shared" si="7"/>
        <v>#REF!</v>
      </c>
      <c r="D184" s="202" t="str">
        <f t="shared" si="2"/>
        <v>#REF!</v>
      </c>
    </row>
    <row r="185" ht="15.75" customHeight="1">
      <c r="A185" s="202" t="str">
        <f>Seeds!AA199</f>
        <v>M4-NyO-15b-E-1</v>
      </c>
      <c r="B185" s="202" t="str">
        <f>Seeds!Z199</f>
        <v>{"id":"M4-NyO-15b-E-1","stimulus":"&lt;p&gt;Calcula el valor de esta potencia.&lt;/p&gt;","template":"&lt;p style=\"text-align: center\"&gt;{{Q1}}&lt;sup&gt;{{Q2}}&lt;/sup&gt; = {{response}}&lt;/p&gt;","hint":"&lt;p&gt;Calcular una potencia es multiplicar un número, la base, por sí mismo tantas veces como indica el exponente.&lt;/p&gt;","feedback":"&lt;p&gt;Calcular una potencia es multiplicar un número, la base, por sí mismo tantas veces como indica el exponente.&lt;/p&gt;&lt;p style=\"text-align: center\"&gt;{{Q1}}&lt;sup&gt;{{Q2}}&lt;/sup&gt; = {{T1}} = {{A1}}&lt;/p&gt;","seed":{"parameters":[{"name":"Q1","label":null,"min":1,"max":9,"step":1},{"name":"Q2","label":null,"list":[2,3]}],"calculated":[{"name":"T1","label":"{{function}}","function":"Lemonlib.descomposePow({{Q1}}, {{Q2}})","temp":true},{"name":"A1","label":"{{function}}","function":"math.pow({{Q1}}, {{Q2}})"}],"uniques":true},"algorithm":{"name":"calculateOperation","params":{"method":"equivLiteral","keyboard":"NUMERICAL"}}}</v>
      </c>
      <c r="C185" s="202" t="str">
        <f t="shared" si="7"/>
        <v>#REF!</v>
      </c>
      <c r="D185" s="202" t="str">
        <f t="shared" si="2"/>
        <v>#REF!</v>
      </c>
    </row>
    <row r="186" ht="15.75" customHeight="1">
      <c r="A186" s="202" t="str">
        <f>Seeds!AA200</f>
        <v>M4-NyO-15b-A-1</v>
      </c>
      <c r="B186" s="202" t="str">
        <f>Seeds!Z200</f>
        <v>{"id":"M4-NyO-15b-A-1","stimulus":"&lt;p&gt;Un colegio ha recibido {{Q1}} cajas con material escolar. En cada caja hay {{Q1}} estuches y cada estuche contiene {{Q1}} lápices de colores. ¿Cuántos lápices de colores ha recibido en total?&lt;/p&gt;","template":"&lt;p&gt;Ha recibido {{response}} lápices de colores.&lt;/p&gt;","hint":"&lt;p&gt;Calcular una potencia es multiplicar un número, la base, por sí mismo tantas veces como indica el exponente.&lt;/p&gt;","feedback":"&lt;p&gt;Para obtener el número total de lápices de colores, hay que calcular esta potencia:&lt;/p&gt;&lt;p style=\"text-align: center\"&gt;{{Q1}}&lt;sup&gt;3&lt;/sup&gt; = {{Q1}} × {{Q1}} × {{Q1}} = {{A1}}&lt;/p&gt;","seed":{"parameters":[{"name":"Q1","label":null,"min":2,"max":9,"step":1}],"calculated":[{"name":"A1","label":"{{function}}","function":"math.pow({{Q1}}, 3)"}],"uniques":true},"algorithm":{"name":"calculateOperation","params":{"method":"equivLiteral","keyboard":"NUMERICAL"}}}</v>
      </c>
      <c r="C186" s="202" t="str">
        <f t="shared" si="7"/>
        <v>#REF!</v>
      </c>
      <c r="D186" s="202" t="str">
        <f t="shared" si="2"/>
        <v>#REF!</v>
      </c>
    </row>
    <row r="187" ht="15.75" customHeight="1">
      <c r="A187" s="202" t="str">
        <f>Seeds!AA201</f>
        <v>M4-NyO-15b-A-2</v>
      </c>
      <c r="B187" s="202" t="str">
        <f>Seeds!Z201</f>
        <v>{"id":"M4-NyO-15b-A-2","stimulus":"&lt;p&gt;En un polideportivo hay {{Q1}} máquinas expendedoras, cada una con {{Q1}} filas de refrescos. Si en cada fila hay {{Q1}} latas, ¿cuántos refrescos hay dentro de todas las máqinas expendedoras del polideportivo?&lt;/p&gt;","template":"&lt;p&gt;Hay {{response}} latas.&lt;/p&gt;","hint":"&lt;p&gt;Calcular una potencia es multiplicar un número, la base, por sí mismo tantas veces como indica el exponente.&lt;/p&gt;","feedback":"&lt;p&gt;Para obtener el número de refrescos, hay que calcular esta potencia:&lt;/p&gt;&lt;p style=\"text-align: center\"&gt;{{Q1}}&lt;sup&gt;3&lt;/sup&gt; = {{Q1}} × {{Q1}} × {{Q1}} = {{A1}}&lt;/p&gt;","seed":{"parameters":[{"name":"Q1","label":null,"min":2,"max":9,"step":1}],"calculated":[{"name":"A1","label":"{{function}}","function":"math.pow({{Q1}}, 3)"}],"uniques":true},"algorithm":{"name":"calculateOperation","params":{"method":"equivLiteral","keyboard":"NUMERICAL"}}}</v>
      </c>
      <c r="C187" s="202" t="str">
        <f t="shared" si="7"/>
        <v>#REF!</v>
      </c>
      <c r="D187" s="202" t="str">
        <f t="shared" si="2"/>
        <v>#REF!</v>
      </c>
    </row>
    <row r="188" ht="15.75" customHeight="1">
      <c r="A188" s="202" t="str">
        <f>Seeds!AA202</f>
        <v>M4-NyO-15b-A-3</v>
      </c>
      <c r="B188" s="202" t="str">
        <f>Seeds!Z202</f>
        <v>{"id":"M4-NyO-15b-A-3","stimulus":"&lt;p&gt;Para el cumpleaños de Marta, su padre ha comprado {{Q1}} bolsas de golosinas. Si en cada una entran {{Q1}} golosinas, ¿cuántas tiene en total?&lt;/p&gt;","template":"&lt;p&gt;Tiene {{response}} golosinas.&lt;/p&gt;","hint":"&lt;p&gt;Calcular una potencia es multiplicar un número, la base, por sí mismo tantas veces como indica el exponente.&lt;/p&gt;","feedback":"&lt;p&gt;Para obtener el número de golosinas, hay que calcular esta potencia:&lt;/p&gt;&lt;p style=\"text-align: center\"&gt;{{Q1}}&lt;sup&gt;2&lt;/sup&gt; = {{Q1}} × {{Q1}} = {{A1}}&lt;/p&gt;","seed":{"parameters":[{"name":"Q1","label":null,"min":5,"max":9,"step":1}],"calculated":[{"name":"A1","label":"{{function}}","function":"math.pow({{Q1}}, 2)"}],"uniques":true},"algorithm":{"name":"calculateOperation","params":{"method":"equivLiteral","keyboard":"NUMERICAL"}}}</v>
      </c>
      <c r="C188" s="202" t="str">
        <f t="shared" si="7"/>
        <v>#REF!</v>
      </c>
      <c r="D188" s="202" t="str">
        <f t="shared" si="2"/>
        <v>#REF!</v>
      </c>
    </row>
    <row r="189" ht="15.75" customHeight="1">
      <c r="A189" s="202" t="str">
        <f>Seeds!AA203</f>
        <v>M4-NyO-16a-I-1</v>
      </c>
      <c r="B189" s="202" t="str">
        <f>Seeds!Z203</f>
        <v>{"id":"M4-NyO-16a-I-1","stimulus":"&lt;p&gt;Determina si las siguientes descomposiciones son correctas o incorrectas.&lt;/p&gt;","hint":"&lt;p&gt;Un número se puede descomponer como la suma de sus cifras multiplicadas por una potencia de base 10.&lt;/p&gt;","feedback":"&lt;p&gt;Un número se puede descomponer como la suma de sus cifras multiplicadas por una potencia de base 10.&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Q1}} 00{{Q2}} {{Q3}}{{Q4}}0 = {{Q1}} × 10&lt;sup&gt;6&lt;/sup&gt; + {{Q2}} × 10&lt;sup&gt;3&lt;/sup&gt; + {{Q3}} × 10&lt;sup&gt;2&lt;/sup&gt; + {{Q4}} × 10"},{"name":"A2","label":"{{Q3}} {{Q5}}0{{Q7}} 0{{Q9}}0 = {{Q3}} × 10&lt;sup&gt;6&lt;/sup&gt; + {{Q5}} × 10&lt;sup&gt;5&lt;/sup&gt; + {{Q7}} × 10&lt;sup&gt;3&lt;/sup&gt; + {{Q9}} × 10"},{"name":"A3","label":"{{Q4}}0 {{Q1}}00 {{Q8}}0{{Q6}} = {{Q4}} × 10&lt;sup&gt;7&lt;/sup&gt; + {{Q1}} × 10&lt;sup&gt;5&lt;/sup&gt; + {{Q8}} × 10&lt;sup&gt;2&lt;/sup&gt; + {{Q6}}"},{"name":"A4","label":"{{Q2}} {{Q8}}0{{Q3}} {{Q7}}00 = {{Q2}} × 10&lt;sup&gt;6&lt;/sup&gt; + {{Q8}} × 10&lt;sup&gt;5&lt;/sup&gt; + {{Q3}} × 10&lt;sup&gt;4&lt;/sup&gt; + {{Q7}} × 10&lt;sup&gt;2&lt;/sup&gt;","incorrect":true,"feedback":" &lt;p&gt;La descomposición correcta es:&lt;/p&gt;&lt;p&gt;{{Q2}} {{Q8}}0{{Q3}} {{Q7}}00 = {{Q2}} × 10&lt;sup&gt;6&lt;/sup&gt; + {{Q8}} × 10&lt;sup&gt;5&lt;/sup&gt; + &lt;b&gt;{{Q3}} × 10&lt;sup&gt;3&lt;/sup&gt;&lt;/b&gt; + {{Q7}} × 10&lt;sup&gt;2&lt;/sup&gt;&lt;/p&gt;"},{"name":"A5","label":"{{Q5}} {{Q6}}{{Q7}}0 0{{Q1}}0 = {{Q5}} × 10&lt;sup&gt;6&lt;/sup&gt; + {{Q6}} × 10&lt;sup&gt;5&lt;/sup&gt; + {{Q7}} × 10&lt;sup&gt;4&lt;/sup&gt; + {{Q1}} × 10&lt;sup&gt;2&lt;/sup&gt;","incorrect":true,"feedback":" &lt;p&gt;La descomposición correcta es:&lt;/p&gt;&lt;p&gt;{{Q5}} {{Q6}}{{Q7}}0 0{{Q1}}0 = {{Q5}} × 10&lt;sup&gt;6&lt;/sup&gt; + {{Q6}} × 10&lt;sup&gt;5&lt;/sup&gt; + {{Q7}} × 10&lt;sup&gt;4&lt;/sup&gt; + &lt;b&gt;{{Q1}} × 10&lt;/b&gt;&lt;/p&gt;"},{"name":"A6","label":"{{Q6}}0 0{{Q8}}{{Q4}} 00{{Q8}} = {{Q6}} × 10&lt;sup&gt;7&lt;/sup&gt; + {{Q8}} × 10&lt;sup&gt;6&lt;/sup&gt; + {{Q4}} × 10&lt;sup&gt;3&lt;/sup&gt; + {{Q8}}","incorrect":true,"feedback":" &lt;p&gt;La descomposición correcta es:&lt;/p&gt;&lt;p&gt;{{Q6}}0 0{{Q8}}{{Q4}} 00{{Q8}} = {{Q6}} × 10&lt;sup&gt;7&lt;/sup&gt; + &lt;b&gt;{{Q8}} × 10&lt;sup&gt;4&lt;/sup&gt;&lt;/b&gt; + {{Q4}} × 10&lt;sup&gt;3&lt;/sup&gt; + {{Q8}}&lt;/p&gt;"}],"uniques":true},"algorithm":{"name":"trueFalse","template":"Choice matrix – inline","params":{"countCorrect":2,"countIncorrect":1,"showCheckIcon":false,"options":["Correcto","Incorrecto"]}}}</v>
      </c>
      <c r="C189" s="202" t="str">
        <f t="shared" si="7"/>
        <v>#REF!</v>
      </c>
      <c r="D189" s="202" t="str">
        <f t="shared" si="2"/>
        <v>#REF!</v>
      </c>
    </row>
    <row r="190" ht="15.75" customHeight="1">
      <c r="A190" s="202" t="str">
        <f>Seeds!AA204</f>
        <v>M4-NyO-16a-E-1</v>
      </c>
      <c r="B190" s="202" t="str">
        <f>Seeds!Z204</f>
        <v>{"id":"M4-NyO-16a-E-1","stimulus":"&lt;p&gt;Utiliza esta primera descomposición de modelo para escribir la siguiente.&lt;/p&gt;&lt;p style=\"text-align: center\"&gt;{{Q5}}{{Q6}}{{Q7}}{{Q8}} = {{Q5}} × 10&lt;sup&gt;3&lt;/sup&gt; + {{Q6}} × 10&lt;sup&gt;2&lt;/sup&gt; + {{Q7}} × 10 + {{Q8}}&lt;/p&gt;","template":"&lt;p style=\"text-align: center\"&gt;{{Q1}}0{{Q2}} {{Q3}}00 0{{Q4}}0 = {{response}} × {{response}} + {{response}} × {{response}} + {{response}} × {{response}} + {{response}} × {{response}}&lt;/p&gt;","hint":"&lt;p&gt;Un número se puede descomponer como la suma de sus cifras multiplicadas por una potencia de base 10.&lt;/p&gt;","feedback":"&lt;p&gt;Un número se puede descomponer como la suma de sus cifras multiplicadas por una potencia de base 10.&lt;/p&gt;&lt;table style=\"width: 100%;\"&gt;&lt;tbody&gt;&lt;tr&gt;&lt;td style=\"width: 11.1111%; text-align: center; background-color: #9FC1FD;\"&gt;&lt;span style=\"color: rgb(255, 255, 255);\"&gt;CMM&lt;/span&gt;&lt;/td&gt;&lt;td style=\"width: 11.1111%; text-align: center; background-color: #9FC1FD;\"&gt;&lt;span style=\"color: rgb(255, 255, 255);\"&gt;DMM&lt;/span&gt;&lt;/td&gt;&lt;td style=\"width: 11.1111%; text-align: center; background-color:#9FC1FD;\"&gt;&lt;span style=\"color: rgb(255, 255, 255);\"&gt;UMM&lt;/span&gt;&lt;/td&gt;&lt;td style=\"width: 11.1111%; text-align: center; background-color: #9FC1FD;\"&gt;&lt;span style=\"color: rgb(255, 255, 255);\"&gt;CM&lt;/span&gt;&lt;/td&gt;&lt;td style=\"width: 11.1111%; text-align: center; background-color: #9FC1FD;\"&gt;&lt;span style=\"color: rgb(255, 255, 255);\"&gt;DM&lt;/span&gt;&lt;/td&gt;&lt;td style=\"width: 11.1111%; text-align: center; background-color: #9FC1FD;\"&gt;&lt;span style=\"color: rgb(255, 255, 255);\"&gt;UM&lt;/span&gt;&lt;/td&gt;&lt;td style=\"width: 11.1111%; text-align: center; background-color: #9FC1FD;\"&gt;&lt;span style=\"color: rgb(255, 255, 255);\"&gt;C&lt;/span&gt;&lt;/td&gt;&lt;td style=\"width: 11.1111%; text-align: center; background-color: #9FC1FD;\"&gt;&lt;span style=\"color: rgb(255, 255, 255);\"&gt;D&lt;/span&gt;&lt;/td&gt;&lt;td style=\"width: 11.1111%; text-align: center; background-color: #9FC1FD;\"&gt;&lt;span style=\"color: rgb(255, 255, 255);\"&gt;U&lt;/span&gt;&lt;/td&gt;&lt;/tr&gt;&lt;tr&gt;&lt;td style=\"width: 11.1111%; text-align: center;\"&gt;{{Q1}}&lt;/td&gt;&lt;td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center;\"&gt;{{Q2}}&lt;/td&gt;&lt;td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center;\"&gt;{{Q3}}&lt;/td&gt;&lt;td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center;\"&gt;{{Q4}}&lt;/td&gt;&lt;td style=\"width: 11.1111%; text-align: center;\"&gt;0&lt;/td&gt;&lt;/tr&gt;&lt;/tbody&gt;&lt;/table&gt;","seed":{"parameters":[{"name":"Q1","label":null,"min":1,"max":8,"step":1},{"name":"Q2","label":null,"min":1,"max":8,"step":1},{"name":"Q3","label":null,"min":1,"max":8,"step":1},{"name":"Q4","label":null,"min":1,"max":8,"step":1},{"name":"Q5","label":null,"min":1,"max":8,"step":1},{"name":"Q6","label":null,"min":1,"max":8,"step":1},{"name":"Q7","label":null,"min":1,"max":8,"step":1},{"name":"Q8","label":null,"min":1,"max":8,"step":1},{"name":"Q9","label":null,"min":1,"max":8,"step":1}],"calculated":[{"name":"A11","label":"{{function}}","function":"{{Q1}}"},{"name":"A1","label":"{{function}}","function":"\"10^8\""},{"name":"A12","label":"{{function}}","function":"{{Q2}}"},{"name":"A2","label":"{{function}}","function":"\"10^6\""},{"name":"A13","label":"{{function}}","function":"{{Q3}}"},{"name":"A3","label":"{{function}}","function":"\"10^5\""},{"name":"A14","label":"{{function}}","function":"{{Q4}}"},{"name":"A4","label":"{{function}}","function":"10"}],"uniques":true},"algorithm":{"name":"calculateOperation","params":{"method":"equivLiteral","keyboard":"INTERMEDIATE"}}}</v>
      </c>
      <c r="C190" s="202" t="str">
        <f t="shared" si="7"/>
        <v>#REF!</v>
      </c>
      <c r="D190" s="202" t="str">
        <f t="shared" si="2"/>
        <v>#REF!</v>
      </c>
    </row>
    <row r="191" ht="15.75" customHeight="1">
      <c r="A191" s="202" t="str">
        <f>Seeds!AA205</f>
        <v>M4-NyO-16a-E-2</v>
      </c>
      <c r="B191" s="202" t="str">
        <f>Seeds!Z205</f>
        <v>{"id":"M4-NyO-16a-E-2","stimulus":"&lt;p&gt;Utiliza esta primera descomposición de modelo para escribir la siguiente.&lt;/p&gt;&lt;p style=\"text-align: center\"&gt;{{Q5}}{{Q6}}{{Q7}}{{Q8}} = {{Q5}} × 10&lt;sup&gt;3&lt;/sup&gt; + {{Q6}} × 10&lt;sup&gt;2&lt;/sup&gt; + {{Q7}} × 10 + {{Q8}}&lt;/p&gt;","template":"&lt;p style=\"text-align: center\"&gt;{{Q1}}00 {{Q2}}0{{Q3}} 00{{Q4}} = {{response}} × {{response}} + {{response}} × {{response}} + {{response}} × {{response}} + {{response}}&lt;/p&gt;","hint":"&lt;p&gt;Un número se puede descomponer como la suma de sus cifras multiplicadas por una potencia de base 10.&lt;/p&gt;","feedback":"&lt;p&gt;Un número se puede descomponer como la suma de sus cifras multiplicadas por una potencia de base 10.&lt;/p&gt;&lt;table style=\"width: 100%;\"&gt;&lt;tbody&gt;&lt;tr&gt;&lt;td style=\"width: 11.1111%; text-align: center; background-color: #9FC1FD;\"&gt;&lt;span style=\"color: rgb(255, 255, 255);\"&gt;CMM&lt;/span&gt;&lt;/td&gt;&lt;td style=\"width: 11.1111%; text-align: center; background-color: #9FC1FD;\"&gt;&lt;span style=\"color: rgb(255, 255, 255);\"&gt;DMM&lt;/span&gt;&lt;/td&gt;&lt;td style=\"width: 11.1111%; text-align: center; background-color:#9FC1FD;\"&gt;&lt;span style=\"color: rgb(255, 255, 255);\"&gt;UMM&lt;/span&gt;&lt;/td&gt;&lt;td style=\"width: 11.1111%; text-align: center; background-color: #9FC1FD;\"&gt;&lt;span style=\"color: rgb(255, 255, 255);\"&gt;CM&lt;/span&gt;&lt;/td&gt;&lt;td style=\"width: 11.1111%; text-align: center; background-color: #9FC1FD;\"&gt;&lt;span style=\"color: rgb(255, 255, 255);\"&gt;DM&lt;/span&gt;&lt;/td&gt;&lt;td style=\"width: 11.1111%; text-align: center; background-color: #9FC1FD;\"&gt;&lt;span style=\"color: rgb(255, 255, 255);\"&gt;UM&lt;/span&gt;&lt;/td&gt;&lt;td style=\"width: 11.1111%; text-align: center; background-color: #9FC1FD;\"&gt;&lt;span style=\"color: rgb(255, 255, 255);\"&gt;C&lt;/span&gt;&lt;/td&gt;&lt;td style=\"width: 11.1111%; text-align: center; background-color: #9FC1FD;\"&gt;&lt;span style=\"color: rgb(255, 255, 255);\"&gt;D&lt;/span&gt;&lt;/td&gt;&lt;td style=\"width: 11.1111%; text-align: center; background-color: #9FC1FD;\"&gt;&lt;span style=\"color: rgb(255, 255, 255);\"&gt;U&lt;/span&gt;&lt;/td&gt;&lt;/tr&gt;&lt;tr&gt;&lt;td style=\"width: 11.1111%; text-align: center;\"&gt;{{Q1}}&lt;/td&gt;&lt;td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center;\"&gt;{{Q2}}&lt;/td&gt;&lt;td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center;\"&gt;{{Q3}}&lt;/td&gt;&lt;td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Q4}}&lt;/td&gt;&lt;/tr&gt;&lt;/tbody&gt;&lt;/table&gt;","seed":{"parameters":[{"name":"Q1","label":null,"min":1,"max":8,"step":1},{"name":"Q2","label":null,"min":1,"max":8,"step":1},{"name":"Q3","label":null,"min":1,"max":8,"step":1},{"name":"Q4","label":null,"min":1,"max":8,"step":1},{"name":"Q5","label":null,"min":1,"max":8,"step":1},{"name":"Q6","label":null,"min":1,"max":8,"step":1},{"name":"Q7","label":null,"min":1,"max":8,"step":1},{"name":"Q8","label":null,"min":1,"max":8,"step":1},{"name":"Q9","label":null,"min":1,"max":8,"step":1}],"calculated":[{"name":"A11","label":"{{function}}","function":"{{Q1}}"},{"name":"A1","label":"{{function}}","function":"\"10^8\""},{"name":"A12","label":"{{function}}","function":"{{Q2}}"},{"name":"A2","label":"{{function}}","function":"\"10^5\""},{"name":"A13","label":"{{function}}","function":"{{Q3}}"},{"name":"A3","label":"{{function}}","function":"\"10^3\""},{"name":"A14","label":"{{function}}","function":"{{Q4}}"}],"uniques":true},"algorithm":{"name":"calculateOperation","params":{"method":"equivLiteral","keyboard":"INTERMEDIATE"}}}</v>
      </c>
      <c r="C191" s="202" t="str">
        <f t="shared" si="7"/>
        <v>#REF!</v>
      </c>
      <c r="D191" s="202" t="str">
        <f t="shared" si="2"/>
        <v>#REF!</v>
      </c>
    </row>
    <row r="192" ht="15.75" customHeight="1">
      <c r="A192" s="202" t="str">
        <f>Seeds!AA206</f>
        <v>M4-NyO-16a-E-3</v>
      </c>
      <c r="B192" s="202" t="str">
        <f>Seeds!Z206</f>
        <v>{"id":"M4-NyO-16a-E-3","stimulus":"&lt;p&gt;Utiliza esta primera descomposición de modelo para escribir la siguiente.&lt;/p&gt;&lt;p style=\"text-align: center\"&gt;{{Q5}}{{Q6}}{{Q7}}{{Q8}} = {{Q5}} × 10&lt;sup&gt;3&lt;/sup&gt; + {{Q6}} × 10&lt;sup&gt;2&lt;/sup&gt; + {{Q7}} × 10 + {{Q8}}&lt;/p&gt;","template":"&lt;p style=\"text-align: center\"&gt;{{Q1}}{{Q2}}0 00{{Q3}} {{Q4}}00 = {{response}} × {{response}} + {{response}} × {{response}} + {{response}} × {{response}} + {{response}} × {{response}}&lt;/p&gt;","hint":"&lt;p&gt;Un número se puede descomponer como la suma de sus cifras multiplicadas por una potencia de base 10.&lt;/p&gt;","feedback":"&lt;p&gt;Un número se puede descomponer como la suma de sus cifras multiplicadas por una potencia de base 10.&lt;/p&gt;&lt;table style=\"width: 100%;\"&gt;&lt;tbody&gt;&lt;tr&gt;&lt;td style=\"width: 11.1111%; text-align: center; background-color: #9FC1FD;\"&gt;&lt;span style=\"color: rgb(255, 255, 255);\"&gt;CMM&lt;/span&gt;&lt;/td&gt;&lt;td style=\"width: 11.1111%; text-align: center; background-color: #9FC1FD;\"&gt;&lt;span style=\"color: rgb(255, 255, 255);\"&gt;DMM&lt;/span&gt;&lt;/td&gt;&lt;td style=\"width: 11.1111%; text-align: center; background-color:#9FC1FD;\"&gt;&lt;span style=\"color: rgb(255, 255, 255);\"&gt;UMM&lt;/span&gt;&lt;/td&gt;&lt;td style=\"width: 11.1111%; text-align: center; background-color: #9FC1FD;\"&gt;&lt;span style=\"color: rgb(255, 255, 255);\"&gt;CM&lt;/span&gt;&lt;/td&gt;&lt;td style=\"width: 11.1111%; text-align: center; background-color: #9FC1FD;\"&gt;&lt;span style=\"color: rgb(255, 255, 255);\"&gt;DM&lt;/span&gt;&lt;/td&gt;&lt;td style=\"width: 11.1111%; text-align: center; background-color: #9FC1FD;\"&gt;&lt;span style=\"color: rgb(255, 255, 255);\"&gt;UM&lt;/span&gt;&lt;/td&gt;&lt;td style=\"width: 11.1111%; text-align: center; background-color: #9FC1FD;\"&gt;&lt;span style=\"color: rgb(255, 255, 255);\"&gt;C&lt;/span&gt;&lt;/td&gt;&lt;td style=\"width: 11.1111%; text-align: center; background-color: #9FC1FD;\"&gt;&lt;span style=\"color: rgb(255, 255, 255);\"&gt;D&lt;/span&gt;&lt;/td&gt;&lt;td style=\"width: 11.1111%; text-align: center; background-color: #9FC1FD;\"&gt;&lt;span style=\"color: rgb(255, 255, 255);\"&gt;U&lt;/span&gt;&lt;/td&gt;&lt;/tr&gt;&lt;tr&gt;&lt;td style=\"width: 11.1111%; text-align: center;\"&gt;{{Q1}}&lt;/td&gt;&lt;td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center;\"&gt;{{Q2}}&lt;/td&gt;&lt;td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center;\"&gt;{{Q3}}&lt;/td&gt;&lt;td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center;\"&gt;{{Q4}}&lt;/td&gt;&lt;td style=\"width: 11.1111%; text-align: center;\"&gt;0&lt;/td&gt;&lt;td style=\"width: 11.1111%; text-align: center;\"&gt;0&lt;/td&gt;&lt;/tr&gt;&lt;/tbody&gt;&lt;/table&gt;","seed":{"parameters":[{"name":"Q1","label":null,"min":1,"max":8,"step":1},{"name":"Q2","label":null,"min":1,"max":8,"step":1},{"name":"Q3","label":null,"min":1,"max":8,"step":1},{"name":"Q4","label":null,"min":1,"max":8,"step":1},{"name":"Q5","label":null,"min":1,"max":8,"step":1},{"name":"Q6","label":null,"min":1,"max":8,"step":1},{"name":"Q7","label":null,"min":1,"max":8,"step":1},{"name":"Q8","label":null,"min":1,"max":8,"step":1},{"name":"Q9","label":null,"min":1,"max":8,"step":1}],"calculated":[{"name":"A11","label":"{{function}}","function":"{{Q1}}"},{"name":"A1","label":"{{function}}","function":"\"10^8\""},{"name":"A12","label":"{{function}}","function":"{{Q2}}"},{"name":"A2","label":"{{function}}","function":"\"10^7\""},{"name":"A13","label":"{{function}}","function":"{{Q3}}"},{"name":"A3","label":"{{function}}","function":"\"10^3\""},{"name":"A14","label":"{{function}}","function":"{{Q4}}"},{"name":"A4","label":"{{function}}","function":"\"10^2\""}],"uniques":true},"algorithm":{"name":"calculateOperation","params":{"method":"equivLiteral","keyboard":"INTERMEDIATE"}}}</v>
      </c>
      <c r="C192" s="202" t="str">
        <f t="shared" si="7"/>
        <v>#REF!</v>
      </c>
      <c r="D192" s="202" t="str">
        <f t="shared" si="2"/>
        <v>#REF!</v>
      </c>
    </row>
    <row r="193" ht="15.75" customHeight="1">
      <c r="A193" s="202" t="str">
        <f>Seeds!AA207</f>
        <v>M4-NyO-16a-A-1</v>
      </c>
      <c r="B193" s="202" t="str">
        <f>Seeds!Z207</f>
        <v>{"id":"M4-NyO-16a-A-1","stimulus":"&lt;p style=\"text-align: center\"&gt;{{Q1}} × 10&lt;sup&gt;4&lt;/sup&gt; + {{Q2}} × 10&lt;sup&gt;3&lt;/sup&gt; + {{Q3}} × 10&lt;sup&gt;2&lt;/sup&gt; + {{Q4}} × 10 + {{Q5}} personas van a participar en un sorteo para ganar un coche. Escribe esta cantidad en forma de número natural.&lt;/p&gt;","template":"&lt;p&gt;Van a participar {{response}} personas.&lt;/p&gt;","hint":"&lt;p&gt;Un número se puede descomponer como la suma de sus cifras multiplicadas por una potencia de base 10.&lt;/p&gt;","feedback":"&lt;p&gt;El número de participantes se puede descomponer como la suma de sus cifras multiplicadas por una potencia de base 10.&lt;/p&gt;&lt;p style=\"text-align: center\"&gt;{{Q1}} × 10&lt;sup&gt;4&lt;/sup&gt; + {{Q2}} × 10&lt;sup&gt;3&lt;/sup&gt; + {{Q3}} × 10&lt;sup&gt;2&lt;/sup&gt; + {{Q4}} × 10 + {{Q5}} = {{T1}} + {{T2}} + {{T3}} + {{T4}} + {{Q5}} = {{A1}}&lt;/p&gt;","seed":{"parameters":[{"name":"Q1","label":null,"min":1,"max":9,"step":1},{"name":"Q2","label":null,"min":1,"max":9,"step":1},{"name":"Q3","label":null,"min":1,"max":9,"step":1},{"name":"Q4","label":null,"min":1,"max":9,"step":1},{"name":"Q5","label":null,"min":1,"max":9,"step":1}],"calculated":[{"name":"T1","label":"{{function}}","function":"{{Q1}}*10000","temp":true},{"name":"T2","label":"{{function}}","function":"{{Q2}}*1000","temp":true},{"name":"T3","label":"{{function}}","function":"{{Q3}}*100","temp":true},{"name":"T4","label":"{{function}}","function":"{{Q4}}*10","temp":true},{"name":"A1","label":"{{function}}","function":"{{Q1}}*10000+{{Q2}}*1000+{{Q3}}*100+{{Q4}}*10+{{Q5}}"}],"uniques":true},"algorithm":{"name":"calculateOperation","params":{"method":"equivLiteral","keyboard":"INTERMEDIATE"}}}</v>
      </c>
      <c r="C193" s="202" t="str">
        <f t="shared" si="7"/>
        <v>#REF!</v>
      </c>
      <c r="D193" s="202" t="str">
        <f t="shared" si="2"/>
        <v>#REF!</v>
      </c>
    </row>
    <row r="194" ht="15.75" customHeight="1">
      <c r="A194" s="202" t="str">
        <f>Seeds!AA208</f>
        <v>M4-NyO-16a-A-2</v>
      </c>
      <c r="B194" s="202" t="str">
        <f>Seeds!Z208</f>
        <v>{"id":"M4-NyO-16a-A-2","stimulus":"&lt;p&gt;Unas protectoras de animales dicen que han recogido en los últimos años {{Q1}} × 10&lt;sup&gt;4&lt;/sup&gt; + {{Q2}} × 10&lt;sup&gt;3&lt;/sup&gt; + {{Q3}} × 10&lt;sup&gt;2&lt;/sup&gt; + {{Q4}} × 10 mascotas abandonadas. Escribe esta cantidad como un número natural.&lt;/p&gt;","template":"&lt;p&gt;Han recogido {{response}} mascotas.&lt;/p&gt;","hint":"&lt;p&gt;Un número se puede descomponer como la suma de sus cifras multiplicadas por una potencia de base 10.&lt;/p&gt;","feedback":"&lt;p&gt;El número de mascotas se puede descomponer como la suma de sus cifras multiplicadas por una potencia de base 10.&lt;/p&gt;&lt;p style=\"text-align: center\"&gt;{{Q1}} × 10&lt;sup&gt;4&lt;/sup&gt; + {{Q2}} × 10&lt;sup&gt;3&lt;/sup&gt; + {{Q3}} × 10&lt;sup&gt;2&lt;/sup&gt; + {{Q4}} × 10 = {{T1}} + {{T2}} + {{T3}} + {{T4}} = {{A1}}&lt;/p&gt;","seed":{"parameters":[{"name":"Q1","label":null,"min":1,"max":9,"step":1},{"name":"Q2","label":null,"min":1,"max":9,"step":1},{"name":"Q3","label":null,"min":1,"max":9,"step":1},{"name":"Q4","label":null,"min":1,"max":9,"step":1}],"calculated":[{"name":"T1","label":"{{function}}","function":"{{Q1}}*10000","temp":true},{"name":"T2","label":"{{function}}","function":"{{Q2}}*1000","temp":true},{"name":"T3","label":"{{function}}","function":"{{Q3}}*100","temp":true},{"name":"T4","label":"{{function}}","function":"{{Q4}}*10","temp":true},{"name":"A1","label":"{{function}}","function":"{{Q1}}*10000+{{Q2}}*1000+{{Q3}}*100+{{Q4}}*10"}],"uniques":true},"algorithm":{"name":"calculateOperation","params":{"method":"equivLiteral","keyboard":"INTERMEDIATE"}}}</v>
      </c>
      <c r="C194" s="202" t="str">
        <f t="shared" si="7"/>
        <v>#REF!</v>
      </c>
      <c r="D194" s="202" t="str">
        <f t="shared" si="2"/>
        <v>#REF!</v>
      </c>
    </row>
    <row r="195" ht="15.75" customHeight="1">
      <c r="A195" s="202" t="str">
        <f>Seeds!AA209</f>
        <v>M4-NyO-16a-A-3</v>
      </c>
      <c r="B195" s="202" t="str">
        <f>Seeds!Z209</f>
        <v>{"id":"M4-NyO-16a-A-3","stimulus":"&lt;p&gt;Un ciclista ha recorrido {{Q1}} × 10&lt;sup&gt;4&lt;/sup&gt; + {{Q2}} × 10&lt;sup&gt;3&lt;/sup&gt; + {{Q3}} × 10&lt;sup&gt;2&lt;/sup&gt; + {{Q4}} × 10 + {{Q5}} m durante el fin de semana. Expresa esta cantidad como un número natural.&lt;/p&gt;","template":"&lt;p&gt;Ha recorrido {{response}} m.&lt;/p&gt;","hint":"&lt;p&gt;Un número se puede descomponer como la suma de sus cifras multiplicadas por una potencia de base 10.&lt;/p&gt;","feedback":"&lt;p&gt;Los metros se pueden expresar como la suma de sus cifras multiplicadas por una potencia de base 10.&lt;/p&gt;&lt;p style=\"text-align: center\"&gt;{{Q1}} × 10&lt;sup&gt;4&lt;/sup&gt; + {{Q2}} × 10&lt;sup&gt;3&lt;/sup&gt; + {{Q3}} × 10&lt;sup&gt;2&lt;/sup&gt; + {{Q4}} × 10 + {{Q5}} = {{T1}} + {{T2}} + {{T3}} + {{T4}} + {{Q5}} = {{A1}}&lt;/p&gt;","seed":{"parameters":[{"name":"Q1","label":null,"min":1,"max":9,"step":1},{"name":"Q2","label":null,"min":1,"max":9,"step":1},{"name":"Q3","label":null,"min":1,"max":9,"step":1},{"name":"Q4","label":null,"min":1,"max":9,"step":1},{"name":"Q5","label":null,"min":1,"max":9,"step":1}],"calculated":[{"name":"T1","label":"{{function}}","function":"{{Q1}}*10000","temp":true},{"name":"T2","label":"{{function}}","function":"{{Q2}}*1000","temp":true},{"name":"T3","label":"{{function}}","function":"{{Q3}}*100","temp":true},{"name":"T4","label":"{{function}}","function":"{{Q4}}*10","temp":true},{"name":"A1","label":"{{function}}","function":"{{Q1}}*10000+{{Q2}}*1000+{{Q3}}*100+{{Q4}}*10+{{Q5}}"}],"uniques":true},"algorithm":{"name":"calculateOperation","params":{"method":"equivLiteral","keyboard":"INTERMEDIATE"}}}</v>
      </c>
      <c r="C195" s="202" t="str">
        <f t="shared" si="7"/>
        <v>#REF!</v>
      </c>
      <c r="D195" s="202" t="str">
        <f t="shared" si="2"/>
        <v>#REF!</v>
      </c>
    </row>
    <row r="196" ht="15.75" customHeight="1">
      <c r="A196" s="202" t="str">
        <f>Seeds!AA210</f>
        <v>M4-NyO-17a-I-1</v>
      </c>
      <c r="B196" s="202" t="str">
        <f>Seeds!Z210</f>
        <v>{"id":"M4-NyO-17a-I-1","stimulus":"&lt;p&gt;A partir de esta división, selecciona cuáles de estas afirmaciones son correctas.&lt;/p&gt;&lt;p style=\"text-align: center\"&gt;{{T1}} : {{Q1}} = {{Q2}} y {{Q3}}&lt;/p&gt;","hint":"&lt;p style=\"text-align: center\"&gt;dividendo : divisor = cociente + resto&lt;/p&gt;","feedback":"&lt;p&gt;Los términos de la división son:&lt;/p&gt;&lt;p style=\"text-align: center\"&gt;dividendo : divisor = cociente + resto&lt;/p&gt;","seed":{"parameters":[{"name":"Q1","label":null,"min":3,"max":9,"step":1},{"name":"Q2","label":null,"min":3,"max":9,"step":1},{"name":"Q3","label":null,"list":[1,2]}],"calculated":[{"name":"T1","label":"{{function}}","function":"{{Q1}}*{{Q2}}+{{Q3}}","temp":true},{"name":"A1","label":"{{T1}} es el dividendo."},{"name":"A2","label":"{{Q1}} es el divisor."},{"name":"A3","label":"{{Q2}} es el cociente."},{"name":"A4","label":"{{Q3}} es el resto."},{"name":"A5","label":"{{T1}} es el divisor.","incorrect":true,"feedback":"&lt;p&gt;{{T1}} es el dividendo.&lt;/p&gt;"},{"name":"A6","label":"{{T1}} es el cociente.","incorrect":true,"feedback":"&lt;p&gt;{{T1}} es el dividendo.&lt;/p&gt;"},{"name":"A7","label":"{{Q1}} es el dividendo.","incorrect":true,"feedback":"&lt;p&gt;{{Q1}} es el divisor.&lt;/p&gt;"},{"name":"A8","label":"{{Q1}} es el cociente.","incorrect":true,"feedback":"&lt;p&gt;{{Q1}} es el divisor.&lt;/p&gt;"},{"name":"A9","label":"{{Q2}} es el resto.","incorrect":true,"feedback":"&lt;p&gt;{{Q2}} es el cociente.&lt;/p&gt;"},{"name":"A10","label":"{{Q2}} es el divisor.","incorrect":true,"feedback":"&lt;p&gt;{{Q2}} es el cociente.&lt;/p&gt;"},{"name":"A11","label":"{{Q3}} es el dividendo.","incorrect":true,"feedback":"&lt;p&gt;{{Q3}} es el resto.&lt;/p&gt;"}],"uniques":true},"algorithm":{"name":"trueFalse","template":"Multiple choice – multiple response","params":{"countCorrect":2,"countIncorrect":1,"showCheckIcon":true}}}</v>
      </c>
      <c r="C196" s="202" t="str">
        <f t="shared" si="7"/>
        <v>#REF!</v>
      </c>
      <c r="D196" s="202" t="str">
        <f t="shared" si="2"/>
        <v>#REF!</v>
      </c>
    </row>
    <row r="197" ht="15.75" customHeight="1">
      <c r="A197" s="202" t="str">
        <f>Seeds!AA211</f>
        <v>M4-NyO-17a-E-1</v>
      </c>
      <c r="B197" s="202" t="str">
        <f>Seeds!Z211</f>
        <v>{"id":"M4-NyO-17a-E-1","stimulus":"&lt;p&gt;Nombra los términos de esta división.&lt;/p&gt;&lt;p style=\"text-align: center\"&gt;{{T1}} : {{Q1}} = {{Q2}}&lt;/p&gt;","template":"&lt;p&gt;{{T1}} es el {{response}}.&lt;/p&gt;&lt;p&gt;{{Q1}} es el {{response}}.&lt;/p&gt;&lt;p&gt;{{Q2}} es el {{response}}.&lt;/p&gt;","hint":"&lt;p style=\"text-align: center\"&gt;dividendo : divisor = cociente + resto&lt;/p&gt;","feedback":"&lt;p&gt;Los términos de la división son:&lt;/p&gt;&lt;p style=\"text-align: center\"&gt;dividendo : divisor = cociente + resto&lt;/p&gt;","seed":{"parameters":[{"name":"Q1","label":null,"min":2,"max":10,"step":1},{"name":"Q2","label":null,"min":2,"max":10,"step":1}],"calculated":[{"name":"T1","label":"{{function}}","function":"{{Q1}}*{{Q2}}","temp":true},{"name":"A1","label":"dividendo"},{"name":"A2","label":"divisor"},{"name":"A3","label":"cociente"}],"uniques":true},"algorithm":{"name":"calculateOperation","template":"Cloze with text"}}</v>
      </c>
      <c r="C197" s="202" t="str">
        <f t="shared" si="7"/>
        <v>#REF!</v>
      </c>
      <c r="D197" s="202" t="str">
        <f t="shared" si="2"/>
        <v>#REF!</v>
      </c>
    </row>
    <row r="198" ht="15.75" customHeight="1">
      <c r="A198" s="202" t="str">
        <f>Seeds!AA212</f>
        <v>M4-NyO-17a-E-2</v>
      </c>
      <c r="B198" s="202" t="str">
        <f>Seeds!Z212</f>
        <v>{"id":"M4-NyO-17a-E-2","stimulus":"&lt;p&gt;Nombra los términos de esta división.&lt;/p&gt;&lt;p style=\"text-align: center\"&gt;{{T1}} : {{Q1}} = {{Q2}}&lt;/p&gt;","template":"&lt;p&gt;{{Q1}} es el {{response}}.&lt;/p&gt;&lt;p&gt;{{T1}} es el {{response}}.&lt;/p&gt;&lt;p&gt;{{Q2}} es el {{response}}.&lt;/p&gt;","hint":"&lt;p style=\"text-align: center\"&gt;dividendo : divisor = cociente + resto&lt;/p&gt;","feedback":"&lt;p&gt;Los términos de la división son:&lt;/p&gt;&lt;p style=\"text-align: center\"&gt;dividendo : divisor = cociente + resto&lt;/p&gt;","seed":{"parameters":[{"name":"Q1","label":null,"min":2,"max":10,"step":1},{"name":"Q2","label":null,"min":2,"max":10,"step":1}],"calculated":[{"name":"T1","label":"{{function}}","function":"{{Q1}}*{{Q2}}","temp":true},{"name":"A1","label":"divisor"},{"name":"A2","label":"dividendo"},{"name":"A3","label":"cociente"}],"uniques":true},"algorithm":{"name":"calculateOperation","template":"Cloze with text"}}</v>
      </c>
      <c r="C198" s="202" t="str">
        <f t="shared" si="7"/>
        <v>#REF!</v>
      </c>
      <c r="D198" s="202" t="str">
        <f t="shared" si="2"/>
        <v>#REF!</v>
      </c>
    </row>
    <row r="199" ht="15.75" customHeight="1">
      <c r="A199" s="202" t="str">
        <f>Seeds!AA213</f>
        <v>M4-NyO-17a-E-3</v>
      </c>
      <c r="B199" s="202" t="str">
        <f>Seeds!Z213</f>
        <v>{"id":"M4-NyO-17a-E-3","stimulus":"&lt;p&gt;Nombra los términos de esta división.&lt;/p&gt;&lt;p style=\"text-align: center\"&gt;{{T1}} : {{Q1}} = {{Q2}}&lt;/p&gt;","template":"&lt;p&gt;{{Q2}} es el {{response}}.&lt;/p&gt;&lt;p&gt;{{Q1}} es el {{response}}.&lt;/p&gt;&lt;p&gt;{{T1}} es el {{response}}.&lt;/p&gt;","hint":"&lt;p style=\"text-align: center\"&gt;dividendo : divisor = cociente + resto&lt;/p&gt;","feedback":"&lt;p&gt;Los términos de la división son:&lt;/p&gt;&lt;p style=\"text-align: center\"&gt;dividendo : divisor = cociente + resto&lt;/p&gt;","seed":{"parameters":[{"name":"Q1","label":null,"min":2,"max":10,"step":1},{"name":"Q2","label":null,"min":2,"max":10,"step":1}],"calculated":[{"name":"T1","label":"{{function}}","function":"{{Q1}}*{{Q2}}","temp":true},{"name":"A1","label":"cociente"},{"name":"A2","label":"divisor"},{"name":"A3","label":"dividendo"}],"uniques":true},"algorithm":{"name":"calculateOperation","template":"Cloze with text"}}</v>
      </c>
      <c r="C199" s="202" t="str">
        <f t="shared" si="7"/>
        <v>#REF!</v>
      </c>
      <c r="D199" s="202" t="str">
        <f t="shared" si="2"/>
        <v>#REF!</v>
      </c>
    </row>
    <row r="200" ht="15.75" customHeight="1">
      <c r="A200" s="202" t="str">
        <f>Seeds!AA214</f>
        <v>M4-NyO-35a-I-1</v>
      </c>
      <c r="B200" s="202" t="str">
        <f>Seeds!Z214</f>
        <v>{"id":"M4-NyO-35a-I-1","stimulus":"&lt;p&gt;A partir de este cálculo, selecciona cómo se escribe la prueba de la división.&lt;/p&gt;&lt;p style=\"text-align: center\"&gt;{{Q1}} : {{Q2}} = {{T1}}, con resto = {{T2}}&lt;/p&gt;","hint":"&lt;p&gt;Con la prueba de la división se comprueba si una división se ha calculado correctamente.&lt;/p&gt;","feedback":"&lt;p&gt;Con la prueba de la división se comprueba si una división se ha calculado correctamente.&lt;/p&gt;","seed":{"parameters":[{"name":"Q1","label":null,"min":10,"max":39,"step":1},{"name":"Q2","label":null,"min":4,"max":9,"step":1}],"calculated":[{"name":"T1","label":"{{function}}","function":"math.floor({{Q1}}/{{Q2}})","temp":true},{"name":"T2","label":"{{function}}","function":"{{Q1}}-{{Q2}}*{{T1}}","temp":true},{"name":"A1","label":"{{Q1}} = {{Q2}} × {{T1}} + {{T2}}"},{"name":"A2","label":"{{Q2}} = {{Q1}} × {{T1}} + {{T2}}","incorrect":true},{"name":"A3","label":"{{Q1}} = {{Q2}} + {{T1}} + {{T2}}","incorrect":true},{"name":"A4","label":"{{Q1}} = {{Q2}} × {{T1}} × {{T2}}","incorrect":true},{"name":"A5","label":"{{Q1}} = {{Q2}} × ({{T1}} + {{T2}})","incorrect":true}],"uniques":true},"algorithm":{"name":"trueFalse","template":"Multiple choice – standard","params":{"countCorrect":1,"countIncorrect":2,"showCheckIcon":false,"columns":3}}}</v>
      </c>
      <c r="C200" s="202" t="str">
        <f t="shared" si="7"/>
        <v>#REF!</v>
      </c>
      <c r="D200" s="202" t="str">
        <f t="shared" si="2"/>
        <v>#REF!</v>
      </c>
    </row>
    <row r="201" ht="15.75" customHeight="1">
      <c r="A201" s="202" t="str">
        <f>Seeds!AA215</f>
        <v>M4-NyO-35a-E-1</v>
      </c>
      <c r="B201" s="202" t="str">
        <f>Seeds!Z215</f>
        <v>{"id":"M4-NyO-35a-E-1","stimulus":"&lt;p&gt;Si en una división el divisor es {{Q2}}, el cociente es {{T1}} y el resto es {{T2}}, ¿cuál es el valor del dividendo?&lt;/p&gt;","template":"&lt;p&gt;El dividendo vale {{response}}.&lt;/p&gt;","hint":"&lt;p&gt;Con la prueba de la división se comprueba si una división se ha calculado correctamente.&lt;/p&gt;","feedback":"&lt;p&gt;Con la prueba de la división se comprueba si una división se ha calculado correctamente:&lt;/p&gt;&lt;p style=\"text-align: center\"&gt;divisor × cociente + resto = dividendo&lt;/p&gt;&lt;p style=\"text-align: center\"&gt;{{Q2}} × {{T1}} + {{T2}} = {{A1}}&lt;/p&gt;","seed":{"parameters":[{"name":"Q1","label":null,"min":10,"max":39,"step":1},{"name":"Q2","label":null,"min":4,"max":9,"step":1}],"calculated":[{"name":"T1","label":"{{function}}","function":"math.floor({{Q1}}/{{Q2}})","temp":true},{"name":"T2","label":"{{function}}","function":"{{Q1}}-{{Q2}}*{{T1}}","temp":true},{"name":"A1","label":"{{function}}","function":"{{Q1}}"}],"uniques":true},"algorithm":{"name":"calculateOperation","params":{"method":"equivLiteral","keyboard":"NUMERICAL"}}}</v>
      </c>
      <c r="C201" s="202" t="str">
        <f t="shared" si="7"/>
        <v>#REF!</v>
      </c>
      <c r="D201" s="202" t="str">
        <f t="shared" si="2"/>
        <v>#REF!</v>
      </c>
    </row>
    <row r="202" ht="15.75" customHeight="1">
      <c r="A202" s="202" t="str">
        <f>Seeds!AA216</f>
        <v>M4-NyO-35a-A-1</v>
      </c>
      <c r="B202" s="202" t="str">
        <f>Seeds!Z216</f>
        <v>{"id":"M4-NyO-35a-A-1","stimulus":"&lt;p&gt;En una excursión a un refugio de montaña, los estudiantes de 4.º de primaria han ocupado {{Q2}} habitaciones que tienen una capacidad de {{Q1}} personas cada una. Sin embargo, {{Q3}} alumnos se han quedado fuera de este reparto. Utiliza la prueba de la división para saber cuántos estudiantes han ido a la excursión.&lt;/p&gt;","template":"&lt;p&gt;Han ido {{response}} estudiantes.&lt;/p&gt;","hint":"&lt;p&gt;Con la prueba de la división se comprueba si una división se ha calculado correctamente.&lt;/p&gt;","feedback":"&lt;p&gt;Con la prueba de la división se comprueba si una división se ha calculado correctamente:&lt;/p&gt;&lt;p style=\"text-align: center\"&gt;divisor × cociente + resto = dividendo&lt;/p&gt;&lt;p style=\"text-align: center\"&gt;{{Q1}} estudiantes en cada habitación × {{Q2}} habitaciones + {{Q3}} estudiantes sin habitación = {{A1}} estudiantes&lt;/p&gt;","seed":{"parameters":[{"name":"Q1","label":null,"min":5,"max":8,"step":1},{"name":"Q2","label":null,"min":6,"max":9,"step":1},{"name":"Q3","label":null,"list":[2,3,4]}],"calculated":[{"name":"A1","label":"{{function}}","function":"{{Q1}}*{{Q2}}+{{Q3}}"}],"uniques":true},"algorithm":{"name":"calculateOperation","params":{"method":"equivLiteral","keyboard":"NUMERICAL"}}}</v>
      </c>
      <c r="C202" s="202" t="str">
        <f t="shared" si="7"/>
        <v>#REF!</v>
      </c>
      <c r="D202" s="202" t="str">
        <f t="shared" si="2"/>
        <v>#REF!</v>
      </c>
    </row>
    <row r="203" ht="15.75" customHeight="1">
      <c r="A203" s="202" t="str">
        <f>Seeds!AA217</f>
        <v>M4-NyO-35a-A-2</v>
      </c>
      <c r="B203" s="202" t="str">
        <f>Seeds!Z217</f>
        <v>{"id":"M4-NyO-35a-A-2","stimulus":"&lt;p&gt;Los abuelos de Paula han organizado un banquete para celebrar sus bodas de oro. En el restaurante hay preparadas {{Q2}} mesas y en cada una se sientan {{Q1}} invitados. Sin embargo, {{Q3}} familiares no tienen silla donde sentarse. Utiliza la prueba de la división para calcular cuántos invitados hay en la celebración.&lt;/p&gt;","template":"&lt;p&gt;En el banquete hay {{response}} invitados.&lt;/p&gt;","hint":"&lt;p&gt;Con la prueba de la división se comprueba si una división se ha calculado correctamente.&lt;/p&gt;","feedback":"&lt;p&gt;Con la prueba de la división se comprueba si una división se ha calculado correctamente:&lt;/p&gt;&lt;p style=\"text-align: center\"&gt;divisor × cociente + resto = dividendo&lt;/p&gt;&lt;p style=\"text-align: center\"&gt;{{Q1}} invitados en cada mesa × {{Q2}} mesas + {{Q3}} invitados sin silla = {{A1}} personas invitadas&lt;/p&gt;","seed":{"parameters":[{"name":"Q1","label":null,"min":5,"max":9,"step":1},{"name":"Q2","label":null,"min":7,"max":9,"step":1},{"name":"Q3","label":null,"list":[2,3,4]}],"calculated":[{"name":"A1","label":"{{function}}","function":"{{Q1}}*{{Q2}}+{{Q3}}"}],"uniques":true},"algorithm":{"name":"calculateOperation","params":{"method":"equivLiteral","keyboard":"NUMERICAL"}}}</v>
      </c>
      <c r="C203" s="202" t="str">
        <f t="shared" si="7"/>
        <v>#REF!</v>
      </c>
      <c r="D203" s="202" t="str">
        <f t="shared" si="2"/>
        <v>#REF!</v>
      </c>
    </row>
    <row r="204" ht="15.75" customHeight="1">
      <c r="A204" s="202" t="str">
        <f>Seeds!AA218</f>
        <v>M4-NyO-35a-A-3</v>
      </c>
      <c r="B204" s="202" t="str">
        <f>Seeds!Z218</f>
        <v>{"id":"M4-NyO-35a-A-3","stimulus":"&lt;p&gt;Un profesor ha dividido la clase en {{Q1}} grupos de {{Q2}} estudiantes cada uno para realizar un trabajo sobre los vertebrados. Sin embargo, en el reparto, han quedado {{Q3}} alumnos sin grupo. Utiliza la prueba de la división para calcular cuántos estudiantes hay en el aula.&lt;/p&gt;","template":"&lt;p&gt;Hay {{response}} estudiantes.&lt;/p&gt;","hint":"&lt;p&gt;Con la prueba de la división se comprueba si una división se ha calculado correctamente.&lt;/p&gt;","feedback":"&lt;p&gt;Con la prueba de la división se comprueba si una división se ha calculado correctamente:&lt;/p&gt;&lt;p style=\"text-align: center\"&gt;divisor × cociente + resto = dividendo&lt;/p&gt;&lt;p style=\"text-align: center\"&gt;{{Q2}} estudiantes en cada grupo × {{Q1}} grupos + {{Q3}} estudiantes sin grupo = {{A1}} estudiantes&lt;/p&gt;","seed":{"parameters":[{"name":"Q1","label":null,"min":4,"max":6,"step":1},{"name":"Q2","label":null,"min":4,"max":6,"step":1},{"name":"Q3","label":null,"list":[2,3]}],"calculated":[{"name":"A1","label":"{{function}}","function":"{{Q1}}*{{Q2}}+{{Q3}}"}],"uniques":true},"algorithm":{"name":"calculateOperation","params":{"method":"equivLiteral","keyboard":"NUMERICAL"}}}</v>
      </c>
      <c r="C204" s="202" t="str">
        <f t="shared" si="7"/>
        <v>#REF!</v>
      </c>
      <c r="D204" s="202" t="str">
        <f t="shared" si="2"/>
        <v>#REF!</v>
      </c>
    </row>
    <row r="205" ht="15.75" customHeight="1">
      <c r="A205" s="202" t="str">
        <f>Seeds!AA219</f>
        <v>M4-NyO-35b-I-1</v>
      </c>
      <c r="B205" s="202" t="str">
        <f>Seeds!Z219</f>
        <v>{"id":"M4-NyO-35b-I-1","stimulus":"&lt;p&gt;En la siguiente división, ¿cuál es el valor de ⬤?&lt;/p&gt;&lt;p style=\"text-align: center\"&gt;⬤ : {{Q2}} = {{Q1}}&lt;/p&gt;","hint":"&lt;p&gt;La prueba de la división dice que:&lt;/p&gt;&lt;p style=\"text-align: center\"&gt;dividendo = divisor × cociente + resto&lt;/p&gt;","feedback":"&lt;p&gt;La prueba de la división dice que:&lt;/p&gt;&lt;p style=\"text-align: center\"&gt;dividendo = divisor × cociente + resto&lt;/p&gt;&lt;p&gt;Por tanto:&lt;/p&gt;&lt;p style=\"text-align: center\"&gt;⬤ = {{Q2}} × {{Q1}} = {{T1}}&lt;/p&gt;","seed":{"parameters":[{"name":"Q1","label":null,"list":[5,6,7,8,9]},{"name":"Q2","label":null,"list":[2,3,4]}],"calculated":[{"name":"T1","label":"{{function}}","function":"{{Q1}}*{{Q2}}","temp":true},{"name":"A1","label":"⬤ = {{function}}","function":"{{Q1}}*{{Q2}}"},{"name":"A2","label":"⬤ = {{function}}","function":"math.floor({{Q1}}/{{Q2}})","incorrect":true},{"name":"A3","label":"⬤ = {{function}}","function":"{{Q1}}+{{Q2}}","incorrect":true},{"name":"A4","label":"⬤ = {{function}}","function":"math.abs({{Q1}}-{{Q2}})","incorrect":true}],"uniques":true},"algorithm":{"name":"trueFalse","template":"Multiple choice – standard","params":{"countCorrect":1,"countIncorrect":2,"showCheckIcon":false,"columns":3}}}</v>
      </c>
      <c r="C205" s="202" t="str">
        <f t="shared" si="7"/>
        <v>#REF!</v>
      </c>
      <c r="D205" s="202" t="str">
        <f t="shared" si="2"/>
        <v>#REF!</v>
      </c>
    </row>
    <row r="206" ht="15.75" customHeight="1">
      <c r="A206" s="202" t="str">
        <f>Seeds!AA220</f>
        <v>M4-NyO-35b-I-2</v>
      </c>
      <c r="B206" s="202" t="str">
        <f>Seeds!Z220</f>
        <v>{"id":"M4-NyO-35b-I-2","stimulus":"&lt;p&gt;En la siguiente división, ¿cuál es el valor de ⬤?&lt;/p&gt;&lt;p style=\"text-align: center\"&gt;{{T1}} : ⬤ = {{Q1}}&lt;/p&gt;","hint":"&lt;p&gt;La prueba de la división dice que:&lt;/p&gt;&lt;p style=\"text-align: center\"&gt;dividendo = divisor × cociente + resto&lt;/p&gt;","feedback":"&lt;p&gt;La prueba de la división dice que:&lt;/p&gt;&lt;p style=\"text-align: center\"&gt;dividendo = divisor × cociente + resto&lt;/p&gt;&lt;p&gt;Por tanto, ⬤ es un número que cumple esta condición: {{T1}} = ⬤ × {{Q1}}.&lt;/p&gt;","seed":{"parameters":[{"name":"Q1","label":null,"min":10,"max":30,"step":1},{"name":"Q2","label":null,"min":2,"max":9,"step":1}],"calculated":[{"name":"T1","label":"{{function}}","function":"{{Q1}}*{{Q2}}","temp":true},{"name":"A1","label":"⬤ = {{Q2}}","function":"{{Q2}}"},{"name":"A2","label":"⬤ = {{function}}","function":"{{Q1}}+1","incorrect":true},{"name":"A3","label":"⬤ = {{function}}","function":"{{Q1}}-1","incorrect":true},{"name":"A4","label":"⬤ = {{function}}","function":"{{Q2}}+1","incorrect":true}],"uniques":true},"algorithm":{"name":"trueFalse","template":"Multiple choice – standard","params":{"countCorrect":1,"countIncorrect":2,"showCheckIcon":false,"columns":3}}}</v>
      </c>
      <c r="C206" s="202" t="str">
        <f t="shared" si="7"/>
        <v>#REF!</v>
      </c>
      <c r="D206" s="202" t="str">
        <f t="shared" si="2"/>
        <v>#REF!</v>
      </c>
    </row>
    <row r="207" ht="15.75" customHeight="1">
      <c r="A207" s="202" t="str">
        <f>Seeds!AA221</f>
        <v>M4-NyO-35b-E-1</v>
      </c>
      <c r="B207" s="202" t="str">
        <f>Seeds!Z221</f>
        <v>{"id":"M4-NyO-35b-E-1","stimulus":"&lt;p&gt;Completa la siguiente división.&lt;/p&gt;","template":"&lt;p style=\"text-align: center\"&gt;{{response}} : {{Q2}} = {{Q1}}&lt;/p&gt;","hint":"&lt;p&gt;La prueba de la división dice que:&lt;/p&gt;&lt;p style=\"text-align: center\"&gt;dividendo = divisor × cociente + resto&lt;/p&gt;","feedback":"&lt;p&gt;La prueba de la división dice que:&lt;/p&gt;&lt;p style=\"text-align: center\"&gt;dividendo = divisor × cociente + resto&lt;/p&gt;&lt;p&gt;Por tanto, ⬤ es un número que cumple esta condición: ⬤ = {{Q2}} × {{Q1}} = {{A1}}&lt;/p&gt;","seed":{"parameters":[{"name":"Q1","label":null,"min":10,"max":50,"step":1},{"name":"Q2","label":null,"min":2,"max":9,"step":1}],"calculated":[{"name":"A1","label":"{{function}}","function":"{{Q1}}*{{Q2}}"}],"uniques":true},"algorithm":{"name":"calculateOperation","params":{"method":"equivLiteral","keyboard":"NUMERICAL"}}}</v>
      </c>
      <c r="C207" s="202" t="str">
        <f t="shared" si="7"/>
        <v>#REF!</v>
      </c>
      <c r="D207" s="202" t="str">
        <f t="shared" si="2"/>
        <v>#REF!</v>
      </c>
    </row>
    <row r="208" ht="15.75" customHeight="1">
      <c r="A208" s="202" t="str">
        <f>Seeds!AA222</f>
        <v>M4-NyO-35b-E-2</v>
      </c>
      <c r="B208" s="202" t="str">
        <f>Seeds!Z222</f>
        <v>{"id":"M4-NyO-35b-E-2","stimulus":"&lt;p&gt;Completa la siguiente división.&lt;/p&gt;","template":"&lt;p style=\"text-align: center\"&gt;{{T1}} : {{response}} = {{Q1}}&lt;/p&gt;","hint":"&lt;p&gt;La prueba de la división dice que:&lt;/p&gt;&lt;p style=\"text-align: center\"&gt;dividendo = divisor × cociente + resto&lt;/p&gt;","feedback":"&lt;p&gt;La prueba de la división dice que:&lt;/p&gt;&lt;p style=\"text-align: center\"&gt;dividendo = divisor × cociente + resto&lt;/p&gt;&lt;p&gt;Por tanto, ⬤ es un número que cumple esta condición: {{T1}} = ⬤ × {{Q1}}&lt;/p&gt;","seed":{"parameters":[{"name":"Q1","label":null,"min":10,"max":50,"step":1},{"name":"Q2","label":null,"min":2,"max":9,"step":1}],"calculated":[{"name":"T1","label":"{{function}}","function":"{{Q1}}*{{Q2}}","temp":true},{"name":"A1","label":"{{function}}","function":"{{Q2}}"}],"uniques":true},"algorithm":{"name":"calculateOperation","params":{"method":"equivLiteral","keyboard":"NUMERICAL"}}}</v>
      </c>
      <c r="C208" s="202" t="str">
        <f t="shared" si="7"/>
        <v>#REF!</v>
      </c>
      <c r="D208" s="202" t="str">
        <f t="shared" si="2"/>
        <v>#REF!</v>
      </c>
    </row>
    <row r="209" ht="15.75" customHeight="1">
      <c r="A209" s="202" t="str">
        <f>Seeds!AA223</f>
        <v>M4-NyO-35b-A-1</v>
      </c>
      <c r="B209" s="202" t="str">
        <f>Seeds!Z223</f>
        <v>{"id":"M4-NyO-35b-A-1","stimulus":"&lt;p&gt;Mario ha dividido su colección de monedas antiguas en {{Q1}} cofres, por lo que en cada uno ha guardado {{Q2}} monedas. ¿Cuántas tiene en total?&lt;/p&gt;","template":"&lt;p&gt;Tiene {{response}} monedas.&lt;/p&gt;","hint":"&lt;p&gt;La operación del enunciado es:&lt;/p&gt;&lt;p style=\"text-align: center\"&gt;... : {{Q1}} cofres = {{Q2}} monedas en cada cofre&lt;/p&gt;","feedback":"&lt;p&gt;La operación del enunciado es:&lt;/p&gt;&lt;p style=\"text-align: center\"&gt;... : {{Q1}} cofres = {{Q2}} monedas en cada cofre&lt;/p&gt;&lt;p&gt;Según la prueba de la división:&lt;/p&gt;&lt;p style=\"text-align: center\"&gt;dividendo = divisor × cociente + resto&lt;/p&gt;&lt;p&gt;Por tanto, las monedas de Mario son:&lt;/p&gt;&lt;p style=\"text-align: center\"&gt;dividendo = {{Q1}} × {{Q2}} = {{T1}}&lt;/p&gt;","seed":{"parameters":[{"name":"Q1","label":null,"min":2,"max":9,"step":1},{"name":"Q2","label":null,"min":5,"max":10,"step":1}],"calculated":[{"name":"T1","label":"{{function}}","function":"{{Q1}}*{{Q2}}","temp":true},{"name":"A1","label":"{{function}}","function":"{{Q1}}*{{Q2}}"}],"uniques":true},"algorithm":{"name":"calculateOperation","params":{"method":"equivLiteral","keyboard":"NUMERICAL"}}}</v>
      </c>
      <c r="C209" s="202" t="str">
        <f t="shared" si="7"/>
        <v>#REF!</v>
      </c>
      <c r="D209" s="202" t="str">
        <f t="shared" si="2"/>
        <v>#REF!</v>
      </c>
    </row>
    <row r="210" ht="15.75" customHeight="1">
      <c r="A210" s="202" t="str">
        <f>Seeds!AA224</f>
        <v>M4-NyO-35b-A-2</v>
      </c>
      <c r="B210" s="202" t="str">
        <f>Seeds!Z224</f>
        <v>{"id":"M4-NyO-35b-A-2","stimulus":"&lt;p&gt;Nora ha repartido por su cumpleaños bolsas sorpresa entre {{Q1}} amigos. Como cada uno ha recibido {{Q2}} bolsas, ¿cuántas ha tenido que comprar?&lt;/p&gt;","template":"&lt;p&gt;Nora ha comprado {{response}} bolsas sorpresa.&lt;/p&gt;","hint":"&lt;p&gt;La operación del enunciado es:&lt;/p&gt;&lt;p style=\"text-align: center\"&gt;... : {{Q1}} amigos = {{Q2}} bolsas sorpresa por amigo&lt;/p&gt;","feedback":"&lt;p&gt;La operación del enunciado es:&lt;/p&gt;&lt;p style=\"text-align: center\"&gt;... : {{Q1}} amigos = {{Q2}} bolsas sorpresa por amigo&lt;/p&gt;&lt;p&gt;Según la prueba de la división:&lt;/p&gt;&lt;p style=\"text-align: center\"&gt;dividendo = divisor × cociente + resto&lt;/p&gt;&lt;p&gt;Por tanto, el número de bolsas sorpresa es:&lt;/p&gt;&lt;p style=\"text-align: center\"&gt;dividendo = {{Q1}} × {{Q2}} = {{T1}}&lt;/p&gt;","seed":{"parameters":[{"name":"Q1","label":null,"min":3,"max":20,"step":1},{"name":"Q2","label":null,"min":2,"max":10,"step":1}],"calculated":[{"name":"T1","label":"{{function}}","function":"{{Q1}}*{{Q2}}","temp":true},{"name":"A1","label":"{{function}}","function":"{{Q1}}*{{Q2}}"}],"uniques":true},"algorithm":{"name":"calculateOperation","params":{"method":"equivLiteral","keyboard":"NUMERICAL"}}}</v>
      </c>
      <c r="C210" s="202" t="str">
        <f t="shared" si="7"/>
        <v>#REF!</v>
      </c>
      <c r="D210" s="202" t="str">
        <f t="shared" si="2"/>
        <v>#REF!</v>
      </c>
    </row>
    <row r="211" ht="15.75" customHeight="1">
      <c r="A211" s="202" t="str">
        <f>Seeds!AA225</f>
        <v>M4-NyO-35b-A-3</v>
      </c>
      <c r="B211" s="202" t="str">
        <f>Seeds!Z225</f>
        <v>{"id":"M4-NyO-35b-A-3","stimulus":"&lt;p&gt;A una floristería han llegado {{Q1}} clientes en busca de un ramo. Como no había suficientes flores para todos, la dueña las ha repartido a partes iguales y ha puesto {{Q2}} en cada ramo. ¿Cuántas flores quedaban en la floristería?&lt;/p&gt;","template":"&lt;p&gt;Quedaban {{response}} flores.&lt;/p&gt;","hint":"&lt;p&gt;La operación del enunciado es:&lt;/p&gt;&lt;p style=\"text-align: center\"&gt;... : {{Q1}} clientes = {{Q2}} flores para cada cliente&lt;/p&gt;","feedback":"&lt;p&gt;La operación del enunciado es:&lt;/p&gt;&lt;p style=\"text-align: center\"&gt;... : {{Q1}} clientes = {{Q2}} flores para cada ramo&lt;/p&gt;&lt;p&gt;La prueba de la división dice que:&lt;/p&gt;&lt;p style=\"text-align: center\"&gt;dividendo = divisor × cociente + resto&lt;/p&gt;&lt;p&gt;Por tanto, quedaban estas flores:&lt;/p&gt;&lt;p style=\"text-align: center\"&gt;dividendo = {{Q1}} × {{Q2}} = {{T1}}&lt;/p&gt;","seed":{"parameters":[{"name":"Q1","label":null,"min":2,"max":8,"step":1},{"name":"Q2","label":null,"min":5,"max":20,"step":1}],"calculated":[{"name":"T1","label":"{{function}}","function":"{{Q1}}*{{Q2}}","temp":true},{"name":"A1","label":"{{function}}","function":"{{Q1}}*{{Q2}}"}],"uniques":true},"algorithm":{"name":"calculateOperation","params":{"method":"equivLiteral","keyboard":"NUMERICAL"}}}</v>
      </c>
      <c r="C211" s="202" t="str">
        <f t="shared" si="7"/>
        <v>#REF!</v>
      </c>
      <c r="D211" s="202" t="str">
        <f t="shared" si="2"/>
        <v>#REF!</v>
      </c>
    </row>
    <row r="212" ht="15.75" customHeight="1">
      <c r="A212" s="202" t="str">
        <f>Seeds!AA226</f>
        <v>M4-NyO-18a-I-1</v>
      </c>
      <c r="B212" s="202" t="str">
        <f>Seeds!Z226</f>
        <v>{"id":"M4-NyO-18a-I-1","stimulus":"&lt;p&gt;Selecciona el cociente y el resto de esta división.&lt;/p&gt;&lt;p style=\"text-align: center\"&gt;{{T1}} : {{Q1}}&lt;/p&gt;","template":"&lt;p style=\"text-align: center\"&gt;Cociente = {{response}}&lt;/p&gt;&lt;p style=\"text-align: center\"&gt;Resto = {{response}}&lt;/p&gt;","hint":"&lt;p&gt;Divide el dividendo entre el divisor.&lt;/p&gt;","feedback":"&lt;p&gt;Una división es el reparto de un dividendo tantas veces como indica el divisor.&lt;/p&gt;","seed":{"parameters":[{"name":"Q1","label":null,"list":[4,5,6,7,8,9]},{"name":"Q2","label":null,"min":10,"max":99,"step":1},{"name":"Q3","label":null,"list":[1,2,3]},{"name":"Q4","label":null,"list":[1,2,3]}],"calculated":[{"name":"T1","label":"{{function}}","function":"{{Q1}}*{{Q2}}+{{Q3}}","temp":true},{"name":"A1","label":"{{function}}","function":"{{Q2}}","group":1},{"name":"A2","label":"{{function}}","function":"{{Q2}}+10","group":1,"incorrect":true},{"name":"A3","label":"{{function}}","function":"{{Q2}}-10","group":1,"incorrect":true},{"name":"A4","label":"{{function}}","function":"{{Q3}}","group":2},{"name":"A5","label":"{{function}}","function":"{{Q4}}","group":2,"incorrect":true},{"name":"A6","label":"{{function}}","function":"0","group":2,"incorrect":true}],"uniques":true},"algorithm":{"name":"groupResponses","template":"Cloze with drop down"}}</v>
      </c>
      <c r="C212" s="202" t="str">
        <f t="shared" si="7"/>
        <v>#REF!</v>
      </c>
      <c r="D212" s="202" t="str">
        <f t="shared" si="2"/>
        <v>#REF!</v>
      </c>
    </row>
    <row r="213" ht="15.75" customHeight="1">
      <c r="A213" s="202" t="str">
        <f>Seeds!AA227</f>
        <v>M4-NyO-18a-E-1</v>
      </c>
      <c r="B213" s="202" t="str">
        <f>Seeds!Z227</f>
        <v>{"id":"M4-NyO-18a-E-1","stimulus":"&lt;p&gt;Calcula esta división.&lt;/p&gt;","template":"&lt;p style=\"text-align: center\"&gt;{{T1}} : {{Q1}} = {{response}} , resto = {{response}}&lt;/p&gt;","hint":"&lt;p&gt;Divide el dividendo entre el divisor.&lt;/p&gt;","feedback":"&lt;p&gt;Una división es el reparto de un dividendo tantas veces como indica el divisor.&lt;/p&gt;","seed":{"parameters":[{"name":"Q1","label":null,"list":[4,5,6,7,8,9]},{"name":"Q2","label":null,"min":10,"max":99,"step":1},{"name":"Q3","label":null,"list":[1,2,3]}],"calculated":[{"name":"T1","label":"{{function}}","function":"{{Q1}}*{{Q2}}+{{Q3}}","temp":true},{"name":"A1","label":"{{function}}","function":"{{Q2}}"},{"name":"A2","label":"{{function}}","function":"{{Q3}}"}],"uniques":true},"algorithm":{"name":"calculateOperation","params":{"method":"equivLiteral","keyboard":"NUMERICAL"}}}</v>
      </c>
      <c r="C213" s="202" t="str">
        <f t="shared" si="7"/>
        <v>#REF!</v>
      </c>
      <c r="D213" s="202" t="str">
        <f t="shared" si="2"/>
        <v>#REF!</v>
      </c>
    </row>
    <row r="214" ht="15.75" customHeight="1">
      <c r="A214" s="202" t="str">
        <f>Seeds!AA228</f>
        <v>M4-NyO-18a-A-1</v>
      </c>
      <c r="B214" s="202" t="str">
        <f>Seeds!Z228</f>
        <v>{"id":"M4-NyO-18a-A-1","stimulus":"&lt;p&gt;En una clase de Robótica hay {{T1}} bloques de construcción. Para fabricar un robot programable para cada estudiante, se han usado {{Q1}} bloques. ¿Cuántos robots se han podido construir? ¿Cuántos bloques han sobrado?&lt;/p&gt;","template":"&lt;p&gt;Se han fabricado {{response}} robots y quedan {{response}} bloques sin utilizar.&lt;/p&gt;","hint":"&lt;p&gt;Divide el dividendo entre el divisor.&lt;/p&gt;","feedback":"&lt;p&gt;Una división es el reparto de un dividendo tantas veces como indica el divisor.&lt;/p&gt;","seed":{"parameters":[{"name":"Q1","label":null,"list":[4,5,6]},{"name":"Q2","label":null,"min":10,"max":50,"step":1},{"name":"Q3","label":null,"list":[2,3]}],"calculated":[{"name":"T1","label":"{{function}}","function":"{{Q1}}*{{Q2}}+{{Q3}}","temp":true},{"name":"A1","label":"{{function}}","function":"{{Q2}}"},{"name":"A2","label":"{{function}}","function":"{{Q3}}"}],"uniques":true},"algorithm":{"name":"calculateOperation","params":{"method":"equivLiteral","keyboard":"NUMERICAL"}}}</v>
      </c>
      <c r="C214" s="202" t="str">
        <f t="shared" si="7"/>
        <v>#REF!</v>
      </c>
      <c r="D214" s="202" t="str">
        <f t="shared" si="2"/>
        <v>#REF!</v>
      </c>
    </row>
    <row r="215" ht="15.75" customHeight="1">
      <c r="A215" s="202" t="str">
        <f>Seeds!AA229</f>
        <v>M4-NyO-18a-A-2</v>
      </c>
      <c r="B215" s="202" t="str">
        <f>Seeds!Z229</f>
        <v>{"id":"M4-NyO-18a-A-2","stimulus":"&lt;p&gt;Para organizar la visita al museo de Ciencias Naturales, los monitores han repartido a {{T1}} estudiantes en {{Q1}} grupos. ¿Cuántos estudiantes hay por grupo? ¿Cuántos se han quedado fuera de este reparto?&lt;/p&gt;","template":"&lt;p&gt;En cada grupo hay {{response}} estudiantes, mientras que {{response}} se repartirán entre los grupos.&lt;/p&gt;","hint":"&lt;p&gt;Divide el dividendo entre el divisor.&lt;/p&gt;","feedback":"&lt;p&gt;Una división es el reparto de un dividendo tantas veces como indica el divisor.&lt;/p&gt;","seed":{"parameters":[{"name":"Q1","label":null,"min":4,"max":9,"step":1},{"name":"Q2","label":null,"min":20,"max":40,"step":1},{"name":"Q3","label":null,"min":2,"max":3,"step":1}],"calculated":[{"name":"T1","label":"{{function}}","function":"{{Q1}}*{{Q2}}+{{Q3}}","temp":true},{"name":"A1","label":"{{function}}","function":"{{Q2}}"},{"name":"A2","label":"{{function}}","function":"{{Q3}}"}],"uniques":true},"algorithm":{"name":"calculateOperation","params":{"method":"equivLiteral","keyboard":"NUMERICAL"}}}</v>
      </c>
      <c r="C215" s="202" t="str">
        <f t="shared" si="7"/>
        <v>#REF!</v>
      </c>
      <c r="D215" s="202" t="str">
        <f t="shared" si="2"/>
        <v>#REF!</v>
      </c>
    </row>
    <row r="216" ht="15.75" customHeight="1">
      <c r="A216" s="202" t="str">
        <f>Seeds!AA230</f>
        <v>M4-NyO-18a-A-3</v>
      </c>
      <c r="B216" s="202" t="str">
        <f>Seeds!Z230</f>
        <v>{"id":"M4-NyO-18a-A-3","stimulus":"&lt;p&gt;Diego siempre compra un imán para la nevera en los lugares que visita. Hasta el momento, tiene una colección de {{T1}} imanes que quiere repartir en {{Q1}} cajas. ¿Cuántos tiene que guardar en cada caja? ¿Cuántos imanes sobran en este reparto?&lt;/p&gt;","template":"&lt;p&gt;Tiene que guardar {{response}} imanes en cada caja y le sobran {{response}}.&lt;/p&gt;","hint":"&lt;p&gt;Divide el dividendo entre el divisor.&lt;/p&gt;","feedback":"&lt;p&gt;Una división es el reparto de un dividendo tantas veces como indica el divisor.&lt;/p&gt;","seed":{"parameters":[{"name":"Q1","label":null,"min":5,"max":9,"step":1},{"name":"Q2","label":null,"min":30,"max":60,"step":1},{"name":"Q3","label":null,"min":2,"max":4,"step":1}],"calculated":[{"name":"T1","label":"{{function}}","function":"{{Q1}}*{{Q2}}+{{Q3}}","temp":true},{"name":"A1","label":"{{function}}","function":"{{Q2}}"},{"name":"A2","label":"{{function}}","function":"{{Q3}}"}],"uniques":true},"algorithm":{"name":"calculateOperation","params":{"method":"equivLiteral","keyboard":"NUMERICAL"}}}</v>
      </c>
      <c r="C216" s="202" t="str">
        <f t="shared" si="7"/>
        <v>#REF!</v>
      </c>
      <c r="D216" s="202" t="str">
        <f t="shared" si="2"/>
        <v>#REF!</v>
      </c>
    </row>
    <row r="217" ht="15.75" customHeight="1">
      <c r="A217" s="202" t="str">
        <f>Seeds!AA231</f>
        <v>M4-NyO-19a-I-1</v>
      </c>
      <c r="B217" s="202" t="str">
        <f>Seeds!Z231</f>
        <v>{"id":"M4-NyO-19a-I-1","stimulus":"&lt;p&gt;Selecciona el cociente y el resto de esta división.&lt;/p&gt;&lt;p style=\"text-align: center\"&gt;{{T1}} : {{Q1}}&lt;/p&gt;","template":"&lt;p style=\"text-align: center\"&gt;Cociente = {{response}}&lt;/p&gt;&lt;p style=\"text-align: center\"&gt;Resto = {{response}}&lt;/p&gt;","hint":"&lt;p&gt;Divide el dividendo entre el divisor.&lt;/p&gt;","feedback":"&lt;p&gt;Una división es el reparto de un dividendo tantas veces como indica el divisor.&lt;/p&gt;","seed":{"parameters":[{"name":"Q1","label":null,"min":10,"max":99,"step":1},{"name":"Q2","label":null,"min":10,"max":99,"step":1},{"name":"Q3","label":null,"min":1,"max":9,"step":1},{"name":"Q4","label":null,"min":1,"max":9,"step":1}],"calculated":[{"name":"T1","label":"{{function}}","function":"{{Q1}}*{{Q2}}+{{Q3}}","temp":true},{"name":"A1","label":"{{function}}","function":"{{Q2}}","group":1},{"name":"A2","label":"{{function}}","function":"{{Q2}}+{{Q3}}","group":1,"incorrect":true},{"name":"A3","label":"{{function}}","function":"{{Q2}}+{{Q4}}","group":1,"incorrect":true},{"name":"A4","label":"{{function}}","function":"{{Q3}}","group":2},{"name":"A5","label":"{{function}}","function":"{{Q4}}","group":2,"incorrect":true},{"name":"A6","label":"{{function}}","function":"0","group":2,"incorrect":true}],"uniques":true},"algorithm":{"name":"groupResponses","template":"Cloze with drop down"}}</v>
      </c>
      <c r="C217" s="202" t="str">
        <f t="shared" si="7"/>
        <v>#REF!</v>
      </c>
      <c r="D217" s="202" t="str">
        <f t="shared" si="2"/>
        <v>#REF!</v>
      </c>
    </row>
    <row r="218" ht="15.75" customHeight="1">
      <c r="A218" s="202" t="str">
        <f>Seeds!AA232</f>
        <v>M4-NyO-19a-E-1</v>
      </c>
      <c r="B218" s="202" t="str">
        <f>Seeds!Z232</f>
        <v>{"id":"M4-NyO-19a-E-1","stimulus":"&lt;p&gt;Calcula esta división.&lt;/p&gt;","template":"&lt;p style=\"text-align: center\"&gt;{{T1}} : {{Q1}} = {{response}}, resto = {{response}}&lt;/p&gt;","hint":"&lt;p&gt;Divide el dividendo entre el divisor.&lt;/p&gt;","feedback":"&lt;p&gt;Una división es el reparto de un dividendo tantas veces como indica el divisor.&lt;/p&gt;","seed":{"parameters":[{"name":"Q1","label":null,"min":4,"max":99,"step":1},{"name":"Q2","label":null,"min":10,"max":99,"step":1},{"name":"Q3","label":null,"min":1,"max":9,"step":1}],"calculated":[{"name":"T1","label":"{{function}}","function":"{{Q1}}*{{Q2}}+{{Q3}}","temp":true},{"name":"A1","label":"{{function}}","function":"{{Q2}}"},{"name":"A2","label":"{{function}}","function":"{{Q3}}"}],"uniques":true},"algorithm":{"name":"calculateOperation","params":{"method":"equivLiteral","keyboard":"NUMERICAL"}}}</v>
      </c>
      <c r="C218" s="202" t="str">
        <f t="shared" si="7"/>
        <v>#REF!</v>
      </c>
      <c r="D218" s="202" t="str">
        <f t="shared" si="2"/>
        <v>#REF!</v>
      </c>
    </row>
    <row r="219" ht="15.75" customHeight="1">
      <c r="A219" s="202" t="str">
        <f>Seeds!AA233</f>
        <v>M4-NyO-19a-A-1</v>
      </c>
      <c r="B219" s="202" t="str">
        <f>Seeds!Z233</f>
        <v>{"id":"M4-NyO-19a-A-1","stimulus":"&lt;p&gt;Para reforestar un bosque quemado se ha distriduido entre los voluntarios {{T1}} árboles en {{Q1}} cajas. ¿Cuántos árboles hay en cada caja? ¿Y cuántos se quedan fuera del reparto?&lt;/p&gt;","template":"&lt;p&gt;En cada caja hay {{response}} árboles y {{response}} se han quedado fuera del reparto.&lt;/p&gt;","hint":"&lt;p&gt;Divide el dividendo entre el divisor.&lt;/p&gt;","feedback":"&lt;p&gt;Una división es el reparto de un dividendo tantas veces como indica el divisor.&lt;/p&gt;","seed":{"parameters":[{"name":"Q1","label":null,"min":4,"max":99,"step":1},{"name":"Q2","label":null,"min":10,"max":99,"step":1},{"name":"Q3","label":null,"min":2,"max":9,"step":1}],"calculated":[{"name":"T1","label":"{{function}}","function":"{{Q1}}*{{Q2}}+{{Q3}}","temp":true},{"name":"A1","label":"{{function}}","function":"{{Q2}}"},{"name":"A2","label":"{{function}}","function":"{{Q3}}"}],"uniques":true},"algorithm":{"name":"calculateOperation","params":{"method":"equivLiteral","keyboard":"NUMERICAL"}}}</v>
      </c>
      <c r="C219" s="202" t="str">
        <f t="shared" si="7"/>
        <v>#REF!</v>
      </c>
      <c r="D219" s="202" t="str">
        <f t="shared" si="2"/>
        <v>#REF!</v>
      </c>
    </row>
    <row r="220" ht="15.75" customHeight="1">
      <c r="A220" s="202" t="str">
        <f>Seeds!AA234</f>
        <v>M4-NyO-19a-A-2</v>
      </c>
      <c r="B220" s="202" t="str">
        <f>Seeds!Z234</f>
        <v>{"id":"M4-NyO-19a-A-2","stimulus":"&lt;p&gt;Una ONG ha repartido {{T1}} cajas de ropa entre los {{Q1}} centros que tiene en todo el país. ¿Cuántas cajas ha recibido cada centro? ¿Y cuántas se quedan fuera del reparto?&lt;/p&gt;","template":"&lt;p&gt;Cada centro ha recibido {{response}} cajas de ropa, mientras que {{response}} se quedan fuera del reparto.&lt;/p&gt;","hint":"&lt;p&gt;Divide el dividendo entre el divisor.&lt;/p&gt;","feedback":"&lt;p&gt;Una división es el reparto de un dividendo tantas veces como indica el divisor.&lt;/p&gt;","seed":{"parameters":[{"name":"Q1","label":null,"min":4,"max":99,"step":1},{"name":"Q2","label":null,"min":10,"max":99,"step":1},{"name":"Q3","label":null,"min":2,"max":9,"step":1}],"calculated":[{"name":"T1","label":"{{function}}","function":"{{Q1}}*{{Q2}}+{{Q3}}","temp":true},{"name":"A1","label":"{{function}}","function":"{{Q2}}"},{"name":"A2","label":"{{function}}","function":"{{Q3}}"}],"uniques":true},"algorithm":{"name":"calculateOperation","params":{"method":"equivLiteral","keyboard":"NUMERICAL"}}}</v>
      </c>
      <c r="C220" s="202" t="str">
        <f t="shared" si="7"/>
        <v>#REF!</v>
      </c>
      <c r="D220" s="202" t="str">
        <f t="shared" si="2"/>
        <v>#REF!</v>
      </c>
    </row>
    <row r="221" ht="15.75" customHeight="1">
      <c r="A221" s="202" t="str">
        <f>Seeds!AA235</f>
        <v>M4-NyO-19a-A-3</v>
      </c>
      <c r="B221" s="202" t="str">
        <f>Seeds!Z235</f>
        <v>{"id":"M4-NyO-19a-A-3","stimulus":"&lt;p&gt;Al final de una carrera popular, se van a repartir entre los corredores {{T1}} bolsas de pícnic que se han distriduido en {{Q1}} cajas. ¿Cuántas bolsas hay en cada caja? ¿Y cuántas se han quedado fuera del reparto?&lt;/p&gt;","template":"&lt;p&gt;En cada caja hay {{response}} bolsas de pícnic y {{response}} se quedan fuera del reparto.&lt;/p&gt;","hint":"&lt;p&gt;Divide el dividendo entre el divisor.&lt;/p&gt;","feedback":"&lt;p&gt;Una división es el reparto de un dividendo tantas veces como indica el divisor.&lt;/p&gt;","seed":{"parameters":[{"name":"Q1","label":null,"min":4,"max":99,"step":1},{"name":"Q2","label":null,"min":10,"max":99,"step":1},{"name":"Q3","label":null,"min":2,"max":9,"step":1}],"calculated":[{"name":"T1","label":"{{function}}","function":"{{Q1}}*{{Q2}}+{{Q3}}","temp":true},{"name":"A1","label":"{{function}}","function":"{{Q2}}"},{"name":"A2","label":"{{function}}","function":"{{Q3}}"}],"uniques":true},"algorithm":{"name":"calculateOperation","params":{"method":"equivLiteral","keyboard":"NUMERICAL"}}}</v>
      </c>
      <c r="C221" s="202" t="str">
        <f t="shared" si="7"/>
        <v>#REF!</v>
      </c>
      <c r="D221" s="202" t="str">
        <f t="shared" si="2"/>
        <v>#REF!</v>
      </c>
    </row>
    <row r="222" ht="15.75" customHeight="1">
      <c r="A222" s="202" t="str">
        <f>Seeds!AA246</f>
        <v>M4-NyO-41a-I-1</v>
      </c>
      <c r="B222" s="202" t="str">
        <f>Seeds!Z246</f>
        <v>{"id":"M4-NyO-41a-I-1","stimulus":"&lt;p&gt;¿Cuál de las siguientes opciones continúa el patrón de estas tres divisiones?&lt;/p&gt;&lt;p style=\"text-align: center\"&gt;{{T1}} : {{Q1}} = 1, con resto {{Q2}}&lt;/p&gt;&lt;p style=\"text-align: center\"&gt;{{T2}} : {{Q1}} = 2, con resto {{Q2}}&lt;/p&gt;&lt;p style=\"text-align: center\"&gt;{{T3}} : {{Q1}} = 3, con resto {{Q2}}&lt;/p&gt;","hint":"&lt;p&gt;Hay ciertos números que, al ser divididos por el mismo número, dan el mismo resto.&lt;/p&gt;","feedback":"&lt;p&gt;Hay ciertos números que, al ser divididos por el mismo número, dan el mismo resto.&lt;/p&gt;","seed":{"parameters":[{"name":"Q1","label":null,"min":4,"max":10,"step":1},{"name":"Q2","label":null,"list":[1,2,3]},{"name":"Q3","label":null,"list":[1,2,3]},{"name":"Q4","label":null,"list":[1,2,3]}],"calculated":[{"name":"T1","label":"{{function}}","function":"{{Q1}}+{{Q2}}","temp":true},{"name":"T2","label":"{{function}}","function":"{{Q1}}*2+{{Q2}}","temp":true},{"name":"T3","label":"{{function}}","function":"{{Q1}}*3+{{Q2}}","temp":true},{"name":"T4","label":"{{function}}","function":"{{Q1}}*4+{{Q2}}","temp":true},{"name":"T5","label":"{{function}}","function":"{{Q2}}+{{Q3}}","temp":true},{"name":"T6","label":"{{function}}","function":"{{Q1}}*4+{{Q2}}+{{Q4}}","temp":true},{"name":"A1","label":"{{T4}} : {{Q1}} = 4, con resto {{Q2}}"},{"name":"A2","label":"{{T4}} : {{Q1}} = 4, con resto {{T5}}","incorrect":true},{"name":"A3","label":"{{T6}} : {{Q1}} = 4, con resto {{Q2}}","incorrect":true}],"uniques":true},"algorithm":{"name":"trueFalse","template":"Multiple choice – standard","params":{"countCorrect":1,"countIncorrect":2,"showCheckIcon":false,"columns":3}}}</v>
      </c>
      <c r="C222" s="202" t="str">
        <f t="shared" si="7"/>
        <v>#REF!</v>
      </c>
      <c r="D222" s="202" t="str">
        <f t="shared" si="2"/>
        <v>#REF!</v>
      </c>
    </row>
    <row r="223" ht="15.75" customHeight="1">
      <c r="A223" s="202" t="str">
        <f>Seeds!AA247</f>
        <v>M4-NyO-41a-I-2</v>
      </c>
      <c r="B223" s="202" t="str">
        <f>Seeds!Z247</f>
        <v>{"id":"M4-NyO-41a-I-2","stimulus":"&lt;p&gt;Siguiendo el patrón, arrastra los números para completar la última división.&lt;/p&gt;","template":"&lt;p style=\"text-align: center\"&gt;{{T1}} : {{Q1}} = 1, con resto {{Q2}}&lt;/p&gt;&lt;p style=\"text-align: center\"&gt;{{T2}} : {{Q1}} = 2, con resto {{Q2}}&lt;/p&gt;&lt;p style=\"text-align: center\"&gt;{{T3}} : {{Q1}} = 3, con resto {{Q2}}&lt;/p&gt;&lt;p style=\"text-align: center\"&gt;{{response}} : {{response}} = {{response}}, con resto {{response}}&lt;/p&gt;","hint":"&lt;p&gt;Hay ciertos números que, al ser divididos por el mismo número, dan el mismo resto.&lt;/p&gt;","feedback":"&lt;p&gt;Hay ciertos números que, al ser divididos por el mismo número, dan el mismo resto.&lt;/p&gt;","seed":{"parameters":[{"name":"Q1","label":null,"min":5,"max":10,"step":1},{"name":"Q2","label":null,"list":[1,2,3]}],"calculated":[{"name":"T1","label":"{{function}}","function":"{{Q1}}+{{Q2}}","temp":true},{"name":"T2","label":"{{function}}","function":"{{Q1}}*2+{{Q2}}","temp":true},{"name":"T3","label":"{{function}}","function":"{{Q1}}*3+{{Q2}}","temp":true},{"name":"A1","label":"{{function}}","function":"{{Q1}}*4+{{Q2}}"},{"name":"A2","label":"{{function}}","function":"{{Q1}}"},{"name":"A3","label":"{{function}}","function":"4"},{"name":"A4","label":"{{function}}","function":"{{Q2}}"}],"uniques":true},"algorithm":{"name":"calculateOperation","template":"Cloze with drag &amp; drop","params":{"keyboard":"INTERMEDIATE"}}}</v>
      </c>
      <c r="C223" s="202" t="str">
        <f t="shared" si="7"/>
        <v>#REF!</v>
      </c>
      <c r="D223" s="202" t="str">
        <f t="shared" si="2"/>
        <v>#REF!</v>
      </c>
    </row>
    <row r="224" ht="15.75" customHeight="1">
      <c r="A224" s="202" t="str">
        <f>Seeds!AA248</f>
        <v>M4-NyO-41a-E-1</v>
      </c>
      <c r="B224" s="202" t="str">
        <f>Seeds!Z248</f>
        <v>{"id":"M4-NyO-41a-E-1","stimulus":"&lt;p&gt;Completa la última división siguiendo el patrón de las anteriores.&lt;/p&gt;","template":"&lt;p style=\"text-align: center\"&gt;{{T1}} : {{Q1}} = 1, con resto {{Q2}}&lt;/p&gt;&lt;p style=\"text-align: center\"&gt;{{T2}} : {{Q1}} = 2, con resto {{Q2}}&lt;/p&gt;&lt;p style=\"text-align: center\"&gt;{{T3}} : {{Q1}} = 3, con resto {{Q2}}&lt;/p&gt;&lt;p style=\"text-align: center\"&gt;{{response}} : {{response}} = {{response}}, con resto {{response}}&lt;/p&gt;","hint":"&lt;p&gt;Hay ciertos números que, al ser divididos por el mismo número, dan el mismo resto.&lt;/p&gt;","feedback":"&lt;p&gt;Hay ciertos números que, al ser divididos por el mismo número, dan el mismo resto.&lt;/p&gt;","seed":{"parameters":[{"name":"Q1","label":null,"min":4,"max":10,"step":1},{"name":"Q2","label":null,"list":[1,2,3]}],"calculated":[{"name":"T1","label":"{{function}}","function":"{{Q1}}+{{Q2}}","temp":true},{"name":"T2","label":"{{function}}","function":"{{Q1}}*2+{{Q2}}","temp":true},{"name":"T3","label":"{{function}}","function":"{{Q1}}*3+{{Q2}}","temp":true},{"name":"A1","label":"{{function}}","function":"{{Q1}}*4+{{Q2}}"},{"name":"A2","label":"{{function}}","function":"{{Q1}}"},{"name":"A3","label":"{{function}}","function":"4"},{"name":"A4","label":"{{function}}","function":"{{Q2}}"}],"uniques":true},"algorithm":{"name":"calculateOperation","params":{"method":"equivLiteral","keyboard":"NUMERICAL"}}}</v>
      </c>
      <c r="C224" s="202" t="str">
        <f t="shared" si="7"/>
        <v>#REF!</v>
      </c>
      <c r="D224" s="202" t="str">
        <f t="shared" si="2"/>
        <v>#REF!</v>
      </c>
    </row>
    <row r="225" ht="15.75" customHeight="1">
      <c r="A225" s="202" t="str">
        <f>Seeds!AA249</f>
        <v>M4-NyO-41a-E-2</v>
      </c>
      <c r="B225" s="202" t="str">
        <f>Seeds!Z249</f>
        <v>{"id":"M4-NyO-41a-E-2","stimulus":"&lt;p&gt;Completa la última división y fíjate si existe un patrón con las anteriores.&lt;/p&gt;","template":"&lt;p style=\"text-align: center\"&gt;{{T1}} : {{Q1}} = 1, con resto {{Q2}}&lt;/p&gt;&lt;p style=\"text-align: center\"&gt;{{T2}} : {{Q1}} = 2, con resto {{Q2}}&lt;/p&gt;&lt;p style=\"text-align: center\"&gt;{{T3}} : {{Q1}} = 3, con resto {{Q2}}&lt;/p&gt;&lt;p style=\"text-align: center\"&gt;{{T4}} : {{Q1}} = {{response}}, con resto {{response}}&lt;/p&gt;","hint":"&lt;p&gt;Hay ciertos números que, al ser divididos por el mismo número, dan el mismo resto.&lt;/p&gt;","feedback":"&lt;p&gt;Hay ciertos números que, al ser divididos por el mismo número, dan el mismo resto.&lt;/p&gt;","seed":{"parameters":[{"name":"Q1","label":null,"min":4,"max":10,"step":1},{"name":"Q2","label":null,"list":[1,2,3]},{"name":"Q3","label":null,"list":[5,6,7,8,9,10]}],"calculated":[{"name":"T1","label":"{{function}}","function":"{{Q1}}+{{Q2}}","temp":true},{"name":"T2","label":"{{function}}","function":"{{Q1}}*2+{{Q2}}","temp":true},{"name":"T3","label":"{{function}}","function":"{{Q1}}*3+{{Q2}}","temp":true},{"name":"T4","label":"{{function}}","function":"{{Q1}}*{{Q3}}+{{Q2}}","temp":true},{"name":"A1","label":"{{function}}","function":"{{Q3}}"},{"name":"A2","label":"{{function}}","function":"{{Q2}}"}],"uniques":true},"algorithm":{"name":"calculateOperation","params":{"method":"equivLiteral","keyboard":"NUMERICAL"}}}</v>
      </c>
      <c r="C225" s="202" t="str">
        <f t="shared" si="7"/>
        <v>#REF!</v>
      </c>
      <c r="D225" s="202" t="str">
        <f t="shared" si="2"/>
        <v>#REF!</v>
      </c>
    </row>
    <row r="226" ht="15.75" customHeight="1">
      <c r="A226" s="202" t="str">
        <f>Seeds!AA250</f>
        <v>M4-NyO-52a-I-1</v>
      </c>
      <c r="B226" s="202" t="str">
        <f>Seeds!Z250</f>
        <v>{"id":"M4-NyO-52a-I-1","stimulus":"&lt;p&gt;En un juego de mesa hay que mezclar un mazo de {{T1}} cartas con otro de {{Q1}}. Después, se reparten a partes iguales entre todos los jugadores. Si van a jugar {{Q2}} personas, ¿cuántas cartas recibirá cada una? Arrastra la solución correcta.&lt;/p&gt;","template":"&lt;p&gt;Cada una recibirá {{response}} cartas.&lt;/p&gt;","hint":"&lt;p&gt;Tienes que resolver este cálculo:&lt;/p&gt;&lt;p style=\"text-align: center\"&gt;({{T1}} + {{Q1}}) : {{Q2}} = ...&lt;/p&gt;","feedback":"&lt;p&gt;Hay que resolver este cálculo:&lt;/p&gt;&lt;p style=\"text-align: center\"&gt;({{T1}} + {{Q1}}) : {{Q2}} = {{T2}} : {{Q2}} = {{A1}}&lt;/p&gt;","seed":{"parameters":[{"name":"Q1","label":null,"min":5,"max":25,"step":5},{"name":"Q2","label":null,"min":6,"max":10,"step":1},{"name":"Q3","label":null,"min":5,"max":20,"step":1},{"name":"Q4","label":null,"min":5,"max":20,"step":1},{"name":"Q5","label":null,"min":5,"max":20,"step":1}],"calculated":[{"name":"T1","label":"{{function}}","function":"{{Q2}}*{{Q3}}-{{Q1}}","temp":true},{"name":"T2","label":"{{function}}","function":"{{Q2}}*{{Q3}}","temp":true},{"name":"A1","label":"{{function}}","function":"{{Q3}}"},{"name":"A2","label":"{{function}}","function":"{{Q4}}","incorrect":true},{"name":"A3","label":"{{function}}","function":"{{Q5}}","incorrect":true}],"uniques":true},"algorithm":{"name":"calculateOperation","template":"Cloze with drag &amp; drop","params":{"keyboard":"NUMERICAL"}}}</v>
      </c>
      <c r="C226" s="202" t="str">
        <f t="shared" si="7"/>
        <v>#REF!</v>
      </c>
      <c r="D226" s="202" t="str">
        <f t="shared" si="2"/>
        <v>#REF!</v>
      </c>
    </row>
    <row r="227" ht="15.75" customHeight="1">
      <c r="A227" s="202" t="str">
        <f>Seeds!AA251</f>
        <v>M4-NyO-52a-I-2</v>
      </c>
      <c r="B227" s="202" t="str">
        <f>Seeds!Z251</f>
        <v>{"id":"M4-NyO-52a-I-2","stimulus":"&lt;p&gt;En una competición deportiva por equipos, Raúl ha ganado {{Q1}} puntos en la primera prueba, Andrés ha conseguido {{Q2}} en la segunda y Alberto, {{Q3}} en la tercera. ¿Cuántos puntos tienen entre los tres? Arrastra la solución correcta.&lt;/p&gt;","template":"&lt;p&gt;{{response}} puntos.&lt;/p&gt;","hint":"&lt;p&gt;Tienes que resolver este cálculo:&lt;/p&gt;&lt;p style=\"text-align: center\"&gt;{{Q1}} + {{Q2}} + {{Q3}} = ...&lt;/p&gt;","feedback":"&lt;p&gt;Tienes que resolver este cálculo:&lt;/p&gt;&lt;p style=\"text-align: center\"&gt;{{Q1}} + {{Q2}} + {{Q3}} = {{T1}} + {{Q3}} = {{A1}}&lt;/p&gt;","seed":{"parameters":[{"name":"Q1","label":null,"min":1,"max":20,"step":1},{"name":"Q2","label":null,"min":1,"max":20,"step":1},{"name":"Q3","label":null,"min":1,"max":20,"step":1},{"name":"Q4","label":null,"min":1,"max":20,"step":1},{"name":"Q5","label":null,"min":1,"max":20,"step":1}],"calculated":[{"name":"T1","label":"{{function}}","function":"{{Q1}}+{{Q2}}","temp":true},{"name":"A1","label":"{{function}}","function":"{{Q1}}+{{Q2}}+{{Q3}}"},{"name":"A2","label":"{{function}}","function":"{{Q1}}+{{Q2}}+{{Q4}}","incorrect":true},{"name":"A3","label":"{{function}}","function":"{{Q1}}+{{Q2}}+{{Q5}}","incorrect":true}],"uniques":true},"algorithm":{"name":"calculateOperation","template":"Cloze with drag &amp; drop","params":{"keyboard":"NUMERICAL"}}}</v>
      </c>
      <c r="C227" s="202" t="str">
        <f t="shared" si="7"/>
        <v>#REF!</v>
      </c>
      <c r="D227" s="202" t="str">
        <f t="shared" si="2"/>
        <v>#REF!</v>
      </c>
    </row>
    <row r="228" ht="15.75" customHeight="1">
      <c r="A228" s="202" t="str">
        <f>Seeds!AA252</f>
        <v>M4-NyO-52a-I-3</v>
      </c>
      <c r="B228" s="202" t="str">
        <f>Seeds!Z252</f>
        <v>{"id":"M4-NyO-52a-I-3","stimulus":"&lt;p&gt;Un grupo de {{T1}} coleccionistas está comparando el número de fósiles que tiene cada uno. {{Q1}} de ellos tienen el mismo número, {{Q2}} cada uno, mientras que el último tiene {{Q3}}. ¿Cuántos fósiles tienen entre todos? Arrastra la solución correcta.&lt;/p&gt;","template":"&lt;p&gt;Tienen {{response}} fósiles.&lt;/p&gt;","hint":"&lt;p&gt;Tienes que resolver este cálculo:&lt;/p&gt;&lt;p style=\"text-align: center\"&gt;{{Q1}} × {{Q2}} + {{Q3}} = ...&lt;/p&gt;","feedback":"&lt;p&gt;Hay que resolver este cálculo:&lt;/p&gt;&lt;p style=\"text-align: center\"&gt;{{Q1}} × {{Q2}} + {{Q3}} = {{T2}} + {{Q3}} = {{A1}}&lt;/p&gt;","seed":{"parameters":[{"name":"Q1","label":null,"min":5,"max":20,"step":1},{"name":"Q2","label":null,"min":10,"max":50,"step":1},{"name":"Q3","label":null,"min":10,"max":50,"step":1},{"name":"Q4","label":null,"min":10,"max":50,"step":1},{"name":"Q5","label":null,"min":10,"max":50,"step":1}],"calculated":[{"name":"T1","label":"{{function}}","function":"{{Q1}}+1","temp":true},{"name":"T2","label":"{{function}}","function":"{{Q1}}*{{Q2}}","temp":true},{"name":"A1","label":"{{function}}","function":"{{Q1}}*{{Q2}}+{{Q3}}"},{"name":"A2","label":"{{function}}","function":"{{Q1}}*{{Q2}}+{{Q4}}","incorrect":true},{"name":"A3","label":"{{function}}","function":"{{Q1}}*{{Q2}}+{{Q5}}","incorrect":true}],"uniques":true},"algorithm":{"name":"calculateOperation","template":"Cloze with drag &amp; drop","params":{"keyboard":"NUMERICAL"}}}</v>
      </c>
      <c r="C228" s="202" t="str">
        <f t="shared" si="7"/>
        <v>#REF!</v>
      </c>
      <c r="D228" s="202" t="str">
        <f t="shared" si="2"/>
        <v>#REF!</v>
      </c>
    </row>
    <row r="229" ht="15.75" customHeight="1">
      <c r="A229" s="202" t="str">
        <f>Seeds!AA253</f>
        <v>M4-NyO-52a-E-1</v>
      </c>
      <c r="B229" s="202" t="str">
        <f>Seeds!Z253</f>
        <v>{"id":"M4-NyO-52a-E-1","stimulus":"&lt;p&gt;Jugando con unas monedas, Marta ha hecho {{Q2}} montones con {{T1}} monedas en cada uno. Ahora quiere hacer {{Q3}} montones iguales con el mismo número de monedas. ¿Cuántas habrá en cada montón?&lt;/p&gt;","template":"&lt;p&gt;Cada montón tendrá {{response}} monedas.&lt;/p&gt;","hint":"&lt;p&gt;Tienes que resolver este cálculo:&lt;/p&gt;&lt;p style=\"text-align: center\"&gt;{{T1}} × {{Q2}} : {{Q3}} = ...&lt;/p&gt;","feedback":"&lt;p&gt;Hay que resolver este cálculo:&lt;/p&gt;&lt;p style=\"text-align: center\"&gt;{{T1}} × {{Q2}} : {{Q3}} = {{T2}} : {{Q3}} = {{A1}}&lt;/p&gt;","seed":{"parameters":[{"name":"Q1","label":null,"list":[2,3,4,5]},{"name":"Q2","label":null,"list":[2,3,4,5]},{"name":"Q3","label":null,"list":[2,3,4,5]}],"calculated":[{"name":"T1","label":"{{function}}","function":"{{Q1}}*{{Q3}}","temp":true},{"name":"T2","label":"{{function}}","function":"{{Q1}}*{{Q2}}*{{Q3}}","temp":true},{"name":"A1","label":"{{function}}","function":"{{Q1}}*{{Q2}}"}],"uniques":true},"algorithm":{"name":"calculateOperation","params":{"method":"equivLiteral","keyboard":"NUMERICAL"}}}</v>
      </c>
      <c r="C229" s="202" t="str">
        <f t="shared" si="7"/>
        <v>#REF!</v>
      </c>
      <c r="D229" s="202" t="str">
        <f t="shared" si="2"/>
        <v>#REF!</v>
      </c>
    </row>
    <row r="230" ht="15.75" customHeight="1">
      <c r="A230" s="202" t="str">
        <f>Seeds!AA254</f>
        <v>M4-NyO-52a-E-2</v>
      </c>
      <c r="B230" s="202" t="str">
        <f>Seeds!Z254</f>
        <v>{"id":"M4-NyO-52a-E-2","stimulus":"&lt;p&gt;El lunes a primera hora, una librería tenía {{T1}} libros a la venta. Ese mismo lunes se vendieron {{Q1}} libros y el martes, {{Q2}}. ¿Cuántos libros tenía en las estanterías el miércoles por la mañana?&lt;/p&gt;","template":"&lt;p&gt;Tenía {{response}} libros.&lt;/p&gt;","hint":"&lt;p&gt;Tienes que resolver este cálculo:&lt;/p&gt;&lt;p style=\"text-align: center\"&gt;{{T1}} − {{Q1}} − {{Q2}} = ...&lt;/p&gt;","feedback":"&lt;p&gt;Hay que resolver este cálculo:&lt;/p&gt;&lt;p style=\"text-align: center\"&gt;{{T1}} − {{Q1}} − {{Q2}} = {{T2}} − {{Q2}} = {{A1}}&lt;/p&gt;","seed":{"parameters":[{"name":"Q1","label":null,"min":10,"max":50,"step":1},{"name":"Q2","label":null,"min":10,"max":50,"step":1},{"name":"Q3","label":null,"min":100,"max":200,"step":1}],"calculated":[{"name":"T1","label":"{{function}}","function":"{{Q1}}+{{Q2}}+{{Q3}}","temp":true},{"name":"T2","label":"{{function}}","function":"{{Q2}}+{{Q3}}","temp":true},{"name":"A1","label":"{{function}}","function":"{{Q3}}"}],"uniques":true},"algorithm":{"name":"calculateOperation","params":{"method":"equivLiteral","keyboard":"NUMERICAL"}}}</v>
      </c>
      <c r="C230" s="202" t="str">
        <f t="shared" si="7"/>
        <v>#REF!</v>
      </c>
      <c r="D230" s="202" t="str">
        <f t="shared" si="2"/>
        <v>#REF!</v>
      </c>
    </row>
    <row r="231" ht="15.75" customHeight="1">
      <c r="A231" s="202" t="str">
        <f>Seeds!AA255</f>
        <v>M4-NyO-52a-E-3</v>
      </c>
      <c r="B231" s="202" t="str">
        <f>Seeds!Z255</f>
        <v>{"id":"M4-NyO-52a-E-3","stimulus":"&lt;p&gt;Una empresa de ropa tiene en su almacén {{T1}} pantalones. Después de apartar {{Q1}} porque estaban en mal estado, repartió el resto entre {{Q2}} tiendas en partes iguales. ¿Cuántos pantalones recibió cada una?&lt;/p&gt;","template":"&lt;p&gt;Cada una recibió {{response}} pantalones.&lt;/p&gt;","hint":"&lt;p&gt;Tienes que resolver este cálculo:&lt;/p&gt;&lt;p style=\"text-align: center\"&gt;({{T1}} − {{Q1}}) : {{Q2}} = ...&lt;/p&gt;","feedback":"&lt;p&gt;Hay que resolver este cálculo:&lt;/p&gt;&lt;p style=\"text-align: center\"&gt;({{T1}} − {{Q1}}) : {{Q2}} = {{T2}} : {{Q2}} = {{A1}}&lt;/p&gt;","seed":{"parameters":[{"name":"Q1","label":null,"min":10,"max":50,"step":1},{"name":"Q2","label":null,"min":3,"max":9,"step":1},{"name":"Q3","label":null,"min":50,"max":100,"step":1}],"calculated":[{"name":"T1","label":"{{function}}","function":"{{Q2}}*{{Q3}}+{{Q1}}","temp":true},{"name":"T2","label":"{{function}}","function":"{{Q2}}*{{Q3}}","temp":true},{"name":"A1","label":"{{function}}","function":"{{Q3}}"}],"uniques":true},"algorithm":{"name":"calculateOperation","params":{"method":"equivLiteral","keyboard":"NUMERICAL"}}}</v>
      </c>
      <c r="C231" s="202" t="str">
        <f t="shared" si="7"/>
        <v>#REF!</v>
      </c>
      <c r="D231" s="202" t="str">
        <f t="shared" si="2"/>
        <v>#REF!</v>
      </c>
    </row>
    <row r="232" ht="15.75" customHeight="1">
      <c r="A232" s="202" t="str">
        <f>Seeds!AA256</f>
        <v>M4-NyO-20a-I-1</v>
      </c>
      <c r="B232" s="202" t="str">
        <f>Seeds!Z256</f>
        <v>{"id":"M4-NyO-20a-I-1","stimulus":"&lt;p&gt;Selecciona el múltiplo de {{Q1}}.&lt;/p&gt;","hint":"&lt;p&gt;El múltiplo de un número natural se obtiene al multiplicarlo por otro.&lt;/p&gt;","feedback":"&lt;p&gt;El múltiplo de un número natural se obtiene al multiplicarlo por otro. En este caso: {{Q1}} × {{Q2}} = {{A1}}.&lt;/p&gt;","seed":{"parameters":[{"name":"Q1","label":null,"min":3,"max":9,"step":1},{"name":"Q2","label":null,"min":3,"max":9,"step":1},{"name":"Q3","label":null,"min":3,"max":9,"step":1},{"name":"Q4","label":null,"min":3,"max":9,"step":1},{"name":"Q5","label":null,"min":3,"max":9,"step":1},{"name":"Q6","label":null,"min":3,"max":9,"step":1}],"calculated":[{"name":"A1","label":"{{function}}","function":"{{Q1}}*{{Q2}}"},{"name":"A2","label":"{{function}}","function":"{{Q1}}*{{Q3}}+1","incorrect":true},{"name":"A3","label":"{{function}}","function":"{{Q1}}*{{Q4}}-1","incorrect":true},{"name":"A4","label":"{{function}}","function":"{{Q1}}*{{Q5}}+2","incorrect":true},{"name":"A5","label":"{{function}}","function":"{{Q1}}*{{Q6}}-2","incorrect":true}],"uniques":true},"algorithm":{"name":"trueFalse","template":"Multiple choice – standard","params":{"countCorrect":1,"countIncorrect":2,"showCheckIcon":false,"columns":3}}}</v>
      </c>
      <c r="C232" s="202" t="str">
        <f t="shared" si="7"/>
        <v>#REF!</v>
      </c>
      <c r="D232" s="202" t="str">
        <f t="shared" si="2"/>
        <v>#REF!</v>
      </c>
    </row>
    <row r="233" ht="15.75" customHeight="1">
      <c r="A233" s="202" t="str">
        <f>Seeds!AA257</f>
        <v>M4-NyO-20a-E-1</v>
      </c>
      <c r="B233" s="202" t="str">
        <f>Seeds!Z257</f>
        <v>{"id":"M4-NyO-20a-E-1","stimulus":"&lt;p&gt;Calcula los primeros cinco múltiplos del número {{Q1}}.&lt;/p&gt;","template":"&lt;p style=\"text-align: center\"&gt;0, {{response}}, {{response}}, {{response}}, {{response}}&lt;/p&gt;","hint":"&lt;p&gt;El múltiplo de un número natural se obtiene al multiplicarlo por otro.&lt;/p&gt;","feedback":"&lt;p&gt;Para hallar los primeros cinco múltiplos de {{Q1}}, multiplícalo por 0, 1, 2, 3 y 4.&lt;/p&gt;","seed":{"parameters":[{"name":"Q1","label":null,"min":2,"max":9,"step":1}],"calculated":[{"name":"A1","label":"{{function}}","function":"{{Q1}}*1"},{"name":"A2","label":"{{function}}","function":"{{Q1}}*2"},{"name":"A3","label":"{{function}}","function":"{{Q1}}*3"},{"name":"A4","label":"{{function}}","function":"{{Q1}}*4"}],"uniques":true},"algorithm":{"name":"calculateOperation","params":{"method":"equivLiteral","keyboard":"NUMERICAL"}}}</v>
      </c>
      <c r="C233" s="202" t="str">
        <f t="shared" si="7"/>
        <v>#REF!</v>
      </c>
      <c r="D233" s="202" t="str">
        <f t="shared" si="2"/>
        <v>#REF!</v>
      </c>
    </row>
    <row r="234" ht="15.75" customHeight="1">
      <c r="A234" s="202" t="str">
        <f>Seeds!AA258</f>
        <v>M4-NyO-20a-A-1</v>
      </c>
      <c r="B234" s="202" t="str">
        <f>Seeds!Z258</f>
        <v>{"id":"M4-NyO-20a-A-1","stimulus":"&lt;p&gt;La cantidad de cromos que tiene Adriana es uno de los primeros múltiplos de {{Q1}}. Completa esta lista para ver algunas de las posiblidades.&lt;/p&gt;","template":"&lt;p&gt;Los primeros cinco múltiplos son 0, {{response}}, {{response}}, {{response}} y {{response}}.&lt;/p&gt;","hint":"&lt;p&gt;El múltiplo de un número natural se obtiene al multiplicarlo por otro.&lt;/p&gt;","feedback":"&lt;p&gt;Para hallar los primeros cinco múltiplos de {{Q1}}, multiplícalo por 0, 1, 2, 3 y 4.&lt;/p&gt;","seed":{"parameters":[{"name":"Q1","label":null,"min":2,"max":9,"step":1}],"calculated":[{"name":"A1","label":"{{function}}","function":"{{Q1}}*1"},{"name":"A2","label":"{{function}}","function":"{{Q1}}*2"},{"name":"A3","label":"{{function}}","function":"{{Q1}}*3"},{"name":"A4","label":"{{function}}","function":"{{Q1}}*4"}],"uniques":true},"algorithm":{"name":"calculateOperation","params":{"method":"equivLiteral","keyboard":"NUMERICAL"}}}</v>
      </c>
      <c r="C234" s="202" t="str">
        <f t="shared" si="7"/>
        <v>#REF!</v>
      </c>
      <c r="D234" s="202" t="str">
        <f t="shared" si="2"/>
        <v>#REF!</v>
      </c>
    </row>
    <row r="235" ht="15.75" customHeight="1">
      <c r="A235" s="202" t="str">
        <f>Seeds!AA259</f>
        <v>M4-NyO-20a-A-2</v>
      </c>
      <c r="B235" s="202" t="str">
        <f>Seeds!Z259</f>
        <v>{"id":"M4-NyO-20a-A-2","stimulus":"&lt;p&gt;Óliver quiere plantar en su jardín un número de plantas que sea múltiplo de {{Q1}}. Completa esta lista para ver algunas de las posiblidades.&lt;/p&gt;","template":"&lt;p&gt;Los primeros cinco múltiplos son 0, {{response}}, {{response}}, {{response}} y {{response}}.&lt;/p&gt;","hint":"&lt;p&gt;El múltiplo de un número natural se obtiene al multiplicarlo por otro.&lt;/p&gt;","feedback":"&lt;p&gt;Para hallar los primeros cinco múltiplos de {{Q1}}, multiplícalo por 0, 1, 2, 3 y 4.&lt;/p&gt;","seed":{"parameters":[{"name":"Q1","label":null,"min":2,"max":9,"step":1}],"calculated":[{"name":"A1","label":"{{function}}","function":"{{Q1}}*1"},{"name":"A2","label":"{{function}}","function":"{{Q1}}*2"},{"name":"A3","label":"{{function}}","function":"{{Q1}}*3"},{"name":"A4","label":"{{function}}","function":"{{Q1}}*4"}],"uniques":true},"algorithm":{"name":"calculateOperation","params":{"method":"equivLiteral","keyboard":"NUMERICAL"}}}</v>
      </c>
      <c r="C235" s="202" t="str">
        <f t="shared" si="7"/>
        <v>#REF!</v>
      </c>
      <c r="D235" s="202" t="str">
        <f t="shared" si="2"/>
        <v>#REF!</v>
      </c>
    </row>
    <row r="236" ht="15.75" customHeight="1">
      <c r="A236" s="202" t="str">
        <f>Seeds!AA260</f>
        <v>M4-NyO-20a-A-3</v>
      </c>
      <c r="B236" s="202" t="str">
        <f>Seeds!Z260</f>
        <v>{"id":"M4-NyO-20a-A-3","stimulus":"&lt;p&gt;La cantidad de camisetas de deporte que tiene Lucía es un múltiplo de {{Q1}}. Completa esta lista para ver algunas de las posiblidades.&lt;/p&gt;","template":"&lt;p&gt;Los primeros cinco múltiplos son 0, {{response}}, {{response}}, {{response}} y {{response}}.&lt;/p&gt;","hint":"&lt;p&gt;El múltiplo de un número natural se obtiene al multiplicarlo por otro.&lt;/p&gt;","feedback":"&lt;p&gt;Para hallar los primeros cinco múltiplos de {{Q1}}, multiplícalo por 0, 1, 2, 3 y 4.&lt;/p&gt;","seed":{"parameters":[{"name":"Q1","label":null,"min":2,"max":9,"step":1}],"calculated":[{"name":"A1","label":"{{function}}","function":"{{Q1}}*1"},{"name":"A2","label":"{{function}}","function":"{{Q1}}*2"},{"name":"A3","label":"{{function}}","function":"{{Q1}}*3"},{"name":"A4","label":"{{function}}","function":"{{Q1}}*4"}],"uniques":true},"algorithm":{"name":"calculateOperation","params":{"method":"equivLiteral","keyboard":"NUMERICAL"}}}</v>
      </c>
      <c r="C236" s="202" t="str">
        <f t="shared" si="7"/>
        <v>#REF!</v>
      </c>
      <c r="D236" s="202" t="str">
        <f t="shared" si="2"/>
        <v>#REF!</v>
      </c>
    </row>
    <row r="237" ht="15.75" customHeight="1">
      <c r="A237" s="202" t="str">
        <f>Seeds!AA261</f>
        <v>M4-NyO-20b-I-1</v>
      </c>
      <c r="B237" s="202" t="str">
        <f>Seeds!Z261</f>
        <v>{"id":"M4-NyO-20b-I-1","stimulus":"&lt;p&gt;Selecciona el múltiplo de {{Q1}}.&lt;/p&gt;","hint":"&lt;p&gt;El múltiplo de un número natural se obtiene al multiplicarlo por otro.&lt;/p&gt;","feedback":"&lt;p&gt;El múltiplo de un número natural se obtiene al multiplicarlo por otro. En este caso:&lt;/p&gt;&lt;p style=\"text-align: center\"&gt;{{Q1}} × {{Q2}} = {{A1}}&lt;/p&gt;","seed":{"parameters":[{"name":"Q1","label":null,"min":10,"max":100,"step":1},{"name":"Q2","label":null,"min":3,"max":10,"step":1}],"calculated":[{"name":"A1","label":"{{function}}","function":"{{Q1}}*{{Q2}}"},{"name":"A2","label":"{{function}}","function":"{{Q1}}*{{Q2}}+1","incorrect":true},{"name":"A3","label":"{{function}}","function":"{{Q1}}*{{Q2}}+2","incorrect":true},{"name":"A4","label":"{{function}}","function":"{{Q1}}*{{Q2}}-1","incorrect":true},{"name":"A5","label":"{{function}}","function":"{{Q1}}*{{Q2}}-2","incorrect":true}],"uniques":true},"algorithm":{"name":"trueFalse","template":"Multiple choice – standard","params":{"countCorrect":1,"countIncorrect":2,"showCheckIcon":false,"columns":3}}}</v>
      </c>
      <c r="C237" s="202" t="str">
        <f t="shared" si="7"/>
        <v>#REF!</v>
      </c>
      <c r="D237" s="202" t="str">
        <f t="shared" si="2"/>
        <v>#REF!</v>
      </c>
    </row>
    <row r="238" ht="15.75" customHeight="1">
      <c r="A238" s="202" t="str">
        <f>Seeds!AA262</f>
        <v>M4-NyO-20b-E-1</v>
      </c>
      <c r="B238" s="202" t="str">
        <f>Seeds!Z262</f>
        <v>{"id":"M4-NyO-20b-E-1","stimulus":"&lt;p&gt;Calcula los primeros cinco múltiplos del número {{Q1}}.&lt;/p&gt;","template":"&lt;p&gt;Los múltiplos son: 0, {{response}}, {{response}}, {{response}}, {{response}}&lt;/p&gt;","hint":"&lt;p&gt;El múltiplo de un número natural se obtiene al multiplicarlo por otro.&lt;/p&gt;","feedback":"&lt;p&gt;Para encontrar los primeros cinco múltiplos de {{Q1}}, se multiplica este número por 0, 1, 2, 3 y 4.&lt;/p&gt;","seed":{"parameters":[{"name":"Q1","label":null,"min":10,"max":100,"step":1}],"calculated":[{"name":"A1","label":"{{function}}","function":"{{Q1}}*1"},{"name":"A2","label":"{{function}}","function":"{{Q1}}*2"},{"name":"A3","label":"{{function}}","function":"{{Q1}}*3"},{"name":"A4","label":"{{function}}","function":"{{Q1}}*4"}],"uniques":true},"algorithm":{"name":"calculateOperation","params":{"method":"equivLiteral","keyboard":"NUMERICAL"}}}</v>
      </c>
      <c r="C238" s="202" t="str">
        <f t="shared" si="7"/>
        <v>#REF!</v>
      </c>
      <c r="D238" s="202" t="str">
        <f t="shared" si="2"/>
        <v>#REF!</v>
      </c>
    </row>
    <row r="239" ht="15.75" customHeight="1">
      <c r="A239" s="202" t="str">
        <f>Seeds!AA263</f>
        <v>M4-NyO-20b-A-1</v>
      </c>
      <c r="B239" s="202" t="str">
        <f>Seeds!Z263</f>
        <v>{"id":"M4-NyO-20b-A-1","stimulus":"&lt;p&gt;A Noa le han encargado leer un libro con un número de páginas que sea múltiplo de {{Q1}}. Completa esta lista con los primeros cinco múltiplos de {{Q1}} para saber algunas de las opciones que tiene.&lt;/p&gt;","template":"&lt;p&gt;Los múltiplos son: 0, {{response}}, {{response}}, {{response}}, {{response}}&lt;/p&gt;","hint":"&lt;p&gt;El múltiplo de un número natural se obtiene al multiplicarlo por otro.&lt;/p&gt;","feedback":"&lt;p&gt;Para encontrar los primeros cinco múltiplos de {{Q1}}, se multiplica este número por 0, 1, 2, 3 y 4.&lt;/p&gt;","seed":{"parameters":[{"name":"Q1","label":null,"min":10,"max":100,"step":1}],"calculated":[{"name":"A1","label":"{{function}}","function":"{{Q1}}*1"},{"name":"A2","label":"{{function}}","function":"{{Q1}}*2"},{"name":"A3","label":"{{function}}","function":"{{Q1}}*3"},{"name":"A4","label":"{{function}}","function":"{{Q1}}*4"}],"uniques":true},"algorithm":{"name":"calculateOperation","params":{"method":"equivLiteral","keyboard":"NUMERICAL"}}}</v>
      </c>
      <c r="C239" s="202" t="str">
        <f t="shared" si="7"/>
        <v>#REF!</v>
      </c>
      <c r="D239" s="202" t="str">
        <f t="shared" si="2"/>
        <v>#REF!</v>
      </c>
    </row>
    <row r="240" ht="15.75" customHeight="1">
      <c r="A240" s="202" t="str">
        <f>Seeds!AA264</f>
        <v>M4-NyO-20b-A-2</v>
      </c>
      <c r="B240" s="202" t="str">
        <f>Seeds!Z264</f>
        <v>{"id":"M4-NyO-20b-A-2","stimulus":"&lt;p&gt;En un videojuego dan puntos extra cada vez que el jugador consigue puntos múltiplos de {{Q1}}. Completa esta lista con los primeros cinco múltiplos de {{Q1}} para ver cuáles son algunas de estas opciones.&lt;/p&gt;","template":"&lt;p&gt;Los múltiplos son: 0, {{response}}, {{response}}, {{response}}, {{response}}&lt;/p&gt;","hint":"&lt;p&gt;El múltiplo de un número natural se obtiene al multiplicarlo por otro.&lt;/p&gt;","feedback":"&lt;p&gt;Para encontrar los primeros cinco múltiplos de {{Q1}}, se multiplica este número por 0, 1, 2, 3 y 4.&lt;/p&gt;","seed":{"parameters":[{"name":"Q1","label":null,"min":10,"max":100,"step":1}],"calculated":[{"name":"A1","label":"{{function}}","function":"{{Q1}}*1"},{"name":"A2","label":"{{function}}","function":"{{Q1}}*2"},{"name":"A3","label":"{{function}}","function":"{{Q1}}*3"},{"name":"A4","label":"{{function}}","function":"{{Q1}}*4"}],"uniques":true},"algorithm":{"name":"calculateOperation","params":{"method":"equivLiteral","keyboard":"NUMERICAL"}}}</v>
      </c>
      <c r="C240" s="202" t="str">
        <f t="shared" si="7"/>
        <v>#REF!</v>
      </c>
      <c r="D240" s="202" t="str">
        <f t="shared" si="2"/>
        <v>#REF!</v>
      </c>
    </row>
    <row r="241" ht="15.75" customHeight="1">
      <c r="A241" s="202" t="str">
        <f>Seeds!AA265</f>
        <v>M4-NyO-20b-A-3</v>
      </c>
      <c r="B241" s="202" t="str">
        <f>Seeds!Z265</f>
        <v>{"id":"M4-NyO-20b-A-3","stimulus":"&lt;p&gt;Un fotógrafo dice que ha capturado con su cámara un múltiplo de {{Q1}} flamencos en un humedal africano. Completa esta lista con los primeros cinco múltiplos de {{Q1}} para ver el posible número de fotografías que ha hecho.&lt;/p&gt;","template":"&lt;p&gt;Los múltiplos son: 0, {{response}}, {{response}}, {{response}}, {{response}}&lt;/p&gt;","hint":"&lt;p&gt;El múltiplo de un número natural se obtiene al multiplicarlo por otro.&lt;/p&gt;","feedback":"&lt;p&gt;Para encontrar los primeros cinco múltiplos de {{Q1}}, se multiplica este número por 0, 1, 2, 3 y 4.&lt;/p&gt;","seed":{"parameters":[{"name":"Q1","label":null,"min":10,"max":100,"step":1}],"calculated":[{"name":"A1","label":"{{function}}","function":"{{Q1}}*1"},{"name":"A2","label":"{{function}}","function":"{{Q1}}*2"},{"name":"A3","label":"{{function}}","function":"{{Q1}}*3"},{"name":"A4","label":"{{function}}","function":"{{Q1}}*4"}],"uniques":true},"algorithm":{"name":"calculateOperation","params":{"method":"equivLiteral","keyboard":"NUMERICAL"}}}</v>
      </c>
      <c r="C241" s="202" t="str">
        <f t="shared" si="7"/>
        <v>#REF!</v>
      </c>
      <c r="D241" s="202" t="str">
        <f t="shared" si="2"/>
        <v>#REF!</v>
      </c>
    </row>
    <row r="242" ht="15.75" customHeight="1">
      <c r="A242" s="202" t="str">
        <f>Seeds!AA266</f>
        <v>M4-NyO-21a-I-1</v>
      </c>
      <c r="B242" s="202" t="str">
        <f>Seeds!Z266</f>
        <v>{"id":"M4-NyO-21a-I-1","stimulus":"&lt;p&gt;Señala si las siguientes afirmaciones son verdaderas o falsas.&lt;/p&gt;","hint":"&lt;p&gt;Si al dividir un número entre otro el resto es 0, entonces el segundo número es un divisor del primero.&lt;/p&gt;","feedback":"&lt;p&gt;Si al dividir un número entre otro el resto es 0, entonces el segundo número es un divisor del primero. En este caso:&lt;/p&gt;&lt;p style=\"text-align: center\"&gt;{{T1}} : {{Q1}} = {{Q2}} con resto 0&lt;/p&gt;&lt;p style=\"text-align: center\"&gt;{{T2}} : {{Q3}} = {{Q4}} con resto 0&lt;/p&gt;","seed":{"parameters":[{"name":"Q1","label":null,"min":3,"max":9,"step":1},{"name":"Q2","label":null,"min":3,"max":9,"step":1},{"name":"Q3","label":null,"min":3,"max":9,"step":1},{"name":"Q4","label":null,"min":3,"max":9,"step":1}],"calculated":[{"name":"T1","label":"","function":"{{Q1}}*{{Q2}}","temp":true},{"name":"T2","label":"","function":"{{Q3}}*{{Q4}}","temp":true},{"name":"T3","label":"","function":"{{Q2}}*{{Q3}}+1 ","temp":true},{"name":"T4","label":"","function":"{{Q1}}*{{Q4}}+1","temp":true},{"name":"T5","label":"","function":"{{Q2}}*{{Q3}}+2 ","temp":true},{"name":"T6","label":"","function":"{{Q1}}*{{Q4}}+2","temp":true},{"name":"A1","label":"{{Q1}} es un divisor de {{T1}}."},{"name":"A2","label":"{{Q3}} es un divisor de {{T2}}."},{"name":"A3","label":"{{Q2}} es un divisor de {{T3}}.","incorrect":true,"feedback":"&lt;p&gt;{{Q2}} no es un divisor de {{T3}} porque:&lt;/p&gt;&lt;p&gt;{{T3}} : {{Q2}} = {{Q3}} con resto 1&lt;/p&gt;"},{"name":"A4","label":"{{Q1}} es un divisor de {{T4}}.","incorrect":true,"feedback":" &lt;p&gt;{{Q1}} no es un divisor de {{T4}} porque:&lt;/p&gt;&lt;p&gt;{{T4}} : {{Q1}} = {{Q4}} con resto 1&lt;/p&gt;"},{"name":"A5","label":"{{Q3}} es un divisor de {{T5}}.","incorrect":true,"feedback":"&lt;p&gt;{{Q3}} no es un divisor de {{T5}} porque:&lt;/p&gt;&lt;p&gt;{{T5}} : {{Q3}} = {{Q2}} con resto 2&lt;/p&gt;"},{"name":"A6","label":" {{Q4}} es un divisor de {{T6}}.","incorrect":true,"feedback":" &lt;p&gt;{{Q4}} no es un divisor de {{T6}} porque:&lt;/p&gt;&lt;p&gt;{{T6}} : {{Q4}} = {{Q1}} con resto 2&lt;/p&gt;"}],"uniques":true},"algorithm":{"name":"trueFalse","template":"Choice matrix – inline","params":{"countCorrect":2,"countIncorrect":1,"showCheckIcon":false,"options":["Verdadero","Falso"]}}}</v>
      </c>
      <c r="C242" s="202" t="str">
        <f t="shared" si="7"/>
        <v>#REF!</v>
      </c>
      <c r="D242" s="202" t="str">
        <f t="shared" si="2"/>
        <v>#REF!</v>
      </c>
    </row>
    <row r="243" ht="15.75" customHeight="1">
      <c r="A243" s="202" t="str">
        <f>Seeds!AA267</f>
        <v>M4-NyO-21a-E-1</v>
      </c>
      <c r="B243" s="202" t="str">
        <f>Seeds!Z267</f>
        <v>{"id":"M4-NyO-21a-E-1","stimulus":"&lt;p&gt;¿Cuál de estos números es un divisor de {{T1}}? Selecciónalo.&lt;/p&gt;","hint":"&lt;p&gt;Si al dividir un número entre otro el resto es 0, entonces el segundo número es un divisor del primero.&lt;/p&gt;","feedback":"&lt;p&gt;Si al dividir un número entre otro el resto es 0, entonces el segundo número es un divisor del primero. En este caso:&lt;/p&gt;&lt;p style=\"text-align: center\"&gt;{{T1}} : {{Q1}} = {{Q2}} con resto 0&lt;/p&gt;","seed":{"parameters":[{"name":"Q1","label":null,"list":[3,5,7,9]},{"name":"Q2","label":null,"list":[3,5,7,9]},{"name":"Q3","label":null,"list":[2,4,6,8]},{"name":"Q4","label":null,"list":[2,4,6,8]},{"name":"Q5","label":null,"list":[2,4,6,8]}],"calculated":[{"name":"T1","label":"{{function}}","function":"{{Q1}}*{{Q2}}","temp":true},{"name":"T2","label":"{{function}}","function":"math.floor({{T1}}/{{Q3}})","temp":true},{"name":"T3","label":"{{function}}","function":" math.mod({{T1}}, {{Q3}})","temp":true},{"name":"T4","label":"{{function}}","function":" math.floor({{T1}}/{{Q4}})","temp":true},{"name":"T5","label":"{{function}}","function":" math.mod({{T1}}, {{Q4}})","temp":true},{"name":"T6","label":"{{function}}","function":" math.floor({{T1}}/{{Q5}})","temp":true},{"name":"T7","label":"{{function}}","function":" math.mod({{T1}}, {{Q5}})","temp":true},{"name":"A1","label":"{{function}}","function":"{{Q1}}","incorrect":false},{"name":"A2","label":"{{function}}","function":"{{Q3}}","feedback":"&lt;p&gt;{{Q3}} no es un divisor de {{T1}} porque:&lt;/p&gt;&lt;p style=\"text-align: center\"&gt;{{T1}} : {{Q3}} = {{T2}} con resto {{T3}}&lt;/p&gt;","incorrect":true},{"name":"A3","label":"{{function}}","function":"{{Q4}}","feedback":"&lt;p&gt;{{Q4}} no es un divisor de {{T1}} porque:&lt;/p&gt;&lt;p style=\"text-align: center\"&gt;{{T1}} : {{Q4}} = {{T4}} con resto {{T5}}&lt;/p&gt;","incorrect":true},{"name":"A4","label":"{{function}}","function":"{{Q5}}","feedback":" &lt;p&gt;{{Q5}} no es un divisor de {{T1}} porque:&lt;/p&gt;&lt;p style=\"text-align: center\"&gt;{{T1}} : {{Q5}} = {{T6}} con resto {{T7}}&lt;/p&gt;","incorrect":true}],"uniques":true},"algorithm":{"name":"trueFalse","template":"Multiple choice – standard","params":{"countCorrect":1,"countIncorrect":2,"showCheckIcon":false,"columns":3}}}</v>
      </c>
      <c r="C243" s="202" t="str">
        <f t="shared" si="7"/>
        <v>#REF!</v>
      </c>
      <c r="D243" s="202" t="str">
        <f t="shared" si="2"/>
        <v>#REF!</v>
      </c>
    </row>
    <row r="244" ht="15.75" customHeight="1">
      <c r="A244" s="202" t="str">
        <f t="shared" ref="A244:C244" si="8">#REF!</f>
        <v>#REF!</v>
      </c>
      <c r="B244" s="202" t="str">
        <f t="shared" si="8"/>
        <v>#REF!</v>
      </c>
      <c r="C244" s="202" t="str">
        <f t="shared" si="8"/>
        <v>#REF!</v>
      </c>
      <c r="D244" s="202" t="str">
        <f t="shared" si="2"/>
        <v>#REF!</v>
      </c>
    </row>
    <row r="245" ht="15.75" customHeight="1">
      <c r="A245" s="202" t="str">
        <f t="shared" ref="A245:C245" si="9">#REF!</f>
        <v>#REF!</v>
      </c>
      <c r="B245" s="202" t="str">
        <f t="shared" si="9"/>
        <v>#REF!</v>
      </c>
      <c r="C245" s="202" t="str">
        <f t="shared" si="9"/>
        <v>#REF!</v>
      </c>
      <c r="D245" s="202" t="str">
        <f t="shared" si="2"/>
        <v>#REF!</v>
      </c>
    </row>
    <row r="246" ht="15.75" customHeight="1">
      <c r="A246" s="202" t="str">
        <f t="shared" ref="A246:C246" si="10">#REF!</f>
        <v>#REF!</v>
      </c>
      <c r="B246" s="202" t="str">
        <f t="shared" si="10"/>
        <v>#REF!</v>
      </c>
      <c r="C246" s="202" t="str">
        <f t="shared" si="10"/>
        <v>#REF!</v>
      </c>
      <c r="D246" s="202" t="str">
        <f t="shared" si="2"/>
        <v>#REF!</v>
      </c>
    </row>
    <row r="247" ht="15.75" customHeight="1">
      <c r="A247" s="202" t="str">
        <f>Seeds!AA269</f>
        <v>M4-NyO-21b-I-1</v>
      </c>
      <c r="B247" s="202" t="str">
        <f>Seeds!Z269</f>
        <v>{
    "id": "M4-NyO-21b-I-1",
    "stimulus": "&lt;p&gt;Determina si las siguientes oraciones son verdaderas o falsas.&lt;/p&gt;",
    "hint": "&lt;p&gt;Si al dividir un número grande entre otro pequeño el resto es 0, entonces el número pequeño es un divisor del número grande.&lt;/p&gt;",
    "feedback": "&lt;p&gt;Si al dividir un número grande entre otro pequeño el resto es 0, entonces el número pequeño es un divisor del número grande.&lt;/p&gt;",
    "seed": {
        "parameters": [
            {
                "name": "Q1",
                "label": null,
                "min": 10,
                "max": 20,
                "step": 1
            },
            {
                "name": "Q2",
                "label": null,
                "min": 10,
                "max": 20,
                "step": 1
            },
            {
                "name": "Q3",
                "label": null,
                "min": 10,
                "max": 20,
                "step": 1
            },
            {
                "name": "Q4",
                "label": null,
                "min": 10,
                "max": 20,
                "step": 1
            },
            {
                "name": "Q5",
                "label": null,
                "min": 10,
                "max": 20,
                "step": 1
            },
            {
                "name": "Q6",
                "label": null,
                "min": 10,
                "max": 20,
                "step": 1
            },
            {
                "name": "Q7",
                "label": null,
                "min": 10,
                "max": 20,
                "step": 1
            },
            {
                "name": "Q8",
                "label": null,
                "min": 10,
                "max": 20,
                "step": 1
            },
            {
                "name": "Q9",
                "label": null,
                "list": [
                    1,
                    3,
                    5,
                    7
                ]
            },
            {
                "name": "Q10",
                "label": null,
                "list": [
                    1,
                    2,
                    4,
                    5
                ]
            },
            {
                "name": "Q11",
                "label": null,
                "list": [
                    1,
                    2,
                    3,
                    5,
                    6
                ]
            },
            {
                "name": "Q12",
                "label": null,
                "list": [
                    1,
                    2,
                    3,
                    4
                ]
            }
        ],
        "calculated": [
            {
                "name": "T1",
                "label": "",
                "function": "{{Q1}}*2",
                "temp": true
            },
            {
                "name": "T2",
                "label": "",
                "function": "{{Q2}}*3",
                "temp": true
            },
            {
                "name": "T3",
                "label": "",
                "function": "{{Q3}}*4",
                "temp": true
            },
            {
                "name": "T4",
                "label": "",
                "function": "{{Q4}}*5",
                "temp": true
            },
            {
                "name": "T5",
                "label": "",
                "function": "{{Q5}}*2+{{Q9}}",
                "temp": true
            },
            {
                "name": "T6",
                "label": "",
                "function": "{{Q6}}*3+{{Q10}}",
                "temp": true
            },
            {
                "name": "T7",
                "label": "",
                "function": "{{Q7}}*4+{{Q11}}",
                "temp": true
            },
            {
                "name": "T8",
                "label": "",
                "function": "{{Q8}}*5+{{Q12}}",
                "temp": true
            },
            {
                "name": "T9",
                "label": "",
                "function": "math.floor({{T5}}/2)",
                "temp": true
            },
            {
                "name": "T10",
                "label": "",
                "function": "{{T5}}%2",
                "temp": true
            },
            {
                "name": "T11",
                "label": "",
                "function": "math.floor({{T6}}/3)",
                "temp": true
            },
            {
                "name": "T12",
                "label": "",
                "function": "{{T6}}%3",
                "temp": true
            },
            {
                "name": "T13",
                "label": "",
                "function": "math.floor({{T7}}/4)",
                "temp": true
            },
            {
                "name": "T14",
                "label": "",
                "function": "{{T7}}%4",
                "temp": true
            },
            {
                "name": "T15",
                "label": "",
                "function": "math.floor({{T8}}/5)",
                "temp": true
            },
            {
                "name": "T16",
                "label": "",
                "function": "{{T8}}%5",
                "temp": true
            },
            {
                "name": "A1",
                "label": "2 es un divisor de {{T1}}.",
                "function": "",
                "feedback": "&lt;p&gt;Es divisor porque:&lt;/p&gt;&lt;p&gt;{{T1}} : 2 = {{Q1}} con resto 0&lt;/p&gt;"
            },
            {
                "name": "A2",
                "label": "3 es un divisor de {{T2}}.",
                "function": "",
                "feedback": "&lt;p&gt;Es divisor porque:&lt;/p&gt;&lt;p&gt;{{T2}} : 3 = {{Q2}} con resto 0&lt;/p&gt;"
            },
            {
                "name": "A3",
                "label": "4 es un divisor de {{T3}}.",
                "function": "",
                "feedback": "&lt;p&gt;Es divisor porque:&lt;/p&gt;&lt;p&gt;{{T3}} : 4 = {{Q3}} con resto 0&lt;/p&gt;"
            },
            {
                "name": "A4",
                "label": "5 es un divisor de {{T4}}.",
                "function": "",
                "feedback": "&lt;p&gt;Es divisor porque:&lt;/p&gt;&lt;p&gt;{{T4}} : 5 = {{Q4}} con resto 0&lt;/p&gt;"
            },
            {
                "name": "A5",
                "label": "2 es un divisor de {{T5}}.",
                "function": "",
                "incorrect": true,
                "feedback": "&lt;p&gt;No es divisor porque:&lt;/p&gt;&lt;p&gt;{{T5}} : 2 = {{T9}} con resto {{T10}}&lt;/p&gt;"
            },
            {
                "name": "A6",
                "label": "3 es un divisor de {{T6}}.",
                "function": "",
                "incorrect": true,
                "feedback": "&lt;p&gt;No es divisor porque:&lt;/p&gt;&lt;p&gt;{{T6}} : 3 = {{T11}} con resto {{T12}}&lt;/p&gt;"
            },
            {
                "name": "A7",
                "label": "4 es un divisor de {{T7}}.",
                "function": "",
                "incorrect": true,
                "feedback": "&lt;p&gt;No es divisor porque:&lt;/p&gt;&lt;p&gt;{{T7}} : 4 = {{T13}} con resto {{T14}}&lt;/p&gt;"
            },
            {
                "name": "A8",
                "label": "5 es un divisor de {{T8}}.",
                "function": "",
                "incorrect": true,
                "feedback": "&lt;p&gt;No es divisor porque:&lt;/p&gt;&lt;p&gt;{{T8}} : 5 = {{T15}} con resto {{T16}}&lt;/p&gt;"
            }
        ],
        "uniques": true
    },
    "algorithm": {
        "name": "trueFalse",
        "template": "Choice matrix – inline",
        "params": {
            "countCorrect": 1,
            "countIncorrect": 2,
            "showCheckIcon": false,
            "options": [
                "Verdadero",
                "Falso"
            ]
        }
    }
}</v>
      </c>
      <c r="C247" s="202" t="str">
        <f t="shared" ref="C247:C344" si="11">#REF!</f>
        <v>#REF!</v>
      </c>
      <c r="D247" s="202" t="str">
        <f t="shared" si="2"/>
        <v>#REF!</v>
      </c>
    </row>
    <row r="248" ht="15.75" customHeight="1">
      <c r="A248" s="202" t="str">
        <f>Seeds!AA270</f>
        <v>M4-NyO-21b-E-1</v>
      </c>
      <c r="B248" s="202" t="str">
        <f>Seeds!Z270</f>
        <v>{"id":"M4-NyO-21b-E-1","stimulus":"&lt;p&gt;¿Cuál de las siguientes opciones es un divisor de {{T1}}?&lt;/p&gt;","hint":"&lt;p&gt;Si al dividir un número grande entre otro pequeño el resto es 0, entonces el número pequeño es un divisor del número grande.&lt;/p&gt;","feedback":"&lt;p&gt;Si al dividir un número grande entre otro pequeño el resto es 0, entonces el número pequeño es un divisor del número grande.&lt;/p&gt;","seed":{"parameters":[{"name":"Q1","label":null,"list":[2,3]},{"name":"Q2","label":null,"list":[4,5]},{"name":"Q3","label":null,"list":[6,7]},{"name":"Q4","label":null,"list":[2,3]},{"name":"Q5","label":null,"list":[4,5]},{"name":"Q6","label":null,"list":[6,7]}],"calculated":[{"name":"T1","label":"{{function}}","function":"{{Q1}}*{{Q2}}*{{Q3}}","temp":true},{"name":"T7","label":"{{function}}","function":"{{Q5}}*{{Q6}}","temp":true},{"name":"T8","label":"{{function}}","function":"{{Q1}}*{{Q5}}","temp":true},{"name":"T9","label":"{{function}}","function":"{{Q3}}*{{Q5}}","temp":true},{"name":"T10","label":"{{function}}","function":"math.floor({{T1}}/{{T7}})","temp":true},{"name":"T11","label":"{{function}}","function":"{{T1}}%{{T7}}","temp":true},{"name":"T12","label":"{{function}}","function":"math.floor({{T1}}/{{T8}})","temp":true},{"name":"T13","label":"{{function}}","function":"{{T1}}%{{T8}}","temp":true},{"name":"T14","label":"{{function}}","function":"math.floor({{T1}}/{{T9}})","temp":true},{"name":"T15","label":"{{function}}","function":"{{T1}}%{{T9}}","temp":true},{"name":"A1","label":"{{function}}","function":"{{Q1}}"},{"name":"A2","label":"{{function}}","function":"{{Q2}}"},{"name":"A3","label":"{{function}}","function":"{{Q3}}"},{"name":"A4","label":"{{function}}","function":"{{Q1}}*{{Q2}}"},{"name":"A5","label":"{{function}}","function":"{{Q1}}*{{Q3}}"},{"name":"A6","label":"{{function}}","function":"{{Q2}}*{{Q3}}"},{"name":"A7","label":"{{function}}","function":"{{Q5}}*{{Q6}}","feedback":"&lt;p&gt;{{T7}} no es un divisor de {{T1}} porque:&lt;/p&gt;&lt;p&gt;{{T1}} : {{T7}} = {{T10}} con resto {{T11}}&lt;/p&gt;","incorrect":true},{"name":"A8","label":"{{function}}","function":"{{Q1}}*{{Q5}}","feedback":"&lt;p&gt;{{T8}} no es un divisor de {{T1}} porque:&lt;/p&gt;&lt;p&gt;{{T1}} : {{T8}} = {{T12}} con resto {{T13}}&lt;/p&gt;","incorrect":true},{"name":"A9","label":"{{function}}","function":"{{Q3}}*{{Q5}}","feedback":"&lt;p&gt;{{T9}} no es un divisor de {{T1}} porque:&lt;/p&gt;&lt;p&gt;{{T1}} : {{T9}} = {{T14}} con resto {{T15}}&lt;/p&gt;","incorrect":true}],"uniques":true},"algorithm":{"name":"trueFalse","template":"Choice matrix – inline","params":{"countCorrect":1,"countIncorrect":2,"options":["Verdadero","Falso"]}}}</v>
      </c>
      <c r="C248" s="202" t="str">
        <f t="shared" si="11"/>
        <v>#REF!</v>
      </c>
      <c r="D248" s="202" t="str">
        <f t="shared" si="2"/>
        <v>#REF!</v>
      </c>
    </row>
    <row r="249" ht="15.75" customHeight="1">
      <c r="A249" s="202" t="str">
        <f>Seeds!AA271</f>
        <v>M4-NyO-21b-A-1</v>
      </c>
      <c r="B249" s="202" t="str">
        <f>Seeds!Z271</f>
        <v>{"id":"M4-NyO-21b-A-1","stimulus":"&lt;p&gt;En la clase de Nico hay {{T1}} tizas. El profesor las quiere guardar en cajitas de manera que en todas haya el mismo número y no sobre ninguna. De las siguientes opciones, ¿cuál podría servirle?&lt;/p&gt;","hint":"&lt;p&gt;Si al dividir un número entre otro el resto es 0, entonces el segundo número es un divisor del primero.&lt;/p&gt;","feedback":"&lt;p&gt;Si al dividir un número entre otro el resto es 0, entonces el segundo número es un divisor del primero. En este caso:&lt;/p&gt;&lt;p style=\"text-align: center\"&gt;{{T1}} : {{Q1}} = {{Q2}} con resto 0&lt;/p&gt;","seed":{"parameters":[{"name":"Q1","label":null,"list":[3,5,7,9]},{"name":"Q2","label":null,"list":[3,5,7,9]},{"name":"Q3","label":null,"list":[2,4,6,8]},{"name":"Q4","label":null,"list":[2,4,6,8]},{"name":"Q5","label":null,"list":[2,4,6,8]}],"calculated":[{"name":"T1","label":"{{function}}","function":"{{Q1}}*{{Q2}}","temp":true},{"name":"T2","label":"{{function}}","function":"math.floor({{T1}}/{{Q3}})","temp":true},{"name":"T3","label":"{{function}}","function":" math.mod({{T1}}, {{Q3}})","temp":true},{"name":"T4","label":"{{function}}","function":" math.floor({{T1}}/{{Q4}})","temp":true},{"name":"T5","label":"{{function}}","function":" math.mod({{T1}}, {{Q4}})","temp":true},{"name":"T6","label":"{{function}}","function":" math.floor({{T1}}/{{Q5}})","temp":true},{"name":"T7","label":"{{function}}","function":" math.mod({{T1}}, {{Q5}})","temp":true},{"name":"A1","label":"{{function}} cajas de tizas.","function":"{{Q1}}","incorrect":false},{"name":"A2","label":"{{function}} cajas de tizas.","function":"{{Q3}}","feedback":"&lt;p&gt;{{Q3}} no es un divisor de {{T1}} porque:&lt;/p&gt;&lt;p style=\"text-align: center\"&gt;{{T1}} : {{Q3}} = {{T2}} con resto {{T3}}&lt;/p&gt;","incorrect":true},{"name":"A3","label":"{{function}} cajas de tizas.","function":"{{Q4}}","feedback":"&lt;p&gt;{{Q4}} no es un divisor de {{T1}} porque:&lt;/p&gt;&lt;p style=\"text-align: center\"&gt;{{T1}} : {{Q4}} = {{T4}} con resto {{T5}}&lt;/p&gt;","incorrect":true},{"name":"A4","label":"{{function}} cajas de tizas.","function":"{{Q5}}","feedback":" &lt;p&gt;{{Q5}} no es un divisor de {{T1}} porque:&lt;/p&gt;&lt;p style=\"text-align: center\"&gt;{{T1}} : {{Q5}} = {{T6}} con resto {{T7}}&lt;/p&gt;","incorrect":true}],"uniques":true},"algorithm":{"name":"trueFalse","template":"Multiple choice – standard","params":{"countCorrect":1,"countIncorrect":2,"showCheckIcon":false,"columns":3}}}</v>
      </c>
      <c r="C249" s="202" t="str">
        <f t="shared" si="11"/>
        <v>#REF!</v>
      </c>
      <c r="D249" s="202" t="str">
        <f t="shared" si="2"/>
        <v>#REF!</v>
      </c>
    </row>
    <row r="250" ht="15.75" customHeight="1">
      <c r="A250" s="202" t="str">
        <f>Seeds!AA272</f>
        <v>M4-NyO-21b-A-2</v>
      </c>
      <c r="B250" s="202" t="str">
        <f>Seeds!Z272</f>
        <v>{"id":"M4-NyO-21b-A-2","stimulus":"&lt;p&gt;Carla quiere repartir {{T1}} cromos en sobres de manera que en todos haya el mismo número y no sobre ninguno. De las siguientes opciones, ¿cuál podría servirle?&lt;/p&gt;","hint":"&lt;p&gt;Si al dividir un número entre otro el resto es 0, entonces el segundo número es un divisor del primero.&lt;/p&gt;","feedback":"&lt;p&gt;Si al dividir un número entre otro el resto es 0, entonces el segundo número es un divisor del primero. En este caso:&lt;/p&gt;&lt;p style=\"text-align: center\"&gt;{{T1}} : {{Q1}} = {{Q2}} con resto 0&lt;/p&gt;","seed":{"parameters":[{"name":"Q1","label":null,"list":[2,4,8]},{"name":"Q2","label":null,"list":[2,4,6,8]},{"name":"Q3","label":null,"list":[5,7,9]},{"name":"Q4","label":null,"list":[5,7,9]},{"name":"Q5","label":null,"list":[5,7,9]}],"calculated":[{"name":"T1","label":"{{function}}","function":"{{Q1}}*{{Q2}}","temp":true},{"name":"T2","label":"{{function}}","function":"math.floor({{T1}}/{{Q3}})","temp":true},{"name":"T3","label":"{{function}}","function":" math.mod({{T1}}, {{Q3}})","temp":true},{"name":"T4","label":"{{function}}","function":" math.floor({{T1}}/{{Q4}})","temp":true},{"name":"T5","label":"{{function}}","function":" math.mod({{T1}}, {{Q4}})","temp":true},{"name":"T6","label":"{{function}}","function":" math.floor({{T1}}/{{Q5}})","temp":true},{"name":"T7","label":"{{function}}","function":" math.mod({{T1}}, {{Q5}})","temp":true},{"name":"A1","label":"{{function}} sobres.","function":"{{Q1}}","incorrect":false},{"name":"A2","label":"{{function}} sobres.","function":"{{Q3}}","feedback":"&lt;p&gt;{{Q3}} no es un divisor de {{T1}} porque:&lt;/p&gt;&lt;p style=\"text-align: center\"&gt;{{T1}} : {{Q3}} = {{T2}} con resto {{T3}}&lt;/p&gt;","incorrect":true},{"name":"A3","label":"{{function}} sobres.","function":"{{Q4}}","feedback":"&lt;p&gt;{{Q4}} no es un divisor de {{T1}} porque:&lt;/p&gt;&lt;p style=\"text-align: center\"&gt;{{T1}} : {{Q4}} = {{T4}} con resto {{T5}}&lt;/p&gt;","incorrect":true},{"name":"A4","label":"{{function}} sobres.","function":"{{Q5}}","feedback":" &lt;p&gt;{{Q5}} no es un divisor de {{T1}} porque:&lt;/p&gt;&lt;p style=\"text-align: center\"&gt;{{T1}} : {{Q5}} = {{T6}} con resto {{T7}}&lt;/p&gt;","incorrect":true}],"uniques":true},"algorithm":{"name":"trueFalse","template":"Multiple choice – standard","params":{"countCorrect":1,"countIncorrect":2,"showCheckIcon":false,"columns":3}}}</v>
      </c>
      <c r="C250" s="202" t="str">
        <f t="shared" si="11"/>
        <v>#REF!</v>
      </c>
      <c r="D250" s="202" t="str">
        <f t="shared" si="2"/>
        <v>#REF!</v>
      </c>
    </row>
    <row r="251" ht="15.75" customHeight="1">
      <c r="A251" s="202" t="str">
        <f>Seeds!AA273</f>
        <v>M4-NyO-21b-A-3</v>
      </c>
      <c r="B251" s="202" t="str">
        <f>Seeds!Z273</f>
        <v>{
    "id": "M4-NyO-21b-A-3",
    "stimulus": "&lt;p&gt;Un agricultor quiere repartir {{T1}} melocotones en cajas. Su intención es que en todas haya el mismo número de piezas de fruta y no sobre ninguno. De las siguientes opciones, ¿cuál podría servirle?&lt;/p&gt;",
    "hint": "&lt;p&gt;Si al dividir un número entre otro el resto es 0, entonces el segundo número es un divisor del primero.&lt;/p&gt;",
    "feedback": "&lt;p&gt;Si al dividir un número entre otro el resto es 0, entonces el segundo número es un divisor del primero. En este caso:&lt;/p&gt;&lt;p style=\"text-align: center\"&gt;{{T1}} : {{Q1}} = {{Q2}} con resto 0&lt;/p&gt;",
    "seed": {
        "parameters": [
            {
                "name": "Q1",
                "label": null,
                "list": [
                    3,
                    5,
                    7,
                    9
                ]
            },
            {
                "name": "Q2",
                "label": null,
                "list": [
                    3,
                    5,
                    7,
                    9
                ]
            },
            {
                "name": "Q3",
                "label": null,
                "list": [
                    2,
                    4,
                    6,
                    8
                ]
            },
            {
                "name": "Q4",
                "label": null,
                "list": [
                    2,
                    4,
                    6,
                    8
                ]
            },
            {
                "name": "Q5",
                "label": null,
                "list": [
                    2,
                    4,
                    6,
                    8
                ]
            }
        ],
        "calculated": [
            {
                "name": "T1",
                "label": "{{function}}",
                "function": "{{Q1}}*{{Q2}}",
                "temp": true
            },
            {
                "name": "T2",
                "label": "{{function}}",
                "function": "math.floor({{T1}}/{{Q3}})",
                "temp": true
            },
            {
                "name": "T3",
                "label": "{{function}}",
                "function": " math.mod({{T1}}, {{Q3}})",
                "temp": true
            },
            {
                "name": "T4",
                "label": "{{function}}",
                "function": " math.floor({{T1}}/{{Q4}})",
                "temp": true
            },
            {
                "name": "T5",
                "label": "{{function}}",
                "function": " math.mod({{T1}}, {{Q4}})",
                "temp": true
            },
            {
                "name": "T6",
                "label": "{{function}}",
                "function": " math.floor({{T1}}/{{Q5}})",
                "temp": true
            },
            {
                "name": "T7",
                "label": "{{function}}",
                "function": " math.mod({{T1}}, {{Q5}})",
                "temp": true
            },
            {
                "name": "A1",
                "label": "{{function}} cajas.",
                "function": "{{Q1}}",
                "incorrect": false
            },
            {
                "name": "A2",
                "label": "{{function}} cajas.",
                "function": "{{Q3}}",
                "feedback": "&lt;p&gt;{{Q3}} no es un divisor de {{T1}} porque:&lt;/p&gt;&lt;p style=\"text-align: center\"&gt;{{T1}} : {{Q3}} = {{T2}} con resto {{T3}}&lt;/p&gt;",
                "incorrect": true
            },
            {
                "name": "A3",
                "label": "{{function}} cajas.",
                "function": "{{Q4}}",
                "feedback": "&lt;p&gt;{{Q4}} no es un divisor de {{T1}} porque:&lt;/p&gt;&lt;p style=\"text-align: center\"&gt;{{T1}} : {{Q4}} = {{T4}} con resto {{T5}}&lt;/p&gt;",
                "incorrect": true
            },
            {
                "name": "A4",
                "label": "{{function}} cajas.",
                "function": "{{Q5}}",
                "feedback": " &lt;p&gt;{{Q5}} no es un divisor de {{T1}} porque:&lt;/p&gt;&lt;p style=\"text-align: center\"&gt;{{T1}} : {{Q5}} = {{T6}} con resto {{T7}}&lt;/p&gt;",
                "incorrect": true
            }
        ],
        "uniques": true
    },
    "algorithm": {
        "name": "trueFalse",
        "template": "Multiple choice – standard",
        "params": {
            "countCorrect": 1,
            "countIncorrect": 2,
            "showCheckIcon": false,
            "columns": 3
        }
    }
}</v>
      </c>
      <c r="C251" s="202" t="str">
        <f t="shared" si="11"/>
        <v>#REF!</v>
      </c>
      <c r="D251" s="202" t="str">
        <f t="shared" si="2"/>
        <v>#REF!</v>
      </c>
    </row>
    <row r="252" ht="15.75" customHeight="1">
      <c r="A252" s="202" t="str">
        <f>Seeds!AA274</f>
        <v>M4-NyO-22a-I-1</v>
      </c>
      <c r="B252" s="202" t="str">
        <f>Seeds!Z274</f>
        <v>{
    "id": "M4-NyO-22a-I-1",
    "stimulus": "&lt;p&gt;Selecciona los números primos.&lt;/p&gt;",
    "hint": "&lt;p&gt;Un número es &lt;b&gt;primo&lt;/b&gt; si tiene dos divisores: el 1 y él mismo.&lt;/p&gt;&lt;p&gt;Un número es &lt;b&gt;compuesto&lt;/b&gt; si tiene más de dos divisores.&lt;/p&gt;",
    "feedback": "&lt;p&gt;Un número es &lt;b&gt;primo&lt;/b&gt; si tiene dos divisores: el 1 y él mismo.&lt;/p&gt;&lt;p&gt;Un número es &lt;b&gt;compuesto&lt;/b&gt; si tiene más de dos divisores.&lt;/p&gt;",
    "seed": {
        "parameters": [
            {
                "name": "Q1",
                "label": null,
                "list": [
                    2,
                    3,
                    5,
                    7,
                    11,
                    13,
                    17,
                    19,
                    23,
                    29,
                    31,
                    37,
                    41,
                    43,
                    47
                ]
            },
            {
                "name": "Q2",
                "label": null,
                "list": [
                    2,
                    3,
                    5,
                    7,
                    11,
                    13,
                    17,
                    19,
                    23,
                    29,
                    31,
                    37,
                    41,
                    43,
                    47
                ]
            },
            {
                "name": "Q3",
                "label": null,
                "list": [
                    2,
                    3,
                    5,
                    7,
                    11,
                    13,
                    17,
                    19,
                    23,
                    29,
                    31,
                    37,
                    41,
                    43,
                    47
                ]
            },
            {
                "name": "Q4",
                "label": null,
                "list": [
                    2,
                    3,
                    4,
                    5,
                    6,
                    7,
                    8
                ]
            },
            {
                "name": "Q5",
                "label": null,
                "list": [
                    2,
                    3,
                    4,
                    5,
                    6,
                    7,
                    8
                ]
            },
            {
                "name": "Q6",
                "label": null,
                "list": [
                    2,
                    3,
                    4,
                    5,
                    6,
                    7,
                    8
                ]
            }
        ],
        "calculated": [
            {
                "name": "T1",
                "label": "{{function}}",
                "function": "{{Q4}}*{{Q5}}",
                "temp": true
            },
            {
                "name": "T2",
                "label": "{{function}}",
                "function": "{{Q4}}*{{Q6}}",
                "temp": true
            },
            {
                "name": "T3",
                "label": "{{function}}",
                "function": "{{Q5}}*{{Q6}}",
                "temp": true
            },
            {
                "name": "A1",
                "label": "{{function}}",
                "function": "{{Q1}}",
                "incorrect": false
            },
            {
                "name": "A2",
                "label": "{{function}}",
                "function": "{{Q2}}",
                "incorrect": false
            },
            {
                "name": "A3",
                "label": "{{function}}",
                "function": "{{Q3}}",
                "incorrect": false
            },
            {
                "name": "A4",
                "label": "{{function}}",
                "function": "{{T1}}",
                "feedback": "&lt;p&gt;Es un número compuesto porque:&lt;/p&gt;&lt;p&gt;{{T1}} = {{Q4}} × {{Q5}}&lt;/p&gt;",
                "incorrect": true
            },
            {
                "name": "A5",
                "label": "{{function}}",
                "function": "{{T2}}",
                "feedback": "&lt;p&gt;Es un número compuesto porque:&lt;/p&gt;&lt;p&gt;{{T2}} = {{Q4}} × {{Q6}}&lt;/p&gt;",
                "incorrect": true
            },
            {
                "name": "A6",
                "label": "{{function}}",
                "function": "{{T3}}",
                "feedback": "&lt;p&gt;Es un número compuesto porque:&lt;/p&gt;&lt;p&gt;{{T3}} = {{Q5}} × {{Q6}}&lt;/p&gt;",
                "incorrect": true
            }
        ],
        "uniques": true
    },
    "algorithm": {
        "name": "trueFalse",
        "template": "Multiple choice – multiple response",
        "params": {
            "countCorrect": 2,
            "countIncorrect": 1,
            "showCheckIcon": false,
            "columns": 3
        }
    }
}</v>
      </c>
      <c r="C252" s="202" t="str">
        <f t="shared" si="11"/>
        <v>#REF!</v>
      </c>
      <c r="D252" s="202" t="str">
        <f t="shared" si="2"/>
        <v>#REF!</v>
      </c>
    </row>
    <row r="253" ht="15.75" customHeight="1">
      <c r="A253" s="202" t="str">
        <f>Seeds!AA276</f>
        <v>M4-NyO-22a-E-1</v>
      </c>
      <c r="B253" s="202" t="str">
        <f>Seeds!Z276</f>
        <v>{"id":"M4-NyO-22a-E-1","stimulus":"&lt;p&gt;Indica si las siguientes oraciones son verdaderas o falsas.&lt;/p&gt;","hint":"&lt;p&gt;Un número es &lt;b&gt;primo&lt;/b&gt; si tiene dos divisores: el 1 y él mismo.&lt;/p&gt;&lt;p&gt;Un número es &lt;b&gt;compuesto&lt;/b&gt; si tiene más de dos divisores.&lt;/p&gt;","feedback":"&lt;p&gt;Un número es &lt;b&gt;primo&lt;/b&gt; si tiene dos divisores: el 1 y él mismo.&lt;/p&gt;&lt;p&gt;Un número es &lt;b&gt;compuesto&lt;/b&gt; si tiene más de dos divisores.&lt;/p&gt;","seed":{"parameters":[{"name":"Q1","label":null,"list":[2,3,5,7,11,13,17,19,23,29,31,37,41,43,47]},{"name":"Q2","label":null,"list":[2,3,5,7,11,13,17,19,23,29,31,37,41,43,47]},{"name":"Q3","label":null,"list":[2,3,4,5,6,7,8]},{"name":"Q4","label":null,"list":[2,3,4,5,6,7,8]},{"name":"Q5","label":null,"list":[2,3,4,5,6,7,8]},{"name":"Q6","label":null,"list":[2,3,4,5,6,7,8]}],"calculated":[{"name":"T1","label":"","function":"{{Q3}}*{{Q4}}","temp":true},{"name":"T2","label":"","function":"{{Q5}}*{{Q6}}","temp":true},{"name":"A1","label":"{{Q1}} es un número primo."},{"name":"A2","label":"{{T1}} es un número compuesto.","feedback":"&lt;p&gt;Es un número compuesto porque:&lt;/p&gt;&lt;p&gt;{{T1}} = {{Q3}} × {{Q4}}&lt;/p&gt;"},{"name":"A3","label":"{{T2}} es un número primo.","incorrect":true},{"name":"A4","label":"{{Q2}} es un número compuesto.","incorrect":true}],"uniques":true},"algorithm":{"name":"trueFalse","template":"Choice matrix – inline","params":{"countCorrect":1,"countIncorrect":2,"showCheckIcon":false,"options":["Verdadero","Falso"]}}}</v>
      </c>
      <c r="C253" s="202" t="str">
        <f t="shared" si="11"/>
        <v>#REF!</v>
      </c>
      <c r="D253" s="202" t="str">
        <f t="shared" si="2"/>
        <v>#REF!</v>
      </c>
    </row>
    <row r="254" ht="15.75" customHeight="1">
      <c r="A254" s="202" t="str">
        <f>Seeds!AA277</f>
        <v>M4-NyO-23a-I-1</v>
      </c>
      <c r="B254" s="202" t="str">
        <f>Seeds!Z277</f>
        <v>{
    "id": "M4-NyO-23a-I-1",
    "stimulus": "&lt;p&gt;Selecciona qué números son divisibles por 2.&lt;/p&gt;",
    "hint": "&lt;p&gt;Un número es divisible por 2 si termina en 0 o en cifra par.&lt;/p&gt;",
    "feedback": "&lt;p&gt;Un número es divisible por 2 si termina en 0 o en cifra par. &lt;p&gt;Un número es divisible por 3 si la suma de sus cifras es múltiplo de 3. &lt;p&gt;Un número es divisible por 5 si termina en 0 o en 5. &lt;p&gt;Un número es divisible por 9 si la suma de sus cifras es múltiplo de 9.",
    "seed": {
        "parameters": [
            {
                "name": "Q1",
                "label": null,
                "min": 1,
                "max": 9,
                "step": 1
            },
            {
                "name": "Q2",
                "label": null,
                "min": 100,
                "max": 500,
                "step": 1
            },
            {
                "name": "Q3",
                "label": null,
                "list": [
                    3,
                    5,
                    7,
                    11,
                    13,
                    17,
                    19,
                    23,
                    29,
                    31,
                    37,
                    41,
                    43,
                    47,
                    53,
                    59,
                    61,
                    67
                ]
            },
            {
                "name": "Q4",
                "label": null,
                "list": [
                    3,
                    5,
                    7,
                    11,
                    13,
                    17,
                    19,
                    23,
                    29,
                    31,
                    37,
                    41,
                    43,
                    47,
                    53,
                    59,
                    61,
                    67
                ]
            }
        ],
        "calculated": [
            {
                "name": "A1",
                "label": "{{function}}",
                "function": "{{Q1}}*2",
                "incorrect": false
            },
            {
                "name": "T2",
                "label": "{{function}}",
                "function": "{{Q2}}*2",
                "incorrect": false
            },
            {
                "name": "T3",
                "label": "{{function}}",
                "function": "{{Q3}}",
                "incorrect": true
            },
            {
                "name": "T4",
                "label": "{{function}}",
                "function": "{{Q4}}*3",
                "incorrect": true
            },
            {
                "name": "T5",
                "label": "{{function}}",
                "function": "{{Q4}}*5",
                "incorrect": true
            }
        ],
        "uniques": true
    },
    "algorithm": {
        "name": "trueFalse",
        "template": "Multiple choice – multiple response",
        "params": {
            "countCorrect": 2,
            "countIncorrect": 2,
            "showCheckIcon": false,
            "columns": 2
        }
    }
}</v>
      </c>
      <c r="C254" s="202" t="str">
        <f t="shared" si="11"/>
        <v>#REF!</v>
      </c>
      <c r="D254" s="202" t="str">
        <f t="shared" si="2"/>
        <v>#REF!</v>
      </c>
    </row>
    <row r="255" ht="15.75" customHeight="1">
      <c r="A255" s="202" t="str">
        <f>Seeds!AA278</f>
        <v>M4-NyO-23a-E-1</v>
      </c>
      <c r="B255" s="202" t="str">
        <f>Seeds!Z278</f>
        <v>{"id":"M4-NyO-23a-E-1","stimulus":"&lt;p&gt;Selecciona la respuesta correcta.&lt;/p&gt;","hint":"&lt;p&gt;Un número es divisible por 2 si termina en 0 o en cifra par.&lt;/p&gt;","feedback":"&lt;p&gt;Un número es divisible por 2 si termina en 0 o en cifra par. &lt;p&gt;Un número es divisible por 3 si la suma de sus cifras es múltiplo de 3. &lt;p&gt;Un número es divisible por 5 si termina en 0 o en 5. &lt;p&gt;Un número es divisible por 9 si la suma de sus cifras es múltiplo de 9.&lt;/p&gt;","seed":{"parameters":[],"calculated":[{"name":"A1","label":"&lt;p&gt;Un número es divisible por 2 si la suma de sus cifras es múltiplo de 3.&lt;/p&gt;","function":"","incorrect":true},{"name":"A2","label":"&lt;p&gt;Un número es divisible por 2 si termina en 0 o en cifra par.&lt;/p&gt;","function":"","incorrect":false},{"name":"A3","label":"&lt;p&gt;Un número es divisible por 2 si termina en 0 o en 5.&lt;p&gt;","function":"","incorrect":true},{"name":"A4","label":"&lt;p&gt;Un número es divisible por 2 si la suma de sus cifras es múltiplo de 9. &lt;p&gt;","function":"","incorrect":true}],"uniques":true},"algorithm":{"name":"trueFalse","template":"Multiple choice – standard","params":{"countCorrect":1,"countIncorrect":2,"showCheckIcon":true}}}</v>
      </c>
      <c r="C255" s="202" t="str">
        <f t="shared" si="11"/>
        <v>#REF!</v>
      </c>
      <c r="D255" s="202" t="str">
        <f t="shared" si="2"/>
        <v>#REF!</v>
      </c>
    </row>
    <row r="256" ht="15.75" customHeight="1">
      <c r="A256" s="202" t="str">
        <f>Seeds!AA279</f>
        <v>M4-NyO-23b-I-1</v>
      </c>
      <c r="B256" s="202" t="str">
        <f>Seeds!Z279</f>
        <v>{"id":"M4-NyO-23b-I-1","stimulus":"&lt;p&gt;Selecciona qué números son divisibles por 3.&lt;/p&gt;","hint":"&lt;p&gt;Un número es divisible por 3 si la suma de sus cifras es múltiplo de 3&lt;/p&gt;","feedback":"&lt;p&gt;Un número es divisible por 2 si termina en 0 o en cifra par. &lt;p&gt;Un número es divisible por 3 si la suma de sus cifras es múltiplo de 3. &lt;p&gt;Un número es divisible por 5 si termina en 0 o en 5. &lt;p&gt;Un número es divisible por 9 si la suma de sus cifras es múltiplo de 9.&lt;/p&gt;","seed":{"parameters":[{"name":"Q1","label":null,"min":1,"max":9,"step":1},{"name":"Q2","label":null,"min":100,"max":500,"step":1},{"name":"Q3","label":null,"list":[2,4,8,10,14,16,20,22,26,28,30,32,34]}],"calculated":[{"name":"T1","label":"{{function}}","function":"{{Q1}}*3","incorrect":false},{"name":"T2","label":"{{function}}","function":"{{Q2}}*3","incorrect":false},{"name":"T3","label":"{{function}}","function":"{{Q3}}","incorrect":true},{"name":"T4","label":"{{function}}","function":"{{Q3}}*2","incorrect":true},{"name":"T5","label":"{{function}}","function":"{{Q3}}*4","incorrect":true}],"uniques":true},"algorithm":{"name":"trueFalse","template":"Multiple choice – multiple response","params":{"countCorrect":2,"countIncorrect":2,"showCheckIcon":false,
            "columns": 3
        }
    }
}</v>
      </c>
      <c r="C256" s="202" t="str">
        <f t="shared" si="11"/>
        <v>#REF!</v>
      </c>
      <c r="D256" s="202" t="str">
        <f t="shared" si="2"/>
        <v>#REF!</v>
      </c>
    </row>
    <row r="257" ht="15.75" customHeight="1">
      <c r="A257" s="202" t="str">
        <f>Seeds!AA280</f>
        <v>M4-NyO-23b-E-1</v>
      </c>
      <c r="B257" s="202" t="str">
        <f>Seeds!Z280</f>
        <v>{"id":"M4-NyO-23b-E-1","stimulus":"&lt;p&gt;Selecciona la respuesta correcta.&lt;/p&gt;","hint":"&lt;p&gt;Un número es divisible por 3 si la suma de sus cifras es múltiplo de 3&lt;/p&gt;","feedback":"&lt;p&gt;Un número es divisible por 2 si termina en 0 o en cifra par. &lt;p&gt;Un número es divisible por 3 si la suma de sus cifras es múltiplo de 3. &lt;p&gt;Un número es divisible por 5 si termina en 0 o en 5. &lt;p&gt;Un número es divisible por 9 si la suma de sus cifras es múltiplo de 9.","seed":{"parameters":[],"calculated":[{"name":"A1","label":"&lt;p&gt;Un número es divisible por 3 si termina en 0 o en cifra par.&lt;/p&gt;","function":"","incorrect":true},{"name":"A2","label":"&lt;p&gt;Un número es divisible por 3 si la suma de sus cifras es múltiplo de 3.","function":"","incorrect":false},{"name":"A3","label":"&lt;p&gt;Un número es divisible por 3 si termina en 0 o en 5.&lt;p&gt;","function":"","incorrect":true}],"uniques":true},"algorithm":{"name":"trueFalse","template":"Multiple choice – standard","params":{"countCorrect":1,"countIncorrect":2,"showCheckIcon":true}}}</v>
      </c>
      <c r="C257" s="202" t="str">
        <f t="shared" si="11"/>
        <v>#REF!</v>
      </c>
      <c r="D257" s="202" t="str">
        <f t="shared" si="2"/>
        <v>#REF!</v>
      </c>
    </row>
    <row r="258" ht="15.75" customHeight="1">
      <c r="A258" s="202" t="str">
        <f>Seeds!AA281</f>
        <v>M4-NyO-23c-I-1</v>
      </c>
      <c r="B258" s="202" t="str">
        <f>Seeds!Z281</f>
        <v>{"id":"M4-NyO-23c-I-1","stimulus":"&lt;p&gt;Selecciona qué número es divisible por 5.&lt;/p&gt;","hint":"&lt;p&gt;Un número es divisible por 5 si termina en 0 o en 5.&lt;/p&gt;","feedback":"&lt;p&gt;Un número es divisible por 2 si termina en 0 o en cifra par. &lt;p&gt;Un número es divisible por 3 si la suma de sus cifras es múltiplo de 3. &lt;p&gt;Un número es divisible por 5 si termina en 0 o en 5. &lt;p&gt;Un número es divisible por 9 si la suma de sus cifras es múltiplo de 9.","seed":{"parameters":[{"name":"Q1","label":null,"min":1,"max":500,"step":1},{"name":"Q2","label":null,"list":[2,4,6,8,10,12,14,16,18,20,22,24,26,28,30,32,34,36]}],"calculated":[{"name":"T1","label":"{{function}}","function":"{{Q1}}*5","incorrect":false},{"name":"T2","label":"{{function}}","function":"{{Q2}}","incorrect":true},{"name":"T3","label":"{{function}}","function":"{{Q2}}*5+1","incorrect":true}],"uniques":true},"algorithm":{"name":"trueFalse","template":"Multiple choice – standard","params":{"countCorrect":1,"countIncorrect":2,"showCheckIcon":false,"columns":3}}}</v>
      </c>
      <c r="C258" s="202" t="str">
        <f t="shared" si="11"/>
        <v>#REF!</v>
      </c>
      <c r="D258" s="202" t="str">
        <f t="shared" si="2"/>
        <v>#REF!</v>
      </c>
    </row>
    <row r="259" ht="15.75" customHeight="1">
      <c r="A259" s="202" t="str">
        <f>Seeds!AA282</f>
        <v>M4-NyO-23c-E-1</v>
      </c>
      <c r="B259" s="202" t="str">
        <f>Seeds!Z282</f>
        <v>{"id":"M4-NyO-23c-E-1","stimulus":"&lt;p&gt;Selecciona la respuesta correcta.&lt;/p&gt;","hint":"&lt;p&gt;Un número es divisible por 5 si termina en 0 o en 5.&lt;/p&gt;","feedback":"&lt;p&gt;Un número es divisible por 2 si termina en 0 o en cifra par. &lt;p&gt;Un número es divisible por 3 si la suma de sus cifras es múltiplo de 3. &lt;p&gt;Un número es divisible por 5 si termina en 0 o en 5. &lt;p&gt;Un número es divisible por 9 si la suma de sus cifras es múltiplo de 9.","seed":{"parameters":[],"calculated":[{"name":"A1","label":"&lt;p&gt;Un número es divisible por 5 si termina en 0 o en cifra par.&lt;/p&gt;","function":"","incorrect":true},{"name":"A2","label":"&lt;p&gt;Un número es divisible por 5 si termina en 0 o en 5.","function":"","incorrect":false},{"name":"A3","label":"&lt;p&gt;Un número es divisible por 5 si la suma de sus cifras es múltiplo de 5. &lt;p&gt;","function":"","incorrect":true}],"uniques":true},"algorithm":{"name":"trueFalse","template":"Multiple choice – standard","params":{"countCorrect":1,"countIncorrect":2,"showCheckIcon":true}}}</v>
      </c>
      <c r="C259" s="202" t="str">
        <f t="shared" si="11"/>
        <v>#REF!</v>
      </c>
      <c r="D259" s="202" t="str">
        <f t="shared" si="2"/>
        <v>#REF!</v>
      </c>
    </row>
    <row r="260" ht="15.75" customHeight="1">
      <c r="A260" s="202" t="str">
        <f>Seeds!AA283</f>
        <v>M4-NyO-23d-I-1</v>
      </c>
      <c r="B260" s="202" t="str">
        <f>Seeds!Z283</f>
        <v>{"id":"M4-NyO-23d-I-1","stimulus":"&lt;p&gt;Selecciona qué número es divisible por 9.&lt;/p&gt;","hint":"&lt;p&gt;Un número es divisible por 9 si la suma de sus cifras es múltiplo de 9.&lt;/p&gt;","feedback":"&lt;p&gt;Un número es divisible por 2 si termina en 0 o en cifra par. &lt;p&gt;Un número es divisible por 3 si la suma de sus cifras es múltiplo de 3. &lt;p&gt;Un número es divisible por 5 si termina en 0 o en 5. &lt;p&gt;Un número es divisible por 9 si la suma de sus cifras es múltiplo de 9.&lt;/p&gt;","seed":{"parameters":[{"name":"Q1","label":null,"min":1,"max":500,"step":1},{"name":"Q2","label":null,"list":[2,4,6,8,10,12,14,16,18,20,22,24,26,28,30,32,34,36]}],"calculated":[{"name":"T1","label":"{{function}}","function":"{{Q1}}*9","incorrect":false},{"name":"T2","label":"{{function}}","function":"{{Q2}}","incorrect":true},{"name":"T3","label":"{{function}}","function":"{{Q2}}*2","incorrect":true}],"uniques":true},"algorithm":{"name":"trueFalse","template":"Multiple choice – standard","params":{"countCorrect":1,"countIncorrect":2,"showCheckIcon":false,"columns":3}}}</v>
      </c>
      <c r="C260" s="202" t="str">
        <f t="shared" si="11"/>
        <v>#REF!</v>
      </c>
      <c r="D260" s="202" t="str">
        <f t="shared" si="2"/>
        <v>#REF!</v>
      </c>
    </row>
    <row r="261" ht="15.75" customHeight="1">
      <c r="A261" s="202" t="str">
        <f>Seeds!AA284</f>
        <v>M4-NyO-23d-E-1</v>
      </c>
      <c r="B261" s="202" t="str">
        <f>Seeds!Z284</f>
        <v>{"id":"M4-NyO-23d-E-1","stimulus":"&lt;p&gt;Selecciona la respuesta correcta.&lt;/p&gt;","hint":"&lt;p&gt;Un número es divisible por 9 si la suma de sus cifras es múltiplo de 9.&lt;/p&gt;","feedback":"&lt;p&gt;Un número es divisible por 2 si termina en 0 o en cifra par. &lt;p&gt;Un número es divisible por 3 si la suma de sus cifras es múltiplo de 3. &lt;p&gt;Un número es divisible por 5 si termina en 0 o en 5. &lt;p&gt;Un número es divisible por 9 si la suma de sus cifras es múltiplo de 9.","seed":{"parameters":[],"calculated":[{"name":"A1","label":"&lt;p&gt;Un número es divisible por 9 si termina en 0 o en cifra par.&lt;/p&gt;","function":"","incorrect":true},{"name":"A2","label":"&lt;p&gt;Un número es divisible por 9 si la suma de sus cifras es múltiplo de 9.","function":"","incorrect":false},{"name":"A3","label":"&lt;p&gt;Un número es divisible por 9 si la suma de sus cifras es múltiplo de 3. &lt;p&gt;","function":"","incorrect":true},{"name":"A4","label":"&lt;p&gt;Un número es divisible por 9 si termina en 0 o en 5. &lt;p&gt;","function":"","incorrect":true}],"uniques":true},"algorithm":{"name":"trueFalse","template":"Multiple choice – standard","params":{"countCorrect":1,"countIncorrect":2,"showCheckIcon":true}}}</v>
      </c>
      <c r="C261" s="202" t="str">
        <f t="shared" si="11"/>
        <v>#REF!</v>
      </c>
      <c r="D261" s="202" t="str">
        <f t="shared" si="2"/>
        <v>#REF!</v>
      </c>
    </row>
    <row r="262" ht="15.75" customHeight="1">
      <c r="A262" s="202" t="str">
        <f>Seeds!AA285</f>
        <v>M4-NyO-23e-I-1</v>
      </c>
      <c r="B262" s="202" t="str">
        <f>Seeds!Z285</f>
        <v>{
    "id": "M4-NyO-23e-I-1",
    "stimulus": "&lt;p&gt;Selecciona qué número es divisible por 10.&lt;/p&gt;",
    "hint": "&lt;p&gt;Un número es divisible entre 10 si termina en 0.&lt;/p&gt;",
    "feedback": "&lt;p&gt;Un número es divisible por 10 si termina en 0.&lt;/p&gt;",
    "seed": {
        "parameters": [
            {
                "name": "Q1",
                "label": null,
                "min": 1,
                "max": 10,
                "step": 1
            },
            {
                "name": "Q2",
                "label": null,
                "list": [
                    2,
                    4,
                    6,
                    8,
                    12,
                    14,
                    16,
                    18,
                    22,
                    24,
                    26,
                    28,
                    32,
                    34,
                    36
                ]
            }
        ],
        "calculated": [
            {
                "name": "T1",
                "label": "{{function}}",
                "function": "{{Q1}}*10",
                "incorrect": false
            },
            {
                "name": "T2",
                "label": "{{function}}",
                "function": "{{Q2}}",
                "incorrect": true
            },
            {
                "name": "T3",
                "label": "{{function}}",
                "function": "{{Q2}}*3",
                "incorrect": true
            }
        ],
        "uniques": true
    },
    "algorithm": {
        "name": "trueFalse",
        "template": "Multiple choice – standard",
        "params": {
            "countCorrect": 1,
            "countIncorrect": 2,
            "showCheckIcon": false,
            "columns": 3
        }
    }
}</v>
      </c>
      <c r="C262" s="202" t="str">
        <f t="shared" si="11"/>
        <v>#REF!</v>
      </c>
      <c r="D262" s="202" t="str">
        <f t="shared" si="2"/>
        <v>#REF!</v>
      </c>
    </row>
    <row r="263" ht="15.75" customHeight="1">
      <c r="A263" s="202" t="str">
        <f>Seeds!AA286</f>
        <v>M4-NyO-23e-E-1</v>
      </c>
      <c r="B263" s="202" t="str">
        <f>Seeds!Z286</f>
        <v>{"id":"M4-NyO-23e-E-1","stimulus":"&lt;p&gt;Selecciona la respuesta correcta.&lt;/p&gt;","hint":"&lt;p&gt;Un número es divisible entre 10 si termina en 0.&lt;/p&gt;","feedback":"&lt;p&gt;Un número es divisible por 10 si termina en 0.&lt;/p&gt;","seed":{"parameters":[],"calculated":[{"name":"A1","label":"&lt;p&gt;Un número es divisible por 9 si termina en 0 o en cifra par.&lt;/p&gt;","function":"","incorrect":true},{"name":"A2","label":"&lt;p&gt;Un número es divisible por 10 si termina en 0.&lt;/p&gt;","function":"","incorrect":false},{"name":"A3","label":"&lt;p&gt;Un número es divisible por 10 si la suma de sus cifras es múltiplo de 3.&lt;p&gt;","function":"","incorrect":true},{"name":"A4","label":"&lt;p&gt;Un número es divisible por 10 si termina en 0 o en 5.&lt;p&gt;","function":"","incorrect":true}],"uniques":true},"algorithm":{"name":"trueFalse","template":"Multiple choice – standard","params":{"countCorrect":1,"countIncorrect":2,"showCheckIcon":true}}}</v>
      </c>
      <c r="C263" s="202" t="str">
        <f t="shared" si="11"/>
        <v>#REF!</v>
      </c>
      <c r="D263" s="202" t="str">
        <f t="shared" si="2"/>
        <v>#REF!</v>
      </c>
    </row>
    <row r="264" ht="15.75" customHeight="1">
      <c r="A264" s="202" t="str">
        <f>Seeds!AA287</f>
        <v>M4-NyO-42a-I-1</v>
      </c>
      <c r="B264" s="202" t="str">
        <f>Seeds!Z287</f>
        <v>{"id":"M4-NyO-42a-I-1","stimulus":"&lt;p&gt;Escoge el número para que la suma sea correcta.&lt;/p&gt;&lt;p style=\"text-align: center\"&gt;{{Q1}} + ... = {{T1}}&lt;/p&gt;","hint":"&lt;p&gt;La suma y la resta son operaciones opuestas. Es decir, 2 + 5 es 7 del mismo modo que 7 − 2 es 5.&lt;/p&gt;","feedback":"&lt;p&gt;Como {{T1}} es el resultado de sumar {{Q1}} y otro número, para obtener el segundo sumando hay que resolver el siguiente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max":5000,"step":1},{"name":"Q2","label":null,"min":100,"max":5000,"step":1},{"name":"Q3","label":null,"min":10,"max":90,"step":10},{"name":"Q4","label":null,"min":100,"max":900,"step":100},{"name":"Q5","label":null,"min":10,"max":90,"step":10},{"name":"Q6","label":null,"min":100,"max":900,"step":100}],"calculated":[{"name":"T1","label":"{{function}}","function":"{{Q1}}+{{Q2}}","temp":true},{"name":"A1","label":"{{function}}","function":"{{Q2}}"},{"name":"A2","label":"{{function}}","function":"{{Q2}}+{{Q3}}","incorrect":true},{"name":"A3","label":"{{function}}","function":"{{Q2}}+{{Q4}}","incorrect":true},{"name":"A4","label":"{{function}}","function":"{{Q2}}-{{Q5}}","incorrect":true},{"name":"A5","label":"{{function}}","function":"{{Q2}}-{{Q6}}","incorrect":true}],"uniques":true},"algorithm":{"name":"trueFalse","template":"Multiple choice – standard","params":{"countCorrect":1,"countIncorrect":2,"showCheckIcon":false,"columns":3}}}</v>
      </c>
      <c r="C264" s="202" t="str">
        <f t="shared" si="11"/>
        <v>#REF!</v>
      </c>
      <c r="D264" s="202" t="str">
        <f t="shared" si="2"/>
        <v>#REF!</v>
      </c>
    </row>
    <row r="265" ht="15.75" customHeight="1">
      <c r="A265" s="202" t="str">
        <f>Seeds!AA288</f>
        <v>M4-NyO-42a-I-2</v>
      </c>
      <c r="B265" s="202" t="str">
        <f>Seeds!Z288</f>
        <v>{"id":"M4-NyO-42a-I-2","stimulus":"&lt;p&gt;Escoge el número para que la suma sea correcta.&lt;/p&gt;&lt;p style=\"text-align: center\"&gt;... + {{Q1}} = {{T1}}&lt;/p&gt;","hint":"&lt;p&gt;La suma y la resta son operaciones opuestas. Es decir, 6 + 3 es 9 del mismo modo que 9 − 3 es 6.&lt;/p&gt;","feedback":"&lt;p&gt;Como {{T1}} es el resultado de sumar {{Q1}} y otro número, para obtener el primer sumando hay que resolver el siguiente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max":5000,"step":1},{"name":"Q2","label":null,"min":100,"max":5000,"step":1},{"name":"Q3","label":null,"min":10,"max":90,"step":10},{"name":"Q4","label":null,"min":100,"max":900,"step":100},{"name":"Q5","label":null,"min":10,"max":90,"step":10},{"name":"Q6","label":null,"min":100,"max":900,"step":100}],"calculated":[{"name":"T1","label":"{{function}}","function":"{{Q1}}+{{Q2}}","temp":true},{"name":"A1","label":"{{function}}","function":"{{Q2}}"},{"name":"A2","label":"{{function}}","function":"{{Q2}}+{{Q3}}","incorrect":true},{"name":"A3","label":"{{function}}","function":"{{Q2}}+{{Q4}}","incorrect":true},{"name":"A4","label":"{{function}}","function":"{{Q2}}-{{Q5}}","incorrect":true},{"name":"A5","label":"{{function}}","function":"{{Q2}}-{{Q6}}","incorrect":true}],"uniques":true},"algorithm":{"name":"trueFalse","template":"Multiple choice – standard","params":{"countCorrect":1,"countIncorrect":2,"showCheckIcon":false,"columns":3}}}</v>
      </c>
      <c r="C265" s="202" t="str">
        <f t="shared" si="11"/>
        <v>#REF!</v>
      </c>
      <c r="D265" s="202" t="str">
        <f t="shared" si="2"/>
        <v>#REF!</v>
      </c>
    </row>
    <row r="266" ht="15.75" customHeight="1">
      <c r="A266" s="202" t="str">
        <f>Seeds!AA289</f>
        <v>M4-NyO-42a-E-1</v>
      </c>
      <c r="B266" s="202" t="str">
        <f>Seeds!Z289</f>
        <v>{"id":"M4-NyO-42a-E-1","stimulus":"&lt;p&gt;Completa la siguiente suma.&lt;/p&gt;","template":"&lt;p style=\"text-align: center\"&gt;{{Q1}} + {{response}} = {{T1}}&lt;/p&gt;","hint":"&lt;p&gt;La suma y la resta son operaciones opuestas. Es decir, 1 + 7 es 8 del mismo modo que 8 − 1 es 7.&lt;/p&gt;","feedback":"&lt;p&gt;Como {{T1}} es el resultado de sumar {{Q1}} y otro número, para obtener el segundo sumando hay que resolver este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max":5000,"step":1},{"name":"Q2","label":null,"min":100,"max":5000,"step":1}],"calculated":[{"name":"T1","function":"{{Q1}}+{{Q2}}","temp":true},{"name":"A1","function":"{{Q2}}"}],"uniques":true},"algorithm":{"name":"calculateOperation","params":{"method":"equivLiteral","keyboard":"NUMERICAL"}}}</v>
      </c>
      <c r="C266" s="202" t="str">
        <f t="shared" si="11"/>
        <v>#REF!</v>
      </c>
      <c r="D266" s="202" t="str">
        <f t="shared" si="2"/>
        <v>#REF!</v>
      </c>
    </row>
    <row r="267" ht="15.75" customHeight="1">
      <c r="A267" s="202" t="str">
        <f>Seeds!AA290</f>
        <v>M4-NyO-42a-E-2</v>
      </c>
      <c r="B267" s="202" t="str">
        <f>Seeds!Z290</f>
        <v>{"id":"M4-NyO-42a-E-2","stimulus":"&lt;p&gt;Completa la siguiente suma.&lt;/p&gt;","template":"&lt;p style=\"text-align: center\"&gt;{{response}} + {{Q1}} = {{T1}}&lt;/p&gt;","hint":"&lt;p&gt;La suma y la resta son operaciones opuestas. Es decir, 4 + 2 es 6 del mismo modo que 6 − 2 es 4.&lt;/p&gt;","feedback":"&lt;p&gt;Como {{T1}} es el resultado de sumar {{Q1}} y otro número, para obtener el segundo sumando hay que resolver este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max":5000,"step":1},{"name":"Q2","label":null,"min":100,"max":5000,"step":1}],"calculated":[{"name":"T1","function":"{{Q1}}+{{Q2}}","temp":true},{"name":"A1","function":"{{Q2}}"}],"uniques":true},"algorithm":{"name":"calculateOperation","params":{"method":"equivLiteral","keyboard":"NUMERICAL"}}}</v>
      </c>
      <c r="C267" s="202" t="str">
        <f t="shared" si="11"/>
        <v>#REF!</v>
      </c>
      <c r="D267" s="202" t="str">
        <f t="shared" si="2"/>
        <v>#REF!</v>
      </c>
    </row>
    <row r="268" ht="15.75" customHeight="1">
      <c r="A268" s="202" t="str">
        <f>Seeds!AA291</f>
        <v>M4-NyO-42a-A-1</v>
      </c>
      <c r="B268" s="202" t="str">
        <f>Seeds!Z291</f>
        <v>{"id":"M4-NyO-42a-A-1","stimulus":"&lt;p&gt;En una frutería hay a la venta {{Q1}} piezas de fruta. Tras llegar el proveedor con el pedido, la tienda dispone de {{T1}} piezas. ¿Cuánta fruta se ha pedido?&lt;/p&gt;","template":"&lt;p&gt;Se ha pedido {{response}} piezas de fruta.&lt;/p&gt;","hint":"&lt;p&gt;La suma y la resta son operaciones opuestas. Es decir, 6 + 3 es 9 del mismo modo que 9 − 3 es 6.&lt;/p&gt;","feedback":"&lt;p&gt;Como {{T1}} es el resultado de sumar {{Q1}} y otro número, para obtener el segundo sumando hay que resolver el siguiente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65%;\"&gt;{{Q2}}&lt;/span&gt;&lt;span class=\"lemo-graphie-label\" style=\"position: absolute; right: 30%; top: 35%;\"&gt;{{Q1}}&lt;/span&gt;&lt;span class=\"lemo-graphie-label\" style=\"position: absolute; right: 30%; top: 8%;\"&gt;{{T1}}&lt;/span&gt;&lt;/div&gt;&lt;/div&gt;&lt;/div&gt;","seed":{"parameters":[{"name":"Q1","label":null,"min":50,"max":100,"step":1},{"name":"Q2","label":null,"min":100,"max":500,"step":1}],"calculated":[{"name":"T1","label":"{{function}}","function":"{{Q1}}+{{Q2}}","temp":true},{"name":"A1","label":"{{function}}","function":"{{Q2}}"}],"uniques":true},"algorithm":{"name":"calculateOperation","params":{"method":"equivLiteral","keyboard":"NUMERICAL"}}}</v>
      </c>
      <c r="C268" s="202" t="str">
        <f t="shared" si="11"/>
        <v>#REF!</v>
      </c>
      <c r="D268" s="202" t="str">
        <f t="shared" si="2"/>
        <v>#REF!</v>
      </c>
    </row>
    <row r="269" ht="15.75" customHeight="1">
      <c r="A269" s="202" t="str">
        <f>Seeds!AA292</f>
        <v>M4-NyO-42a-A-2</v>
      </c>
      <c r="B269" s="202" t="str">
        <f>Seeds!Z292</f>
        <v>{"id":"M4-NyO-42a-A-2","stimulus":"&lt;p&gt;Una tienda de electrónica tenía a la venta {{Q1}} productos. Pero tras la ampliación puede mostrar {{T1}}. ¿Cuántos productos ha traído por la ampliación?&lt;/p&gt;","template":"&lt;p&gt;Ha añadido {{response}} productos.&lt;/p&gt;","hint":"&lt;p&gt;La suma y la resta son operaciones opuestas. Es decir, 1 + 7 es 8 del mismo modo que 8 − 1 es 7.&lt;/p&gt;","feedback":"&lt;p&gt;Como {{T1}} es el resultado de sumar {{Q1}} y otro número, para obtener el segundo sumando hay que resolver el siguiente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1000,"max":9999,"step":1},{"name":"Q2","label":null,"min":1000,"max":9999,"step":1}],"calculated":[{"name":"T1","label":"{{function}}","function":"{{Q1}}+{{Q2}}","temp":true},{"name":"A1","label":"{{function}}","function":"{{Q2}}"}],"uniques":true},"algorithm":{"name":"calculateOperation","params":{"method":"equivLiteral","keyboard":"NUMERICAL"}}}</v>
      </c>
      <c r="C269" s="202" t="str">
        <f t="shared" si="11"/>
        <v>#REF!</v>
      </c>
      <c r="D269" s="202" t="str">
        <f t="shared" si="2"/>
        <v>#REF!</v>
      </c>
    </row>
    <row r="270" ht="15.75" customHeight="1">
      <c r="A270" s="202" t="str">
        <f>Seeds!AA293</f>
        <v>M4-NyO-42a-A-3</v>
      </c>
      <c r="B270" s="202" t="str">
        <f>Seeds!Z293</f>
        <v>{"id":"M4-NyO-42a-A-3","stimulus":"&lt;p&gt;Alba y su su abuelo recogieron de su huerta {{Q1}} limones durante el primer día de recolecta. Para el segundo día, ya contaban con {{T1}}. ¿Cuántos limones recogieron el segundo día?&lt;/p&gt;","template":"&lt;p&gt;El segundo día recogieron {{response}} limones.&lt;/p&gt;","hint":"&lt;p&gt;La suma y la resta son operaciones opuestas. Es decir, 4 + 2 es 6 del mismo modo que 6 − 2 es 4.&lt;/p&gt;","feedback":"&lt;p&gt;Como {{T1}} es el resultado de sumar {{Q1}} y otro número, para obtener el segundo sumando hay que resolver el siguiente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65%;\"&gt;{{Q2}}&lt;/span&gt;&lt;span class=\"lemo-graphie-label\" style=\"position: absolute; right: 30%; top: 35%;\"&gt;{{Q1}}&lt;/span&gt;&lt;span class=\"lemo-graphie-label\" style=\"position: absolute; right: 30%; top: 8%;\"&gt;{{T1}}&lt;/span&gt;&lt;/div&gt;&lt;/div&gt;&lt;/div&gt;","seed":{"parameters":[{"name":"Q1","label":null,"min":50,"max":500,"step":1},{"name":"Q2","label":null,"min":50,"max":500,"step":1}],"calculated":[{"name":"T1","label":"{{function}}","function":"{{Q1}}+{{Q2}}","temp":true},{"name":"A1","label":"{{function}}","function":"{{Q2}}"}],"uniques":true},"algorithm":{"name":"calculateOperation","params":{"method":"equivLiteral","keyboard":"NUMERICAL"}}}</v>
      </c>
      <c r="C270" s="202" t="str">
        <f t="shared" si="11"/>
        <v>#REF!</v>
      </c>
      <c r="D270" s="202" t="str">
        <f t="shared" si="2"/>
        <v>#REF!</v>
      </c>
    </row>
    <row r="271" ht="15.75" customHeight="1">
      <c r="A271" s="202" t="str">
        <f>Seeds!AA294</f>
        <v>M4-NyO-42b-I-1</v>
      </c>
      <c r="B271" s="202" t="str">
        <f>Seeds!Z294</f>
        <v>{"id":"M4-NyO-42b-I-1","stimulus":"&lt;p&gt;¿Qué número completa resta?&lt;/p&gt;&lt;p style=\"text-align: center\"&gt;... − {{Q1}} = {{Q2}}&lt;/p&gt;","hint":"&lt;p&gt;Según la prueba de la resta, al sumar el sustraendo y la diferencia, se obtiene el minuendo.&lt;/p&gt;&lt;p style=\"text-align: center\"&gt;sustraendo + diferencia = minuendo&lt;/p&gt;","feedback":"&lt;p&gt;Según la prueba de la resta, al sumar el sustraendo y la diferencia, se obtiene el minuendo:&lt;/p&gt;&lt;p style=\"text-align: center\"&gt;{{Q1}} + {{Q2}} = {{A1}}&lt;/p&gt;","seed":{"parameters":[{"name":"Q1","label":null,"min":100,"max":5000,"step":1},{"name":"Q2","label":null,"min":100,"max":5000,"step":1},{"name":"Q3","label":null,"min":10,"max":90,"step":10},{"name":"Q4","label":null,"min":10,"max":90,"step":10}],"calculated":[{"name":"A1","label":"{{function}}","function":"{{Q1}}+{{Q2}}"},{"name":"A2","label":"{{function}}","function":"{{Q1}}+{{Q4}}","incorrect":true},{"name":"A3","label":"{{function}}","function":"{{Q1}}","incorrect":true},{"name":"A4","label":"{{function}}","function":"{{Q1}}+{{Q2}}-{{Q3}}","incorrect":true},{"name":"A5","label":"{{function}}","function":"{{Q1}}+{{Q2}}+{{Q3}}","incorrect":true}],"uniques":true},"algorithm":{"name":"trueFalse","template":"Multiple choice – standard","params":{"countCorrect":1,"countIncorrect":2,"showCheckIcon":false,"columns":3}}}</v>
      </c>
      <c r="C271" s="202" t="str">
        <f t="shared" si="11"/>
        <v>#REF!</v>
      </c>
      <c r="D271" s="202" t="str">
        <f t="shared" si="2"/>
        <v>#REF!</v>
      </c>
    </row>
    <row r="272" ht="15.75" customHeight="1">
      <c r="A272" s="202" t="str">
        <f>Seeds!AA295</f>
        <v>M4-NyO-42b-E-1</v>
      </c>
      <c r="B272" s="202" t="str">
        <f>Seeds!Z295</f>
        <v>{"id":"M4-NyO-42b-E-1","stimulus":"&lt;p&gt;Calcula el minuendo de la siguiente resta.&lt;/p&gt;","template":"&lt;p style=\"text-align: center\"&gt;{{response}} − {{Q1}} = {{Q2}}&lt;/p&gt;","hint":"&lt;p&gt;Según la prueba de la resta, al sumar el sustraendo y la diferencia, se obtiene el minuendo.&lt;/p&gt;&lt;p style=\"text-align: center\"&gt;sustraendo + diferencia = minuendo&lt;/p&gt;","feedback":"&lt;p&gt;Según la prueba de la resta, al sumar el sustraendo y la diferencia, se obtiene el minuendo:&lt;/p&gt;&lt;p style=\"text-align: center\"&gt;{{Q1}} + {{Q2}} = {{A1}}&lt;/p&gt;","seed":{"parameters":[{"name":"Q1","label":null,"min":1000,"max":9999,"step":1},{"name":"Q2","label":null,"min":1000,"max":9999,"step":1}],"calculated":[{"name":"A1","label":"{{function}}","function":"{{Q1}}+{{Q2}}"}],"uniques":true},"algorithm":{"name":"calculateOperation","params":{"method":"equivLiteral","keyboard":"NUMERICAL"}}}</v>
      </c>
      <c r="C272" s="202" t="str">
        <f t="shared" si="11"/>
        <v>#REF!</v>
      </c>
      <c r="D272" s="202" t="str">
        <f t="shared" si="2"/>
        <v>#REF!</v>
      </c>
    </row>
    <row r="273" ht="15.75" customHeight="1">
      <c r="A273" s="202" t="str">
        <f>Seeds!AA296</f>
        <v>M4-NyO-42b-A-1</v>
      </c>
      <c r="B273" s="202" t="str">
        <f>Seeds!Z296</f>
        <v>{"id":"M4-NyO-42b-A-1","stimulus":"&lt;p&gt;Unas horas después de que Aurora revisase el dinero que tenía en el banco, una tienda le cobró {{Q1}} €. Si después de este cobro le quedan {{Q2}} € en la cuenta, ¿cuánto dinero vio Aurora que tenía en un principio?&lt;/p&gt;","template":"&lt;p&gt;Aurora tenía {{response}} €.&lt;/p&gt;","hint":"&lt;p&gt;Según la prueba de la resta, al sumar el sustraendo y la diferencia, se obtiene el minuendo.&lt;/p&gt;&lt;p style=\"text-align: center\"&gt;sustraendo + diferencia = minuendo&lt;/p&gt;","feedback":"&lt;p&gt;Según la prueba de la resta, al sumar el sustraendo y la diferencia, se obtiene el minuendo:&lt;/p&gt;&lt;p style=\"text-align: center\"&gt;... − {{Q1}} = {{Q2}}&lt;/p&gt;&lt;p style=\"text-align: center\"&gt;{{Q1}} + {{Q2}} = {{A1}}&lt;/p&gt;","seed":{"parameters":[{"name":"Q1","label":null,"min":1,"max":200,"step":1},{"name":"Q2","label":null,"min":1,"max":200,"step":1}],"calculated":[{"name":"A1","label":"{{function}}","function":"{{Q1}}+{{Q2}}"}],"uniques":true},"algorithm":{"name":"calculateOperation","params":{"method":"equivLiteral","keyboard":"NUMERICAL"}}}</v>
      </c>
      <c r="C273" s="202" t="str">
        <f t="shared" si="11"/>
        <v>#REF!</v>
      </c>
      <c r="D273" s="202" t="str">
        <f t="shared" si="2"/>
        <v>#REF!</v>
      </c>
    </row>
    <row r="274" ht="15.75" customHeight="1">
      <c r="A274" s="202" t="str">
        <f>Seeds!AA297</f>
        <v>M4-NyO-42b-A-2</v>
      </c>
      <c r="B274" s="202" t="str">
        <f>Seeds!Z297</f>
        <v>{"id":"M4-NyO-42b-A-2","stimulus":"&lt;p&gt;Una fábrica de sombreros tenía el almacén lleno antes de hacer un envío de {{Q1}} sombreros a Francia. Si ahora solo le quedan {{Q2}}, ¿cuántos tenía en un primer momento?&lt;/p&gt;","template":"&lt;p&gt;En el almacén había {{response}} sombreros.&lt;/p&gt;","hint":"&lt;p&gt;Según la prueba de la resta, al sumar el sustraendo y la diferencia, se obtiene el minuendo.&lt;/p&gt;&lt;p style=\"text-align: center\"&gt;sustraendo + diferencia = minuendo&lt;/p&gt;","feedback":"&lt;p&gt;Según la prueba de la resta, al sumar el sustraendo y la diferencia, se obtiene el minuendo:&lt;/p&gt;&lt;p style=\"text-align: center\"&gt;... − {{Q1}} = {{Q2}}&lt;/p&gt;&lt;p style=\"text-align: center\"&gt;{{Q1}} + {{Q2}} = {{A1}}&lt;/p&gt;","seed":{"parameters":[{"name":"Q1","label":null,"min":1,"max":200,"step":1},{"name":"Q2","label":null,"min":1,"max":200,"step":1}],"calculated":[{"name":"A1","label":"{{function}}","function":"{{Q1}}+{{Q2}}"}],"uniques":true},"algorithm":{"name":"calculateOperation","params":{"method":"equivLiteral","keyboard":"NUMERICAL"}}}</v>
      </c>
      <c r="C274" s="202" t="str">
        <f t="shared" si="11"/>
        <v>#REF!</v>
      </c>
      <c r="D274" s="202" t="str">
        <f t="shared" si="2"/>
        <v>#REF!</v>
      </c>
    </row>
    <row r="275" ht="15.75" customHeight="1">
      <c r="A275" s="202" t="str">
        <f>Seeds!AA298</f>
        <v>M4-NyO-42b-A-3</v>
      </c>
      <c r="B275" s="202" t="str">
        <f>Seeds!Z298</f>
        <v>{"id":"M4-NyO-42b-A-3","stimulus":"&lt;p&gt;A un colegio van todos los días el mismo número de estudiantes. Sin embargo, al terminar las clases, {{Q1}} se van a casa y el resto se queda en actividades extraescolares. Si los alumnos que se quedan en el colegio son {{Q2}}, ¿cuántos estudiantes van todos los días a clase?&lt;/p&gt;","template":"&lt;p&gt;Al colegio van {{response}} estudiantes.&lt;/p&gt;","hint":"&lt;p&gt;Según la prueba de la resta, al sumar el sustraendo y la diferencia, se obtiene el minuendo.&lt;/p&gt;&lt;p style=\"text-align: center\"&gt;sustraendo + diferencia = minuendo&lt;/p&gt;","feedback":"&lt;p&gt;Según la prueba de la resta, al sumar el sustraendo y la diferencia, se obtiene el minuendo:&lt;/p&gt;&lt;p style=\"text-align: center\"&gt;... − {{Q1}} = {{Q2}}&lt;/p&gt;&lt;p style=\"text-align: center\"&gt;{{Q1}} + {{Q2}} = {{A1}}&lt;/p&gt;","seed":{"parameters":[{"name":"Q1","label":null,"min":100,"max":200,"step":1},{"name":"Q2","label":null,"min":100,"max":200,"step":1}],"calculated":[{"name":"A1","label":"{{function}}","function":"{{Q1}}+{{Q2}}"}],"uniques":true},"algorithm":{"name":"calculateOperation","params":{"method":"equivLiteral","keyboard":"NUMERICAL"}}}</v>
      </c>
      <c r="C275" s="202" t="str">
        <f t="shared" si="11"/>
        <v>#REF!</v>
      </c>
      <c r="D275" s="202" t="str">
        <f t="shared" si="2"/>
        <v>#REF!</v>
      </c>
    </row>
    <row r="276" ht="15.75" customHeight="1">
      <c r="A276" s="202" t="str">
        <f>Seeds!AA299</f>
        <v>M4-NyO-42c-I-1</v>
      </c>
      <c r="B276" s="202" t="str">
        <f>Seeds!Z299</f>
        <v>{"id":"M4-NyO-42c-I-1","stimulus":"&lt;p&gt;¿Cuál es el valor del cuadrado?&lt;/p&gt;&lt;p style=\"text-align: center\"&gt;⬛ × {{Q1}} = {{T1}}&lt;/p&gt;","hint":"&lt;p&gt;La multiplicación es la operación inversa de la división.&lt;/p&gt;","feedback":"&lt;p&gt;Para averiguar el factor desconocido en una multiplicación, hay que dividir el producto entre el otro factor.&lt;/p&gt;&lt;p style=\"text-align: center\"&gt;... × {{Q1}} = {{T1}}&lt;/p&gt;&lt;p style=\"text-align: center\"&gt;{{T1}} : {{Q1}} = {{Q2}}&lt;/p&gt;","seed":{"parameters":[{"name":"Q1","label":null,"min":2,"max":50,"step":1},{"name":"Q2","label":null,"min":2,"max":50,"step":1},{"name":"Q3","label":null,"min":2,"max":50,"step":1},{"name":"Q4","label":null,"min":2,"max":50,"step":1},{"name":"Q5","label":null,"min":2,"max":50,"step":1}],"calculated":[{"name":"T1","label":"{{function}}","function":"{{Q1}}*{{Q2}}","temp":true},{"name":"A1","label":"{{function}}","function":"{{Q2}}"},{"name":"A2","label":"{{function}}","function":"{{Q1}}+{{Q2}}","incorrect":true},{"name":"A3","label":"{{function}}","function":"{{Q3}}","incorrect":true},{"name":"A4","label":"{{function}}","function":"{{Q4}}","incorrect":true},{"name":"A5","label":"{{function}}","function":"{{Q5}}","incorrect":true}],"uniques":true},"algorithm":{"name":"trueFalse","template":"Multiple choice – standard","params":{"countCorrect":1,"countIncorrect":2,"showCheckIcon":false,"columns":3}}}</v>
      </c>
      <c r="C276" s="202" t="str">
        <f t="shared" si="11"/>
        <v>#REF!</v>
      </c>
      <c r="D276" s="202" t="str">
        <f t="shared" si="2"/>
        <v>#REF!</v>
      </c>
    </row>
    <row r="277" ht="15.75" customHeight="1">
      <c r="A277" s="202" t="str">
        <f>Seeds!AA300</f>
        <v>M4-NyO-42c-I-2</v>
      </c>
      <c r="B277" s="202" t="str">
        <f>Seeds!Z300</f>
        <v>{"id":"M4-NyO-42c-I-2","stimulus":"&lt;p&gt;¿Cuál es el valor del cuadrado?&lt;/p&gt;&lt;p style=\"text-align: center\"&gt;{{Q1}} × ⬛ = {{T1}}&lt;/p&gt;","hint":"&lt;p&gt;La multiplicación es la operación inversa de la división.&lt;/p&gt;","feedback":"&lt;p&gt;Para averiguar el factor desconocido en una multiplicación, hay que dividir el producto entre el otro factor.&lt;/p&gt;&lt;p style=\"text-align: center\"&gt;{{Q1}} × ... = {{T1}}&lt;/p&gt;&lt;p style=\"text-align: center\"&gt;{{T1}} : {{Q1}} = {{Q2}}&lt;/p&gt;","seed":{"parameters":[{"name":"Q1","label":null,"min":2,"max":50,"step":1},{"name":"Q2","label":null,"min":2,"max":50,"step":1},{"name":"Q3","label":null,"min":2,"max":50,"step":1},{"name":"Q4","label":null,"min":2,"max":50,"step":1},{"name":"Q5","label":null,"min":2,"max":50,"step":1}],"calculated":[{"name":"T1","label":"{{function}}","function":"{{Q1}}*{{Q2}}","temp":true},{"name":"A1","label":"{{function}}","function":"{{Q2}}"},{"name":"A2","label":"{{function}}","function":"{{Q1}}+{{Q2}}","incorrect":true},{"name":"A3","label":"{{function}}","function":"{{Q3}}","incorrect":true},{"name":"A4","label":"{{function}}","function":"{{Q4}}","incorrect":true},{"name":"A5","label":"{{function}}","function":"{{Q5}}","incorrect":true}],"uniques":true},"algorithm":{"name":"trueFalse","template":"Multiple choice – standard","params":{"countCorrect":1,"countIncorrect":2,"showCheckIcon":false,"columns":3}}}</v>
      </c>
      <c r="C277" s="202" t="str">
        <f t="shared" si="11"/>
        <v>#REF!</v>
      </c>
      <c r="D277" s="202" t="str">
        <f t="shared" si="2"/>
        <v>#REF!</v>
      </c>
    </row>
    <row r="278" ht="15.75" customHeight="1">
      <c r="A278" s="202" t="str">
        <f>Seeds!AA301</f>
        <v>M4-NyO-42c-E-1</v>
      </c>
      <c r="B278" s="202" t="str">
        <f>Seeds!Z301</f>
        <v>{"id":"M4-NyO-42c-E-1","stimulus":"&lt;p&gt;Escribe el término que falta en esta multiplicación.&lt;/p&gt;","template":"&lt;p style=\"text-align: center\"&gt;{{response}} × {{Q1}} = {{T1}}&lt;/p&gt;","hint":"&lt;p&gt;La multiplicación es la operación inversa de la división.&lt;/p&gt;","feedback":"&lt;p&gt;Para averiguar el factor desconocido en una multiplicación, hay que dividir el producto entre el otro factor.&lt;/p&gt;&lt;p style=\"text-align: center\"&gt;... × {{Q1}} = {{T1}}&lt;/p&gt;&lt;p style=\"text-align: center\"&gt;{{T1}} : {{Q1}} = {{Q2}}&lt;/p&gt;","seed":{"parameters":[{"name":"Q1","label":null,"min":2,"max":50,"step":1},{"name":"Q2","label":null,"min":2,"max":50,"step":1}],"calculated":[{"name":"T1","label":"{{function}}","function":"{{Q1}}*{{Q2}}","temp":true},{"name":"A1","label":"{{function}}","function":"{{Q2}}"}],"uniques":true},"algorithm":{"name":"calculateOperation","params":{"method":"equivLiteral","keyboard":"NUMERICAL"}}}</v>
      </c>
      <c r="C278" s="202" t="str">
        <f t="shared" si="11"/>
        <v>#REF!</v>
      </c>
      <c r="D278" s="202" t="str">
        <f t="shared" si="2"/>
        <v>#REF!</v>
      </c>
    </row>
    <row r="279" ht="15.75" customHeight="1">
      <c r="A279" s="202" t="str">
        <f>Seeds!AA302</f>
        <v>M4-NyO-42c-E-2</v>
      </c>
      <c r="B279" s="202" t="str">
        <f>Seeds!Z302</f>
        <v>{"id":"M4-NyO-42c-E-2","stimulus":"&lt;p&gt;Escribe el término que falta en esta multiplicación.&lt;/p&gt;","template":"&lt;p style=\"text-align: center\"&gt;{{Q1}} × {{response}} = {{T1}}&lt;/p&gt;","hint":"&lt;p&gt;La multiplicación es la operación inversa de la división.&lt;/p&gt;","feedback":"&lt;p&gt;Para averiguar el factor desconocido en una multiplicación, hay que dividir el producto entre el otro factor.&lt;/p&gt;&lt;p style=\"text-align: center\"&gt;{{Q1}} × ... = {{T1}}&lt;/p&gt;&lt;p style=\"text-align: center\"&gt;{{T1}} : {{Q1}} = {{Q2}}&lt;/p&gt;","seed":{"parameters":[{"name":"Q1","label":null,"min":2,"max":50,"step":1},{"name":"Q2","label":null,"min":2,"max":50,"step":1}],"calculated":[{"name":"T1","label":"{{function}}","function":"{{Q1}}*{{Q2}}","temp":true},{"name":"A1","label":"{{function}}","function":"{{Q2}}"}],"uniques":true},"algorithm":{"name":"calculateOperation","params":{"method":"equivLiteral","keyboard":"NUMERICAL"}}}</v>
      </c>
      <c r="C279" s="202" t="str">
        <f t="shared" si="11"/>
        <v>#REF!</v>
      </c>
      <c r="D279" s="202" t="str">
        <f t="shared" si="2"/>
        <v>#REF!</v>
      </c>
    </row>
    <row r="280" ht="15.75" customHeight="1">
      <c r="A280" s="202" t="str">
        <f>Seeds!AA303</f>
        <v>M4-NyO-42c-A-1</v>
      </c>
      <c r="B280" s="202" t="str">
        <f>Seeds!Z303</f>
        <v>{"id":"M4-NyO-42c-A-1","stimulus":"&lt;p&gt;Los padres de Luna le han comprado varios libros por {{Q1}} € cada uno. Si en total se han gastado {{T1}} €, ¿cuántos libros han sido en total?&lt;/p&gt;","template":"&lt;p&gt;Han comprado {{response}} libros.&lt;/p&gt;","hint":"&lt;p&gt;La multiplicación es la operación inversa de la división.&lt;/p&gt;","feedback":"&lt;p&gt;Para averiguar el factor desconocido en una multiplicación, hay que dividir el producto entre el otro factor.&lt;/p&gt;&lt;p style=\"text-align: center\"&gt;... × {{Q1}} = {{T1}}&lt;/p&gt;&lt;p style=\"text-align: center\"&gt;{{T1}} : {{Q1}} = {{Q2}}&lt;/p&gt;","seed":{"parameters":[{"name":"Q1","label":null,"min":2,"max":25,"step":1},{"name":"Q2","label":null,"min":2,"max":20,"step":1}],"calculated":[{"name":"T1","label":"{{function}}","function":"{{Q1}}*{{Q2}}","temp":true},{"name":"A1","label":"{{function}}","function":"{{Q2}}"}],"uniques":true},"algorithm":{"name":"calculateOperation","params":{"method":"equivLiteral","keyboard":"NUMERICAL"}}}</v>
      </c>
      <c r="C280" s="202" t="str">
        <f t="shared" si="11"/>
        <v>#REF!</v>
      </c>
      <c r="D280" s="202" t="str">
        <f t="shared" si="2"/>
        <v>#REF!</v>
      </c>
    </row>
    <row r="281" ht="15.75" customHeight="1">
      <c r="A281" s="202" t="str">
        <f>Seeds!AA304</f>
        <v>M4-NyO-42c-A-2</v>
      </c>
      <c r="B281" s="202" t="str">
        <f>Seeds!Z304</f>
        <v>{"id":"M4-NyO-42c-A-2","stimulus":"&lt;p&gt;En clase de Música, el profesor ha repartido {{Q1}} partituras entre todos sus alumnos. Si en total entre todos han recibido {{T1}} partituras, ¿cuántos alumnos tiene el profesor?&lt;/p&gt;","template":"&lt;p&gt;Tiene {{response}} alumnos.&lt;/p&gt;","hint":"&lt;p&gt;La multiplicación es la operación inversa de la división.&lt;/p&gt;","feedback":"&lt;p&gt;Para averiguar el factor desconocido en una multiplicación, hay que dividir el producto entre el otro factor.&lt;/p&gt;&lt;p style=\"text-align: center\"&gt;... × {{Q1}} = {{T1}}&lt;/p&gt;&lt;p style=\"text-align: center\"&gt;{{T1}} : {{Q1}} = {{Q2}}&lt;/p&gt;","seed":{"parameters":[{"name":"Q1","label":null,"min":10,"max":30,"step":1},{"name":"Q2","label":null,"min":10,"max":30,"step":1}],"calculated":[{"name":"T1","label":"{{function}}","function":"{{Q1}}*{{Q2}}","temp":true},{"name":"A1","label":"{{function}}","function":"{{Q2}}"}],"uniques":true},"algorithm":{"name":"calculateOperation","params":{"method":"equivLiteral","keyboard":"NUMERICAL"}}}</v>
      </c>
      <c r="C281" s="202" t="str">
        <f t="shared" si="11"/>
        <v>#REF!</v>
      </c>
      <c r="D281" s="202" t="str">
        <f t="shared" si="2"/>
        <v>#REF!</v>
      </c>
    </row>
    <row r="282" ht="15.75" customHeight="1">
      <c r="A282" s="202" t="str">
        <f>Seeds!AA305</f>
        <v>M4-NyO-42c-A-3</v>
      </c>
      <c r="B282" s="202" t="str">
        <f>Seeds!Z305</f>
        <v>{"id":"M4-NyO-42c-A-3","stimulus":"&lt;p&gt;El perro de Luca ha tenido que estar en el veterinario unos días, durante los cuales ha comido {{Q1}} g de pienso al día. Dado que en total ha comido {{T1}} g de pienso, ¿cuántos días ha estado en el veterinario?&lt;/p&gt;","template":"&lt;p&gt;En total ha estado {{response}} días.&lt;/p&gt;","hint":"&lt;p&gt;La multiplicación es la operación inversa de la división.&lt;/p&gt;","feedback":"&lt;p&gt;Para averiguar el factor desconocido en una multiplicación, hay que dividir el producto entre el otro factor.&lt;/p&gt;&lt;p style=\"text-align: center\"&gt;... × {{Q1}} = {{T1}}&lt;/p&gt;&lt;p style=\"text-align: center\"&gt;{{T1}} : {{Q1}} = {{Q2}}&lt;/p&gt;","seed":{"parameters":[{"name":"Q1","label":null,"min":100,"max":200,"step":5},{"name":"Q2","label":null,"min":10,"max":30,"step":1}],"calculated":[{"name":"T1","label":"{{function}}","function":"{{Q1}}*{{Q2}}","temp":true},{"name":"A1","label":"{{function}}","function":"{{Q2}}"}],"uniques":true},"algorithm":{"name":"calculateOperation","params":{"method":"equivLiteral","keyboard":"NUMERICAL"}}}</v>
      </c>
      <c r="C282" s="202" t="str">
        <f t="shared" si="11"/>
        <v>#REF!</v>
      </c>
      <c r="D282" s="202" t="str">
        <f t="shared" si="2"/>
        <v>#REF!</v>
      </c>
    </row>
    <row r="283" ht="15.75" customHeight="1">
      <c r="A283" s="202" t="str">
        <f>Seeds!AA306</f>
        <v>M4-NyO-42d-I-1</v>
      </c>
      <c r="B283" s="202" t="str">
        <f>Seeds!Z306</f>
        <v>{"id":"M4-NyO-42d-I-1","stimulus":"&lt;p&gt;Arrastra el dividendo de esta división.&lt;/p&gt;","template":"&lt;p&gt;{{response}} : {{Q1}} = {{Q2}}&lt;/p&gt;","hint":"&lt;p&gt;La división es la operación inversa de la multiplicación.&lt;/p&gt;","feedback":"&lt;p&gt;Para averiguar el dividendo desconocido, hay que multiplicar el divisor y el cociente.&lt;/p&gt;&lt;p&gt;... : {{Q1}} = {{Q2}}&lt;/p&gt;&lt;p&gt;{{Q1}} × {{Q2}} = {{A1}}&lt;/p&gt;","seed":{"parameters":[{"name":"Q1","label":null,"min":2,"max":9,"step":1},{"name":"Q2","label":null,"min":2,"max":12,"step":1},{"name":"Q3","label":null,"min":2,"max":9,"step":1},{"name":"Q4","label":null,"min":2,"max":9,"step":1}],"calculated":[{"name":"A1","label":"{{function}}","function":"{{Q1}}*{{Q2}}"},{"name":"A2","label":"{{function}}","function":"{{Q3}}*{{Q2}}","incorrect":true},{"name":"A3","label":"{{function}}","function":"{{Q4}}*{{Q2}}","incorrect":true}],"uniques":true},"algorithm":{"name":"calculateOperation","template":"Cloze with drag &amp; drop","params":{"keyboard":"NUMERICAL"}}}</v>
      </c>
      <c r="C283" s="202" t="str">
        <f t="shared" si="11"/>
        <v>#REF!</v>
      </c>
      <c r="D283" s="202" t="str">
        <f t="shared" si="2"/>
        <v>#REF!</v>
      </c>
    </row>
    <row r="284" ht="15.75" customHeight="1">
      <c r="A284" s="202" t="str">
        <f>Seeds!AA307</f>
        <v>M4-NyO-42d-I-2</v>
      </c>
      <c r="B284" s="202" t="str">
        <f>Seeds!Z307</f>
        <v>{"id":"M4-NyO-42d-I-2","stimulus":"&lt;p&gt;Arrastra el divisor de esta división.&lt;/p&gt;","template":"&lt;p style=\"text-align: center\"&gt;{{T1}} : {{response}} = {{Q2}}&lt;/p&gt;","hint":"&lt;p&gt;La división es la operación inversa de la multiplicación.&lt;/p&gt;","feedback":"&lt;p&gt;Para averiguar el divisor desconocido, hay que dividir el dividendo entre el cociente.&lt;/p&gt;&lt;p style=\"text-align: center\"&gt;{{T1}} : ... = {{Q2}}&lt;/p&gt;&lt;p style=\"text-align: center\"&gt;{{T1}} : {{Q2}} = {{Q1}}&lt;/p&gt;","seed":{"parameters":[{"name":"Q1","label":null,"min":2,"max":9,"step":1},{"name":"Q2","label":null,"min":2,"max":12,"step":1},{"name":"Q3","label":null,"min":2,"max":9,"step":1},{"name":"Q4","label":null,"min":2,"max":9,"step":1}],"calculated":[{"name":"T1","label":"{{function}}","function":"{{Q1}}*{{Q2}}","temp":true},{"name":"A1","label":"{{function}}","function":"{{Q1}}"},{"name":"A2","label":"{{function}}","function":"{{Q2}}","incorrect":true},{"name":"A3","label":"{{function}}","function":"{{Q3}}","incorrect":true}],"uniques":true},"algorithm":{"name":"calculateOperation","template":"Cloze with drag &amp; drop","params":{"keyboard":"NUMERICAL"}}}</v>
      </c>
      <c r="C284" s="202" t="str">
        <f t="shared" si="11"/>
        <v>#REF!</v>
      </c>
      <c r="D284" s="202" t="str">
        <f t="shared" si="2"/>
        <v>#REF!</v>
      </c>
    </row>
    <row r="285" ht="15.75" customHeight="1">
      <c r="A285" s="202" t="str">
        <f>Seeds!AA308</f>
        <v>M4-NyO-42d-E-1</v>
      </c>
      <c r="B285" s="202" t="str">
        <f>Seeds!Z308</f>
        <v>{"id":"M4-NyO-42d-E-1","stimulus":"&lt;p&gt;Calcula el término que falta en esta división.&lt;/p&gt;","template":"&lt;p style=\"text-align: center\"&gt;{{response}} : {{Q1}} = {{Q2}}&lt;/p&gt;","hint":"&lt;p&gt;La división es la operación inversa de la multiplicación.&lt;/p&gt;","feedback":"&lt;p&gt;Para averiguar el dividendo desconocido, hay que multiplicar el divisor y el cociente.&lt;/p&gt;&lt;p style=\"text-align: center\"&gt;... : {{Q1}} = {{Q2}}&lt;/p&gt;&lt;p&gt;{{Q1}} × {{Q2}} = {{A1}}&lt;/p&gt;","seed":{"parameters":[{"name":"Q1","label":null,"min":2,"max":9,"step":1},{"name":"Q2","label":null,"min":2,"max":12,"step":1}],"calculated":[{"name":"A1","label":"{{function}}","function":"{{Q1}}*{{Q2}}"}],"uniques":true},"algorithm":{"name":"calculateOperation","params":{"method":"equivLiteral","keyboard":"NUMERICAL"}}}</v>
      </c>
      <c r="C285" s="202" t="str">
        <f t="shared" si="11"/>
        <v>#REF!</v>
      </c>
      <c r="D285" s="202" t="str">
        <f t="shared" si="2"/>
        <v>#REF!</v>
      </c>
    </row>
    <row r="286" ht="15.75" customHeight="1">
      <c r="A286" s="202" t="str">
        <f>Seeds!AA309</f>
        <v>M4-NyO-42d-E-2</v>
      </c>
      <c r="B286" s="202" t="str">
        <f>Seeds!Z309</f>
        <v>{"id":"M4-NyO-42d-E-2","stimulus":"&lt;p&gt;Calcula el término que falta en esta división.&lt;/p&gt;","template":"&lt;p style=\"text-align: center\"&gt;{{T1}} : {{response}} = {{Q2}}&lt;/p&gt;","hint":"&lt;p&gt;La división es la operación inversa de la multiplicación.&lt;/p&gt;","feedback":"&lt;p&gt;Para averiguar el divisor desconocido, hay que dividir el dividendo entre el cociente.&lt;/p&gt;&lt;p style=\"text-align: center\"&gt;{{T1}} : ... = {{Q2}}&lt;/p&gt;&lt;p style=\"text-align: center\"&gt;{{T1}} : {{Q2}} = {{Q1}}&lt;/p&gt;","seed":{"parameters":[{"name":"Q1","label":null,"min":2,"max":9,"step":1},{"name":"Q2","label":null,"min":2,"max":12,"step":1}],"calculated":[{"name":"T1","label":"{{function}}","function":"{{Q1}}*{{Q2}}","temp":true},{"name":"A1","label":"{{function}}","function":"{{Q1}}"}],"uniques":true},"algorithm":{"name":"calculateOperation","params":{"method":"equivLiteral","keyboard":"NUMERICAL"}}}</v>
      </c>
      <c r="C286" s="202" t="str">
        <f t="shared" si="11"/>
        <v>#REF!</v>
      </c>
      <c r="D286" s="202" t="str">
        <f t="shared" si="2"/>
        <v>#REF!</v>
      </c>
    </row>
    <row r="287" ht="15.75" customHeight="1">
      <c r="A287" s="202" t="str">
        <f>Seeds!AA310</f>
        <v>M4-NyO-42d-A-1</v>
      </c>
      <c r="B287" s="202" t="str">
        <f>Seeds!Z310</f>
        <v>{"id":"M4-NyO-42d-A-1","stimulus":"&lt;p&gt;David ha repartido todas las cartas de un juego de mesa. Si le ha dado {{Q1}} a cada uno de los {{Q2}} jugadores, ¿cuántas cartas componen el juego?&lt;/p&gt;","template":"&lt;p&gt;El juego tiene {{response}} cartas.&lt;/p&gt;","hint":"&lt;p&gt;La división es la operación inversa de la multiplicación.&lt;/p&gt;","feedback":"&lt;p&gt;Para averiguar el dividendo desconocido, hay que multiplicar el divisor y el cociente.&lt;/p&gt;&lt;p style=\"text-align: center\"&gt;... : {{Q2}} jugadores = {{Q1}} cartas a cada uno&lt;/p&gt;&lt;p&gt;{{Q2}} × {{Q1}} = {{A1}} cartas&lt;/p&gt;","seed":{"parameters":[{"name":"Q1","label":null,"min":3,"max":9,"step":1},{"name":"Q2","label":null,"min":10,"max":20,"step":1}],"calculated":[{"name":"A1","label":"{{function}}","function":"{{Q1}}*{{Q2}}"}],"uniques":true},"algorithm":{"name":"calculateOperation","params":{"method":"equivLiteral","keyboard":"NUMERICAL"}}}</v>
      </c>
      <c r="C287" s="202" t="str">
        <f t="shared" si="11"/>
        <v>#REF!</v>
      </c>
      <c r="D287" s="202" t="str">
        <f t="shared" si="2"/>
        <v>#REF!</v>
      </c>
    </row>
    <row r="288" ht="15.75" customHeight="1">
      <c r="A288" s="202" t="str">
        <f>Seeds!AA311</f>
        <v>M4-NyO-42d-A-2</v>
      </c>
      <c r="B288" s="202" t="str">
        <f>Seeds!Z311</f>
        <v>{"id":"M4-NyO-42d-A-2","stimulus":"&lt;p&gt;En una competición deportiva, el organizador ha dividido a los deportistas en {{Q1}} grupos de {{Q2}} personas cada uno. ¿Cuántos deportistas han participado en la competición?&lt;/p&gt;","template":"&lt;p&gt;Han participado {{response}} deportistas.&lt;/p&gt;","hint":"&lt;p&gt;La división es la operación inversa de la multiplicación.&lt;/p&gt;","feedback":"&lt;p&gt;Para averiguar el dividendo desconocido, hay que multiplicar el divisor y el cociente.&lt;/p&gt;&lt;p style=\"text-align: center\"&gt;... : {{Q1}} grupos = {{Q2}} personas en cada grupo&lt;/p&gt;&lt;p style=\"text-align: center\"&gt;{{Q1}} × {{Q2}} = {{A1}} participantes&lt;/p&gt;","seed":{"parameters":[{"name":"Q1","label":null,"min":5,"max":10,"step":1},{"name":"Q2","label":null,"min":10,"max":30,"step":1}],"calculated":[{"name":"A1","label":"{{function}}","function":"{{Q1}}*{{Q2}}"}],"uniques":true},"algorithm":{"name":"calculateOperation","params":{"method":"equivLiteral","keyboard":"NUMERICAL"}}}</v>
      </c>
      <c r="C288" s="202" t="str">
        <f t="shared" si="11"/>
        <v>#REF!</v>
      </c>
      <c r="D288" s="202" t="str">
        <f t="shared" si="2"/>
        <v>#REF!</v>
      </c>
    </row>
    <row r="289" ht="15.75" customHeight="1">
      <c r="A289" s="202" t="str">
        <f>Seeds!AA312</f>
        <v>M4-NyO-42d-A-3</v>
      </c>
      <c r="B289" s="202" t="str">
        <f>Seeds!Z312</f>
        <v>{"id":"M4-NyO-42d-A-3","stimulus":"&lt;p&gt;Una profesora ha repartido los cómics que se han donado al colegio entre los {{Q1}} estudiantes que los quieren. Después de distribuirlos, cada alumno ha recibido {{Q2}} cómics. ¿Cuántos han donado al colegio?&lt;/p&gt;","template":"&lt;p&gt;Se han donado {{response}} cómics.&lt;/p&gt;","hint":"&lt;p&gt;La división es la operación inversa de la multiplicación.&lt;/p&gt;","feedback":"&lt;p&gt;Para averiguar el dividendo desconocido, hay que multiplicar el divisor y el cociente.&lt;/p&gt;&lt;p style=\"text-align: center\"&gt;... : {{Q1}} alumnos = {{Q2}} cómics a cada uno&lt;/p&gt;&lt;p style=\"text-align: center\"&gt;{{Q1}} × {{Q2}} = {{A1}} cómics&lt;/p&gt;","seed":{"parameters":[{"name":"Q1","label":null,"min":8,"max":15,"step":1},{"name":"Q2","label":null,"min":10,"max":20,"step":1}],"calculated":[{"name":"A1","label":"{{function}}","function":"{{Q1}}*{{Q2}}"}],"uniques":true},"algorithm":{"name":"calculateOperation","params":{"method":"equivLiteral","keyboard":"NUMERICAL"}}}</v>
      </c>
      <c r="C289" s="202" t="str">
        <f t="shared" si="11"/>
        <v>#REF!</v>
      </c>
      <c r="D289" s="202" t="str">
        <f t="shared" si="2"/>
        <v>#REF!</v>
      </c>
    </row>
    <row r="290" ht="15.75" customHeight="1">
      <c r="A290" s="202" t="str">
        <f>Seeds!AA313</f>
        <v>M4-NyO-24a-I-1</v>
      </c>
      <c r="B290" s="202" t="str">
        <f>Seeds!Z313</f>
        <v>{"id":"M4-NyO-24a-I-1","stimulus":"&lt;p&gt;Arrastra cada expresión con su fracción.&lt;/p&gt;","hint":"&lt;p&gt;Para leer una fracción, empieza por el numerador y a continuación por el denominador. Por ejemplo, &lt;span class=\"fr-math-v2 fr-draggable\" contenteditable=\"false\" data-original-math=\"\\(\\frac{2}{6}\\)\" draggable=\"true\"&gt;\\(\\frac{2}{6}\\)&lt;/span&gt; se lee &lt;i&gt;dos sextos.&lt;/i&gt;&lt;/p&gt;","feedback":"&lt;p&gt;Para leer una fracción, empieza por el numerador y a continuación por el denominador. Por ejemplo, &lt;span class=\"fr-math-v2 fr-draggable\" contenteditable=\"false\" data-original-math=\"\\(\\frac{2}{6}\\)\" draggable=\"true\"&gt;\\(\\frac{2}{6}\\)&lt;/span&gt; se lee &lt;i&gt;dos sextos.&lt;/i&gt;&lt;/p&gt;","seed":{"parameters":[{"name":"Q1","label":null,"min":2,"max":9,"step":1},{"name":"Q2","label":null,"min":2,"max":9,"step":1},{"name":"Q3","label":null,"min":2,"max":9,"step":1}],"calculated":[{"name":"T1","label":"{{function}}","function":"Lemonlib.numToWords({{Q1}}, 'es')","temp":true},{"name":"T2","label":"{{function}}","function":"Lemonlib.numToWords({{Q2}}, 'es')","temp":true},{"name":"T3","label":"{{function}}","function":"Lemonlib.numToWords({{Q3}}, 'es')","temp":true},{"name":"A1","label":"&lt;span class=\"fr-math-v2 fr-draggable\" contenteditable=\"false\" data-original-math=\"\\(\\frac{{{Q1}}}{2}\\)\" draggable=\"true\"&gt;\\(\\frac{{{Q1}}}{2}\\)&lt;/span&gt;","function":"{{T1}} medios"},{"name":"A2","label":"&lt;span class=\"fr-math-v2 fr-draggable\" contenteditable=\"false\" data-original-math=\"\\(\\frac{{{Q2}}}{7}\\)\" draggable=\"true\"&gt;\\(\\frac{{{Q2}}}{7}\\)&lt;/span&gt;","function":"{{T2}} séptimos"},{"name":"A3","label":"&lt;span class=\"fr-math-v2 fr-draggable\" contenteditable=\"false\" data-original-math=\"\\(\\frac{{{Q3}}}{11}\\)\" draggable=\"true\"&gt;\\(\\frac{{{Q3}}}{11}\\)&lt;/span&gt;","function":"{{T3}} onceavos"}],"uniques":true},"algorithm":{"name":"linkOperationResult","params":{"invert":true},"template":"Match list"}}</v>
      </c>
      <c r="C290" s="202" t="str">
        <f t="shared" si="11"/>
        <v>#REF!</v>
      </c>
      <c r="D290" s="202" t="str">
        <f t="shared" si="2"/>
        <v>#REF!</v>
      </c>
    </row>
    <row r="291" ht="15.75" customHeight="1">
      <c r="A291" s="202" t="str">
        <f>Seeds!AA314</f>
        <v>M4-NyO-24a-I-2</v>
      </c>
      <c r="B291" s="202" t="str">
        <f>Seeds!Z314</f>
        <v>{"id":"M4-NyO-24a-I-2","stimulus":"&lt;p&gt;Arrastra cada expresión con su fracción.&lt;/p&gt;","hint":"&lt;p&gt;Para leer una fracción, empieza por el numerador y a continuación por el denominador. Por ejemplo, &lt;span class=\"fr-math-v2 fr-draggable\" contenteditable=\"false\" data-original-math=\"\\(\\frac{3}{5}\\)\" draggable=\"true\"&gt;\\(\\frac{3}{5}\\)&lt;/span&gt; se lee &lt;i&gt;tres quintos.&lt;/i&gt;&lt;/p&gt;","feedback":"&lt;p&gt;Para leer una fracción, empieza por el numerador y a continuación por el denominador. Por ejemplo, &lt;span class=\"fr-math-v2 fr-draggable\" contenteditable=\"false\" data-original-math=\"\\(\\frac{3}{5}\\)\" draggable=\"true\"&gt;\\(\\frac{3}{5}\\)&lt;/span&gt; se lee &lt;i&gt;tres quintos.&lt;/i&gt;&lt;/p&gt;","seed":{"parameters":[{"name":"Q1","label":null,"min":2,"max":9,"step":1},{"name":"Q2","label":null,"min":2,"max":9,"step":1},{"name":"Q3","label":null,"min":2,"max":9,"step":1}],"calculated":[{"name":"T1","label":"{{function}}","function":"Lemonlib.numToWords({{Q1}}, 'es')","temp":true},{"name":"T2","label":"{{function}}","function":"Lemonlib.numToWords({{Q2}}, 'es')","temp":true},{"name":"T3","label":"{{function}}","function":"Lemonlib.numToWords({{Q3}}, 'es')","temp":true},{"name":"A1","label":"&lt;span class=\"fr-math-v2 fr-draggable\" contenteditable=\"false\" data-original-math=\"\\(\\frac{{{Q1}}}{3}\\)\" draggable=\"true\"&gt;\\(\\frac{{{Q1}}}{3}\\)&lt;/span&gt;","function":"{{T1}} tercios"},{"name":"A2","label":"&lt;span class=\"fr-math-v2 fr-draggable\" contenteditable=\"false\" data-original-math=\"\\(\\frac{{{Q2}}}{8}\\)\" draggable=\"true\"&gt;\\(\\frac{{{Q2}}}{8}\\)&lt;/span&gt;","function":"{{T2}} octavos"},{"name":"A3","label":"&lt;span class=\"fr-math-v2 fr-draggable\" contenteditable=\"false\" data-original-math=\"\\(\\frac{{{Q3}}}{12}\\)\" draggable=\"true\"&gt;\\(\\frac{{{Q3}}}{12}\\)&lt;/span&gt;","function":"{{T3}} doceavos"}],"uniques":true},"algorithm":{"name":"linkOperationResult","params":{"invert":true},"template":"Match list"}}</v>
      </c>
      <c r="C291" s="202" t="str">
        <f t="shared" si="11"/>
        <v>#REF!</v>
      </c>
      <c r="D291" s="202" t="str">
        <f t="shared" si="2"/>
        <v>#REF!</v>
      </c>
    </row>
    <row r="292" ht="15.75" customHeight="1">
      <c r="A292" s="202" t="str">
        <f>Seeds!AA315</f>
        <v>M4-NyO-24a-E-1</v>
      </c>
      <c r="B292" s="202" t="str">
        <f>Seeds!Z315</f>
        <v>{"id":"M4-NyO-24a-E-1","stimulus":"&lt;p&gt;Escribe con palabras la fracción &lt;span class=\"fr-math-v2 fr-draggable\" contenteditable=\"false\" data-original-math=\"\\(\\frac{{{Q1}}}{5}\\)\" draggable=\"true\"&gt;\\(\\frac{{{Q1}}}{5}\\)&lt;/span&gt;.&lt;/p&gt;","template":"&lt;p&gt;La fracción se escribe como {{response}}.&lt;/p&gt;","hint":"&lt;p&gt;Para leer una fracción, empieza por el numerador y a continuación por el denominador. Por ejemplo, &lt;span class=\"fr-math-v2 fr-draggable\" contenteditable=\"false\" data-original-math=\"\\(\\frac{7}{11}\\)\" draggable=\"true\"&gt;\\(\\frac{7}{11}\\)&lt;/span&gt; se lee &lt;i&gt;siete onceavos.&lt;/i&gt;&lt;/p&gt;","feedback":"&lt;p&gt;Para leer una fracción, empieza por el numerador y a continuación por el denominador. Por ejemplo, &lt;span class=\"fr-math-v2 fr-draggable\" contenteditable=\"false\" data-original-math=\"\\(\\frac{7}{11}\\)\" draggable=\"true\"&gt;\\(\\frac{7}{11}\\)&lt;/span&gt; se lee &lt;i&gt;siete onceavos.&lt;/i&gt;&lt;/p&gt;","seed":{"parameters":[{"name":"Q1","label":null,"min":2,"max":9,"step":1}],"calculated":[{"name":"T1","label":"{{function}}","function":"Lemonlib.numToWords({{Q1}}, 'es')","temp":true},{"name":"A1","label":"{{function}}","function":"{{T1}} quintos"}],"uniques":true},"algorithm":{"name":"calculateOperation","template":"Cloze with text"}}</v>
      </c>
      <c r="C292" s="202" t="str">
        <f t="shared" si="11"/>
        <v>#REF!</v>
      </c>
      <c r="D292" s="202" t="str">
        <f t="shared" si="2"/>
        <v>#REF!</v>
      </c>
    </row>
    <row r="293" ht="15.75" customHeight="1">
      <c r="A293" s="202" t="str">
        <f>Seeds!AA316</f>
        <v>M4-NyO-24a-E-2</v>
      </c>
      <c r="B293" s="202" t="str">
        <f>Seeds!Z316</f>
        <v>{"id":"M4-NyO-24a-E-2","stimulus":"&lt;p&gt;Escribe con palabras la fracción &lt;span class=\"fr-math-v2 fr-draggable\" contenteditable=\"false\" data-original-math=\"\\(\\frac{{{Q1}}}{8}\\)\" draggable=\"true\"&gt;\\(\\frac{{{Q1}}}{8}\\)&lt;/span&gt;.&lt;/p&gt;","template":"&lt;p&gt;La fracción se escribe como {{response}}.&lt;/p&gt;","hint":"&lt;p&gt;Para leer una fracción, empieza por el numerador y a continuación por el denominador. Por ejemplo, &lt;span class=\"fr-math-v2 fr-draggable\" contenteditable=\"false\" data-original-math=\"\\(\\frac{1}{8}\\)\" draggable=\"true\"&gt;\\(\\frac{1}{8}\\)&lt;/span&gt; se lee &lt;i&gt;un octavo.&lt;/i&gt;&lt;/p&gt;","feedback":"&lt;p&gt;Para leer una fracción, empieza por el numerador y a continuación por el denominador. Por ejemplo, &lt;span class=\"fr-math-v2 fr-draggable\" contenteditable=\"false\" data-original-math=\"\\(\\frac{1}{8}\\)\" draggable=\"true\"&gt;\\(\\frac{1}{8}\\)&lt;/span&gt; se lee &lt;i&gt;un octavo.&lt;/i&gt;&lt;/p&gt;","seed":{"parameters":[{"name":"Q1","label":null,"min":2,"max":9,"step":1}],"calculated":[{"name":"T1","label":"{{function}}","function":"Lemonlib.numToWords({{Q1}}, 'es')","temp":true},{"name":"A1","label":"{{function}}","function":"{{T1}} octavos"}],"uniques":true},"algorithm":{"name":"calculateOperation","template":"Cloze with text"}}</v>
      </c>
      <c r="C293" s="202" t="str">
        <f t="shared" si="11"/>
        <v>#REF!</v>
      </c>
      <c r="D293" s="202" t="str">
        <f t="shared" si="2"/>
        <v>#REF!</v>
      </c>
    </row>
    <row r="294" ht="15.75" customHeight="1">
      <c r="A294" s="202" t="str">
        <f>Seeds!AA317</f>
        <v>M4-NyO-24a-E-3</v>
      </c>
      <c r="B294" s="202" t="str">
        <f>Seeds!Z317</f>
        <v>{"id":"M4-NyO-24a-E-3","stimulus":"&lt;p&gt;Escribe con palabras la fracción &lt;span class=\"fr-math-v2 fr-draggable\" contenteditable=\"false\" data-original-math=\"\\(\\frac{{{Q1}}}{12}\\)\" draggable=\"true\"&gt;\\(\\frac{{{Q1}}}{12}\\)&lt;/span&gt;.&lt;/p&gt;","template":"&lt;p&gt;La fracción se escribe como {{response}}.&lt;/p&gt;","hint":"&lt;p&gt;Para leer una fracción, empieza por el numerador y a continuación por el denominador. Por ejemplo, &lt;span class=\"fr-math-v2 fr-draggable\" contenteditable=\"false\" data-original-math=\"\\(\\frac{2}{5}\\)\" draggable=\"true\"&gt;\\(\\frac{2}{5}\\)&lt;/span&gt; se lee &lt;i&gt;dos quintos.&lt;/i&gt;&lt;/p&gt;","feedback":"&lt;p&gt;Para leer una fracción, empieza por el numerador y a continuación por el denominador. Por ejemplo, &lt;span class=\"fr-math-v2 fr-draggable\" contenteditable=\"false\" data-original-math=\"\\(\\frac{2}{5}\\)\" draggable=\"true\"&gt;\\(\\frac{2}{5}\\)&lt;/span&gt; se lee &lt;i&gt;dos quintos.&lt;/i&gt;&lt;/p&gt;","seed":{"parameters":[{"name":"Q1","label":null,"min":2,"max":9,"step":1}],"calculated":[{"name":"T1","label":"{{function}}","function":"Lemonlib.numToWords({{Q1}}, 'es')","temp":true},{"name":"A1","label":"{{function}}","function":"{{T1}} doceavos"}],"uniques":true},"algorithm":{"name":"calculateOperation","template":"Cloze with text"}}</v>
      </c>
      <c r="C294" s="202" t="str">
        <f t="shared" si="11"/>
        <v>#REF!</v>
      </c>
      <c r="D294" s="202" t="str">
        <f t="shared" si="2"/>
        <v>#REF!</v>
      </c>
    </row>
    <row r="295" ht="15.75" customHeight="1">
      <c r="A295" s="202" t="str">
        <f>Seeds!AA318</f>
        <v>M4-NyO-24a-A-1</v>
      </c>
      <c r="B295" s="202" t="str">
        <f>Seeds!Z318</f>
        <v>{"id":"M4-NyO-24a-A-1","stimulus":"&lt;p&gt;Pedro se ha comido &lt;span class=\"fr-math-v2 fr-draggable\" contenteditable=\"false\" data-original-math=\"\\(\\frac{{{Q1}}}{8}\\)\" draggable=\"true\"&gt;\\(\\frac{{{Q1}}}{8}\\)&lt;/span&gt; de una tarta. Escribe esta fracción con palabras.&lt;/p&gt;","template":"&lt;p&gt;Pedro se ha comido {{response}} de la tarta.&lt;/p&gt;","hint":"&lt;p&gt;Para leer una fracción, empieza por el numerador y a continuación por el denominador. Por ejemplo, &lt;span class=\"fr-math-v2 fr-draggable\" contenteditable=\"false\" data-original-math=\"\\(\\frac{2}{9}\\)\" draggable=\"true\"&gt;\\(\\frac{2}{9}\\)&lt;/span&gt; se lee &lt;i&gt;dos novenos.&lt;/i&gt;&lt;/p&gt;","feedback":"&lt;p&gt;Para leer una fracción, empieza por el numerador y a continuación por el denominador. Por ejemplo, &lt;span class=\"fr-math-v2 fr-draggable\" contenteditable=\"false\" data-original-math=\"\\(\\frac{2}{5}\\)\" draggable=\"true\"&gt;\\(\\frac{2}{5}\\)&lt;/span&gt; se lee &lt;i&gt;dos quintos.&lt;/i&gt;&lt;/p&gt;","seed":{"parameters":[{"name":"Q1","label":null,"min":2,"max":7,"step":1}],"calculated":[{"name":"T1","label":"{{function}}","function":"Lemonlib.numToWords({{Q1}}, 'es')","temp":true},{"name":"A1","label":"{{function}}","function":"{{T1}} octavos"}],"uniques":true},"algorithm":{"name":"calculateOperation","template":"Cloze with text"}}</v>
      </c>
      <c r="C295" s="202" t="str">
        <f t="shared" si="11"/>
        <v>#REF!</v>
      </c>
      <c r="D295" s="202" t="str">
        <f t="shared" si="2"/>
        <v>#REF!</v>
      </c>
    </row>
    <row r="296" ht="15.75" customHeight="1">
      <c r="A296" s="202" t="str">
        <f>Seeds!AA319</f>
        <v>M4-NyO-24a-A-2</v>
      </c>
      <c r="B296" s="202" t="str">
        <f>Seeds!Z319</f>
        <v>{"id":"M4-NyO-24a-A-2","stimulus":"&lt;p&gt;Se ha pintado &lt;span class=\"fr-math-v2 fr-draggable\" contenteditable=\"false\" data-original-math=\"\\(\\frac{{{Q1}}}{12}\\)\" draggable=\"true\"&gt;\\(\\frac{{{Q1}}}{12}\\)&lt;/span&gt; de una pared. Escribe esta fracción con palabras.&lt;/p&gt;","template":"&lt;p&gt;Se ha pintado {{response}} de una pared.&lt;/p&gt;","hint":"&lt;p&gt;Para leer una fracción, empieza por el numerador y a continuación por el denominador. Por ejemplo, &lt;span class=\"fr-math-v2 fr-draggable\" contenteditable=\"false\" data-original-math=\"\\(\\frac{3}{7}\\)\" draggable=\"true\"&gt;\\(\\frac{3}{7}\\)&lt;/span&gt; se lee &lt;i&gt;tres séptimos.&lt;/i&gt;&lt;/p&gt;","feedback":"&lt;p&gt;Para leer una fracción, empieza por el numerador y a continuación por el denominador. Por ejemplo, &lt;span class=\"fr-math-v2 fr-draggable\" contenteditable=\"false\" data-original-math=\"\\(\\frac{3}{7}\\)\" draggable=\"true\"&gt;\\(\\frac{3}{7}\\)&lt;/span&gt; se lee &lt;i&gt;tres séptimos.&lt;/i&gt;&lt;/p&gt;","seed":{"parameters":[{"name":"Q1","label":null,"min":2,"max":11,"step":1}],"calculated":[{"name":"T1","label":"{{function}}","function":"Lemonlib.numToWords({{Q1}}, 'es')","temp":true},{"name":"A1","label":"{{function}}","function":"{{T1}} doceavos"}],"uniques":true},"algorithm":{"name":"calculateOperation","template":"Cloze with text"}}</v>
      </c>
      <c r="C296" s="202" t="str">
        <f t="shared" si="11"/>
        <v>#REF!</v>
      </c>
      <c r="D296" s="202" t="str">
        <f t="shared" si="2"/>
        <v>#REF!</v>
      </c>
    </row>
    <row r="297" ht="15.75" customHeight="1">
      <c r="A297" s="202" t="str">
        <f>Seeds!AA320</f>
        <v>M4-NyO-24a-A-3</v>
      </c>
      <c r="B297" s="202" t="str">
        <f>Seeds!Z320</f>
        <v>{"id":"M4-NyO-24a-A-3","stimulus":"&lt;p&gt;Javier ha tardado &lt;span class=\"fr-math-v2 fr-draggable\" contenteditable=\"false\" data-original-math=\"\\(\\frac{{{Q1}}}{8}\\)\" draggable=\"true\"&gt;\\(\\frac{{{Q1}}}{8}\\)&lt;/span&gt; de una hora en hacer los ejercicios. Escribe esta fracción con palabras.&lt;/p&gt;","template":"&lt;p&gt;Javier ha tardado {{response}} de una hora.&lt;/p&gt;","hint":"&lt;p&gt;Para leer una fracción, empieza por el numerador y a continuación por el denominador. Por ejemplo, &lt;span class=\"fr-math-v2 fr-draggable\" contenteditable=\"false\" data-original-math=\"\\(\\frac{1}{8}\\)\" draggable=\"true\"&gt;\\(\\frac{1}{8}\\)&lt;/span&gt; se lee &lt;i&gt;un octavo.&lt;/i&gt;&lt;/p&gt;","feedback":"&lt;p&gt;Para leer una fracción, empieza por el numerador y a continuación por el denominador. Por ejemplo, &lt;span class=\"fr-math-v2 fr-draggable\" contenteditable=\"false\" data-original-math=\"\\(\\frac{1}{8}\\)\" draggable=\"true\"&gt;\\(\\frac{1}{8}\\)&lt;/span&gt; se lee &lt;i&gt;un octavo.&lt;/i&gt;&lt;/p&gt;","seed":{"parameters":[{"name":"Q1","label":null,"min":2,"max":7,"step":1}],"calculated":[{"name":"T1","label":"{{function}}","function":"Lemonlib.numToWords({{Q1}}, 'es')","temp":true},{"name":"A1","label":"{{function}}","function":"{{T1}} octavos"}],"uniques":true},"algorithm":{"name":"calculateOperation","template":"Cloze with text"}}</v>
      </c>
      <c r="C297" s="202" t="str">
        <f t="shared" si="11"/>
        <v>#REF!</v>
      </c>
      <c r="D297" s="202" t="str">
        <f t="shared" si="2"/>
        <v>#REF!</v>
      </c>
    </row>
    <row r="298" ht="15.75" customHeight="1">
      <c r="A298" s="202" t="str">
        <f>Seeds!AA321</f>
        <v>M4-NyO-24a-A-4</v>
      </c>
      <c r="B298" s="202" t="str">
        <f>Seeds!Z321</f>
        <v>{"id":"M4-NyO-24a-A-4","stimulus":"&lt;p&gt;Pilar ha gastado &lt;span class=\"fr-math-v2 fr-draggable\" contenteditable=\"false\" data-original-math=\"\\(\\frac{{{Q1}}}{7}\\)\" draggable=\"true\"&gt;\\(\\frac{{{Q1}}}{7}\\)&lt;/span&gt; del saldo de su tarjeta de teléfono. Escribe esta fracción con palabras.&lt;/p&gt;","template":"&lt;p&gt;Pilar ha gastado {{response}} del saldo de su tarjeta.&lt;/p&gt;","hint":"&lt;p&gt;Para leer una fracción, empieza por el numerador y a continuación por el denominador. Por ejemplo, &lt;span class=\"fr-math-v2 fr-draggable\" contenteditable=\"false\" data-original-math=\"\\(\\frac{4}{5}\\)\" draggable=\"true\"&gt;\\(\\frac{4}{5}\\)&lt;/span&gt; se lee &lt;i&gt;cuatro quintos.&lt;/i&gt;&lt;/p&gt;","feedback":"&lt;p&gt;Para leer una fracción, empieza por el numerador y a continuación por el denominador. Por ejemplo, &lt;span class=\"fr-math-v2 fr-draggable\" contenteditable=\"false\" data-original-math=\"\\(\\frac{4}{5}\\)\" draggable=\"true\"&gt;\\(\\frac{4}{5}\\)&lt;/span&gt; se lee &lt;i&gt;cuatro quintos.&lt;/i&gt;&lt;/p&gt;","seed":{"parameters":[{"name":"Q1","label":null,"min":2,"max":6,"step":1}],"calculated":[{"name":"T1","label":"{{function}}","function":"Lemonlib.numToWords({{Q1}}, 'es')","temp":true},{"name":"A1","label":"{{function}}","function":"{{T1}} séptimos"}],"uniques":true},"algorithm":{"name":"calculateOperation","template":"Cloze with text"}}</v>
      </c>
      <c r="C298" s="202" t="str">
        <f t="shared" si="11"/>
        <v>#REF!</v>
      </c>
      <c r="D298" s="202" t="str">
        <f t="shared" si="2"/>
        <v>#REF!</v>
      </c>
    </row>
    <row r="299" ht="15.75" customHeight="1">
      <c r="A299" s="202" t="str">
        <f>Seeds!AA322</f>
        <v>M4-NyO-24a-A-5</v>
      </c>
      <c r="B299" s="202" t="str">
        <f>Seeds!Z322</f>
        <v>{"id":"M4-NyO-24a-A-5","stimulus":"&lt;p&gt;Un incendio ha destruido &lt;span class=\"fr-math-v2 fr-draggable\" contenteditable=\"false\" data-original-math=\"\\(\\frac{{{Q1}}}{5}\\)\" draggable=\"true\"&gt;\\(\\frac{{{Q1}}}{5}\\)&lt;/span&gt; del bosque que hay alrededor del pueblo de Vicente. Escribe esta fracción con palabras.&lt;/p&gt;","template":"&lt;p&gt;El incendio ha destruído {{response}} de la superficie del bosque.&lt;/p&gt;","hint":"&lt;p&gt;Para leer una fracción, empieza por el numerador y a continuación por el denominador. Por ejemplo, &lt;span class=\"fr-math-v2 fr-draggable\" contenteditable=\"false\" data-original-math=\"\\(\\frac{2}{3}\\)\" draggable=\"true\"&gt;\\(\\frac{2}{3}\\)&lt;/span&gt; se lee &lt;i&gt;dos tercios.&lt;/i&gt;&lt;/p&gt;","feedback":"&lt;p&gt;Para leer una fracción, empieza por el numerador y a continuación por el denominador. Por ejemplo, &lt;span class=\"fr-math-v2 fr-draggable\" contenteditable=\"false\" data-original-math=\"\\(\\frac{2}{3}\\)\" draggable=\"true\"&gt;\\(\\frac{2}{3}\\)&lt;/span&gt; se lee &lt;i&gt;dos tercios.&lt;/i&gt;&lt;/p&gt;","seed":{"parameters":[{"name":"Q1","label":null,"min":2,"max":4,"step":1}],"calculated":[{"name":"T1","label":"{{function}}","function":"Lemonlib.numToWords({{Q1}}, 'es')","temp":true},{"name":"A1","label":"{{function}}","function":"{{T1}} quintos"}],"uniques":true},"algorithm":{"name":"calculateOperation","template":"Cloze with text"}}</v>
      </c>
      <c r="C299" s="202" t="str">
        <f t="shared" si="11"/>
        <v>#REF!</v>
      </c>
      <c r="D299" s="202" t="str">
        <f t="shared" si="2"/>
        <v>#REF!</v>
      </c>
    </row>
    <row r="300" ht="15.75" customHeight="1">
      <c r="A300" s="202" t="str">
        <f>Seeds!AA323</f>
        <v>M4-NyO-24b-I-1</v>
      </c>
      <c r="B300" s="202" t="str">
        <f>Seeds!Z323</f>
        <v>{
    "id": "M4-NyO-24b-I-1",
    "stimulus": "&lt;p&gt;Haz clic en las fracciones que están correctamente escritas.&lt;/p&gt;",
    "hint": "&lt;p&gt;Para leer una fracción, empieza por el numerador y sigue con el denominador. Por ejemplo, &lt;span class=\"fr-math-v2 fr-draggable\" contenteditable=\"false\" data-original-math=\"\\(\\frac{3}{5}\\)\" draggable=\"true\"&gt;\\(\\frac{3}{5}\\)&lt;/span&gt; se lee &lt;i&gt;tres quintos.&lt;/i&gt;&lt;/p&gt;",
    "feedback": "&lt;p&gt;Para leer una fracción, empieza por el numerador y sigue con el denominador. Por ejemplo, &lt;span class=\"fr-math-v2 fr-draggable\" contenteditable=\"false\" data-original-math=\"\\(\\frac{3}{5}\\)\" draggable=\"true\"&gt;\\(\\frac{3}{5}\\)&lt;/span&gt; se lee &lt;i&gt;tres quintos.&lt;/i&gt;&lt;/p&gt;",
    "seed": {
        "parameters": [
            {
                "name": "Q1",
                "label": null,
                "min": 2,
                "max": 9,
                "step": 1
            },
            {
                "name": "Q2",
                "label": null,
                "min": 2,
                "max": 9,
                "step": 1
            },
            {
                "name": "Q3",
                "label": null,
                "min": 2,
                "max": 9,
                "step": 1
            },
            {
                "name": "Q4",
                "label": null,
                "min": 2,
                "max": 9,
                "step": 1
            },
            {
                "name": "Q5",
                "label": null,
                "min": 2,
                "max": 9,
                "step": 1
            },
            {
                "name": "Q6",
                "label": null,
                "min": 2,
                "max": 9,
                "step": 1
            },
            {
                "name": "Q7",
                "label": null,
                "min": 2,
                "max": 9,
                "step": 1
            },
            {
                "name": "Q8",
                "label": null,
                "min": 2,
                "max": 9,
                "step": 1
            }
        ],
        "calculated": [
            {
                "name": "T1",
                "label": "{{function}}",
                "function": "Lemonlib.numToWords({{Q1}}, 'es')",
                "temp": true
            },
            {
                "name": "T2",
                "label": "{{function}}",
                "function": "Lemonlib.numToWords({{Q2}}, 'es')",
                "temp": true
            },
            {
                "name": "T3",
                "label": "{{function}}",
                "function": "Lemonlib.numToWords({{Q3}}, 'es')",
                "temp": true
            },
            {
                "name": "T4",
                "label": "{{function}}",
                "function": "Lemonlib.numToWords({{Q4}}, 'es')",
                "temp": true
            },
            {
                "name": "T5",
                "label": "{{function}}",
                "function": "Lemonlib.numToWords({{Q5}}, 'es')",
                "temp": true
            },
            {
                "name": "T6",
                "label": "{{function}}",
                "function": "Lemonlib.numToWords({{Q6}}, 'es')",
                "temp": true
            },
            {
                "name": "T7",
                "label": "{{function}}",
                "function": "Lemonlib.numToWords({{Q7}}, 'es')",
                "temp": true
            },
            {
                "name": "T8",
                "label": "{{function}}",
                "function": "Lemonlib.numToWords({{Q8}}, 'es')",
                "temp": true
            },
            {
                "name": "A1",
                "label": "&lt;span class=\"fr-math-v2 fr-draggable\" contenteditable=\"false\" data-original-math=\"\\(\\frac{{{Q1}}}{2}\\)\" draggable=\"true\"&gt;\\(\\frac{{{Q1}}}{2}\\)&lt;/span&gt; : {{T1}} medios"
            },
            {
                "name": "A2",
                "label": "&lt;span class=\"fr-math-v2 fr-draggable\" contenteditable=\"false\" data-original-math=\"\\(\\frac{{{Q2}}}{7}\\)\" draggable=\"true\"&gt;\\(\\frac{{{Q2}}}{7}\\)&lt;/span&gt;: {{T2}} séptimos"
            },
            {
                "name": "A3",
                "label": "&lt;span class=\"fr-math-v2 fr-draggable\" contenteditable=\"false\" data-original-math=\"\\(\\frac{{{Q3}}}{10}\\)\" draggable=\"true\"&gt;\\(\\frac{{{Q3}}}{10}\\)&lt;/span&gt; : {{T3}} décimos"
            },
            {
                "name": "A4",
                "label": "&lt;span class=\"fr-math-v2 fr-draggable\" contenteditable=\"false\" data-original-math=\"\\(\\frac{{{Q4}}}{11}\\)\" draggable=\"true\"&gt;\\(\\frac{{{Q4}}}{11}\\)&lt;/span&gt; : {{T4}} onceavos"
            },
            {
                "name": "A5",
                "label": "&lt;span class=\"fr-math-v2 fr-draggable\" contenteditable=\"false\" data-original-math=\"\\(\\frac{{{Q5}}}{6}\\)\" draggable=\"true\"&gt;\\(\\frac{{{Q5}}}{6}\\)&lt;/span&gt; : {{T5}} octavos",
                "incorrect": true,
                "feedback": "&lt;p&gt;La fracción &lt;span class=\"fr-math-v2 fr-draggable\" contenteditable=\"false\" data-original-math=\"\\(\\frac{{{Q5}}}{6}\\)\" draggable=\"true\"&gt;\\(\\frac{{{Q5}}}{6}\\)&lt;/span&gt; se lee &lt;i&gt;{{T5}} sextos.&lt;/i&gt;&lt;/p&gt;"
            },
            {
                "name": "A6",
                "label": "&lt;span class=\"fr-math-v2 fr-draggable\" contenteditable=\"false\" data-original-math=\"\\(\\frac{{{Q6}}}{4}\\)\" draggable=\"true\"&gt;\\(\\frac{{{Q6}}}{4}\\)&lt;/span&gt; : {{T6}} novenos",
                "incorrect": true,
                "feedback": "&lt;p&gt;La fracción &lt;span class=\"fr-math-v2 fr-draggable\" contenteditable=\"false\" data-original-math=\"\\(\\frac{{{Q6}}}{4}\\)\" draggable=\"true\"&gt;\\(\\frac{{{Q6}}}{4}\\)&lt;/span&gt; se lee &lt;i&gt;{{T6}} cuartos.&lt;/i&gt;&lt;/p&gt;"
            },
            {
                "name": "A7",
                "label": "&lt;span class=\"fr-math-v2 fr-draggable\" contenteditable=\"false\" data-original-math=\"\\(\\frac{{{Q7}}}{12}\\)\" draggable=\"true\"&gt;\\(\\frac{{{Q7}}}{12}\\)&lt;/span&gt; : {{T7}} onceavos",
                "incorrect": true,
                "feedback": "&lt;p&gt;La fracción &lt;span class=\"fr-math-v2 fr-draggable\" contenteditable=\"false\" data-original-math=\"\\(\\frac{{{Q7}}}{12}\\)\" draggable=\"true\"&gt;\\(\\frac{{{Q7}}}{12}\\)&lt;/span&gt; se lee &lt;i&gt;{{T7}} doceavos.&lt;/i&gt;&lt;/p&gt;"
            },
            {
                "name": "A8",
                "label": "&lt;span class=\"fr-math-v2 fr-draggable\" contenteditable=\"false\" data-original-math=\"\\(\\frac{{{Q8}}}{9}\\)\" draggable=\"true\"&gt;\\(\\frac{{{Q8}}}{9}\\)&lt;/span&gt; : {{T8}} tercios",
                "incorrect": true,
                "feedback": "&lt;p&gt;La fracción &lt;span class=\"fr-math-v2 fr-draggable\" contenteditable=\"false\" data-original-math=\"\\(\\frac{{{Q8}}}{9}\\)\" draggable=\"true\"&gt;\\(\\frac{{{Q8}}}{9}\\)&lt;/span&gt; se lee &lt;i&gt;{{T8}} tercios.&lt;/i&gt;&lt;/p&gt;"
            }
        ],
        "uniques": true
    },
    "algorithm": {
        "name": "trueFalse",
        "template": "Multiple choice – multiple response",
        "params": {
            "countCorrect": 2,
            "countIncorrect": 1,
            "showCheckIcon": false,
            "columns": 3
        }
    }
}</v>
      </c>
      <c r="C300" s="202" t="str">
        <f t="shared" si="11"/>
        <v>#REF!</v>
      </c>
      <c r="D300" s="202" t="str">
        <f t="shared" si="2"/>
        <v>#REF!</v>
      </c>
    </row>
    <row r="301" ht="15.75" customHeight="1">
      <c r="A301" s="202" t="str">
        <f>Seeds!AA324</f>
        <v>M4-NyO-24b-E-1</v>
      </c>
      <c r="B301" s="202" t="str">
        <f>Seeds!Z324</f>
        <v>{"id":"M4-NyO-24b-E-1","stimulus":"&lt;p&gt;Escribe las siguientes fracciones.&lt;/p&gt;","template":"&lt;p&gt;{{T1}} medios: {{response}}&lt;/p&gt;&lt;p&gt;{{T2}} doceavos: {{response}}&lt;/p&gt;","hint":"&lt;p&gt;Para escribir una fracción, empieza por el numerador y sigue con el denominador. Por ejemplo, tres quintos se escribe &lt;span class=\"fr-math-v2 fr-draggable\" contenteditable=\"false\" data-original-math=\"\\(\\frac{3}{5}\\)\" draggable=\"true\"&gt;\\(\\frac{3}{5}\\)&lt;/span&gt;.&lt;/p&gt;","feedback":"&lt;p&gt;Para escribir una fracción, empieza por el numerador y sigue con el denominador. Por ejemplo, tres quintos se escribe &lt;span class=\"fr-math-v2 fr-draggable\" contenteditable=\"false\" data-original-math=\"\\(\\frac{3}{5}\\)\" draggable=\"true\"&gt;\\(\\frac{3}{5}\\)&lt;/span&gt;.&lt;/p&gt;","seed":{"parameters":[{"name":"Q1","label":null,"min":2,"max":9,"step":1},{"name":"Q2","label":null,"min":2,"max":9,"step":1}],"calculated":[{"name":"T1","label":"{{function}}","function":"Lemonlib.numToWords({{Q1}}, 'es')","temp":true},{"name":"T2","label":"{{function}}","function":"Lemonlib.numToWords({{Q2}}, 'es')","temp":true},{"name":"A1","label":"{{function}}","function":"\\frac{{{Q1}}}{2}"},{"name":"A2","label":"{{function}}","function":"\\frac{{{Q2}}}{12}"}],"uniques":true},"algorithm":{"name":"calculateOperation","params":{"method":"equivLiteral","keyboard":"INTERMEDIATE"}}}</v>
      </c>
      <c r="C301" s="202" t="str">
        <f t="shared" si="11"/>
        <v>#REF!</v>
      </c>
      <c r="D301" s="202" t="str">
        <f t="shared" si="2"/>
        <v>#REF!</v>
      </c>
    </row>
    <row r="302" ht="15.75" customHeight="1">
      <c r="A302" s="202" t="str">
        <f>Seeds!AA325</f>
        <v>M4-NyO-24b-E-2</v>
      </c>
      <c r="B302" s="202" t="str">
        <f>Seeds!Z325</f>
        <v>{"id":"M4-NyO-24b-E-2","stimulus":"&lt;p&gt;Escribe las siguientes fracciones.&lt;/p&gt;","template":"&lt;p&gt;{{T1}} tercios: {{response}}&lt;/p&gt;&lt;p&gt;{{T2}} onceavos: {{response}}&lt;/p&gt;","hint":"&lt;p&gt;Para escribir una fracción, empieza por el numerador y sigue con el denominador. Por ejemplo, dos tercios se escribe &lt;span class=\"fr-math-v2 fr-draggable\" contenteditable=\"false\" data-original-math=\"\\(\\frac{2}{3}\\)\" draggable=\"true\"&gt;\\(\\frac{2}{3}\\)&lt;/span&gt;.&lt;/p&gt;","feedback":"&lt;p&gt;Para escribir una fracción, empieza por el numerador y sigue con el denominador. Por ejemplo, dos tercios se escribe &lt;span class=\"fr-math-v2 fr-draggable\" contenteditable=\"false\" data-original-math=\"\\(\\frac{2}{3}\\)\" draggable=\"true\"&gt;\\(\\frac{2}{3}\\)&lt;/span&gt;.&lt;/p&gt;","seed":{"parameters":[{"name":"Q1","label":null,"min":2,"max":9,"step":1},{"name":"Q2","label":null,"min":2,"max":9,"step":1}],"calculated":[{"name":"T1","label":"{{function}}","function":"Lemonlib.numToWords({{Q1}}, 'es')","temp":true},{"name":"T2","label":"{{function}}","function":"Lemonlib.numToWords({{Q2}}, 'es')","temp":true},{"name":"A1","label":"{{function}}","function":"\\frac{{{Q1}}}{3}"},{"name":"A2","label":"{{function}}","function":"\\frac{{{Q2}}}{11}"}],"uniques":true},"algorithm":{"name":"calculateOperation","params":{"method":"equivLiteral","keyboard":"INTERMEDIATE"}}}</v>
      </c>
      <c r="C302" s="202" t="str">
        <f t="shared" si="11"/>
        <v>#REF!</v>
      </c>
      <c r="D302" s="202" t="str">
        <f t="shared" si="2"/>
        <v>#REF!</v>
      </c>
    </row>
    <row r="303" ht="15.75" customHeight="1">
      <c r="A303" s="202" t="str">
        <f>Seeds!AA326</f>
        <v>M4-NyO-24b-E-3</v>
      </c>
      <c r="B303" s="202" t="str">
        <f>Seeds!Z326</f>
        <v>{"id":"M4-NyO-24b-E-3","stimulus":"&lt;p&gt;Escribe las siguientes fracciones.&lt;/p&gt;","template":"&lt;p&gt;{{T1}} cuartos: {{response}}&lt;/p&gt;&lt;p&gt;{{T2}} décimos: {{response}}&lt;/p&gt;","hint":"&lt;p&gt;Para escribir una fracción, empieza por el numerador y sigue con el denominador. Por ejemplo, un medio se escribe &lt;span class=\"fr-math-v2 fr-draggable\" contenteditable=\"false\" data-original-math=\"\\(\\frac{1}{2}\\)\" draggable=\"true\"&gt;\\(\\frac{1}{2}\\)&lt;/span&gt;.&lt;/p&gt;","feedback":"&lt;p&gt;Para escribir una fracción, empieza por el numerador y sigue con el denominador. Por ejemplo, un medio se escribe &lt;span class=\"fr-math-v2 fr-draggable\" contenteditable=\"false\" data-original-math=\"\\(\\frac{1}{2}\\)\" draggable=\"true\"&gt;\\(\\frac{1}{2}\\)&lt;/span&gt;.&lt;/p&gt;","seed":{"parameters":[{"name":"Q1","label":null,"min":2,"max":9,"step":1},{"name":"Q2","label":null,"min":2,"max":9,"step":1}],"calculated":[{"name":"T1","label":"{{function}}","function":"Lemonlib.numToWords({{Q1}}, 'es')","temp":true},{"name":"T2","label":"{{function}}","function":"Lemonlib.numToWords({{Q2}}, 'es')","temp":true},{"name":"A1","label":"{{function}}","function":"\\frac{{{Q1}}}{4}"},{"name":"A2","label":"{{function}}","function":"\\frac{{{Q2}}}{10}"}],"uniques":true},"algorithm":{"name":"calculateOperation","params":{"method":"equivLiteral","keyboard":"INTERMEDIATE"}}}</v>
      </c>
      <c r="C303" s="202" t="str">
        <f t="shared" si="11"/>
        <v>#REF!</v>
      </c>
      <c r="D303" s="202" t="str">
        <f t="shared" si="2"/>
        <v>#REF!</v>
      </c>
    </row>
    <row r="304" ht="15.75" customHeight="1">
      <c r="A304" s="202" t="str">
        <f>Seeds!AA327</f>
        <v>M4-NyO-24b-A-1</v>
      </c>
      <c r="B304" s="202" t="str">
        <f>Seeds!Z327</f>
        <v>{"id":"M4-NyO-24b-A-1","stimulus":"&lt;p&gt;Sofía se ha comido {{T1}} octavos de una pizza. Escribe esta fracción.&lt;/p&gt;","template":"&lt;p&gt;Sofía se ha comido {{response}} de la pizza.&lt;/p&gt;","hint":"&lt;p&gt;Para escribir una fracción, empieza por el numerador y sigue con el denominador. Por ejemplo, dos quintos se escribe &lt;span class=\"fr-math-v2 fr-draggable\" contenteditable=\"false\" data-original-math=\"\\(\\frac{2}{5}\\)\" draggable=\"true\"&gt;\\(\\frac{2}{5}\\)&lt;/span&gt;.&lt;/p&gt;","feedback":"&lt;p&gt;Para escribir una fracción, empieza por el numerador y sigue con el denominador. Por ejemplo, dos quintos se escribe &lt;span class=\"fr-math-v2 fr-draggable\" contenteditable=\"false\" data-original-math=\"\\(\\frac{2}{5}\\)\" draggable=\"true\"&gt;\\(\\frac{2}{5}\\)&lt;/span&gt;.&lt;/p&gt;","seed":{"parameters":[{"name":"Q1","label":null,"min":2,"max":7,"step":1}],"calculated":[{"name":"T1","label":"{{function}}","function":"Lemonlib.numToWords({{Q1}}, 'es')","temp":true},{"name":"A1","label":"{{function}}","function":"\\frac{{{Q1}}}{8}"}],"uniques":true},"algorithm":{"name":"calculateOperation","params":{"method":"equivLiteral","keyboard":"INTERMEDIATE"}}}</v>
      </c>
      <c r="C304" s="202" t="str">
        <f t="shared" si="11"/>
        <v>#REF!</v>
      </c>
      <c r="D304" s="202" t="str">
        <f t="shared" si="2"/>
        <v>#REF!</v>
      </c>
    </row>
    <row r="305" ht="15.75" customHeight="1">
      <c r="A305" s="202" t="str">
        <f>Seeds!AA328</f>
        <v>M4-NyO-24b-A-2</v>
      </c>
      <c r="B305" s="202" t="str">
        <f>Seeds!Z328</f>
        <v>{"id":"M4-NyO-24b-A-2","stimulus":"&lt;p&gt;Ya se han consumido {{T1}} novenos del tiempo total de un partido de fútbol. Escribe esta fracción.&lt;/p&gt;","template":"&lt;p&gt;Se han consumido {{response}} del tiempo del partido.&lt;/p&gt;","hint":"&lt;p&gt;Para escribir una fracción, empieza por el numerador y sigue con el denominador. Por ejemplo, tres cuartos se escribe &lt;span class=\"fr-math-v2 fr-draggable\" contenteditable=\"false\" data-original-math=\"\\(\\frac{3}{4}\\)\" draggable=\"true\"&gt;\\(\\frac{3}{4}\\)&lt;/span&gt;.&lt;/p&gt;","feedback":"&lt;p&gt;Para escribir una fracción, empieza por el numerador y sigue con el denominador. Por ejemplo, tres cuartos se escribe &lt;span class=\"fr-math-v2 fr-draggable\" contenteditable=\"false\" data-original-math=\"\\(\\frac{3}{4}\\)\" draggable=\"true\"&gt;\\(\\frac{3}{4}\\)&lt;/span&gt;.&lt;/p&gt;","seed":{"parameters":[{"name":"Q1","label":null,"min":2,"max":8,"step":1}],"calculated":[{"name":"T1","label":"{{function}}","function":"Lemonlib.numToWords({{Q1}}, 'es')","temp":true},{"name":"A1","label":"{{function}}","function":"\\frac{{{Q1}}}{9}"}],"uniques":true},"algorithm":{"name":"calculateOperation","params":{"method":"equivLiteral","keyboard":"INTERMEDIATE"}}}</v>
      </c>
      <c r="C305" s="202" t="str">
        <f t="shared" si="11"/>
        <v>#REF!</v>
      </c>
      <c r="D305" s="202" t="str">
        <f t="shared" si="2"/>
        <v>#REF!</v>
      </c>
    </row>
    <row r="306" ht="15.75" customHeight="1">
      <c r="A306" s="202" t="str">
        <f>Seeds!AA329</f>
        <v>M4-NyO-24b-A-3</v>
      </c>
      <c r="B306" s="202" t="str">
        <f>Seeds!Z329</f>
        <v>{"id":"M4-NyO-24b-A-3","stimulus":"&lt;p&gt;Un camarero ha gastado {{T1}} sextos de una botella de leche. Escribe esta fracción.&lt;/p&gt;","template":"&lt;p&gt;El camarero ha gastado {{response}} de la botella.&lt;/p&gt;","hint":"&lt;p&gt;Para escribir una fracción, empieza por el numerador y sigue con el denominador. Por ejemplo, tres cuartos se escribe &lt;span class=\"fr-math-v2 fr-draggable\" contenteditable=\"false\" data-original-math=\"\\(\\frac{3}{4}\\)\" draggable=\"true\"&gt;\\(\\frac{3}{4}\\)&lt;/span&gt;.&lt;/p&gt;","feedback":"&lt;p&gt;Para escribir una fracción, empieza por el numerador y sigue con el denominador. Por ejemplo, tres cuartos se escribe &lt;span class=\"fr-math-v2 fr-draggable\" contenteditable=\"false\" data-original-math=\"\\(\\frac{3}{4}\\)\" draggable=\"true\"&gt;\\(\\frac{3}{4}\\)&lt;/span&gt;.&lt;/p&gt;","seed":{"parameters":[{"name":"Q1","label":null,"min":2,"max":5,"step":1}],"calculated":[{"name":"T1","label":"{{function}}","function":"Lemonlib.numToWords({{Q1}}, 'es')","temp":true},{"name":"A1","label":"{{function}}","function":"\\frac{{{Q1}}}{6}"}],"uniques":true},"algorithm":{"name":"calculateOperation","params":{"method":"equivLiteral","keyboard":"INTERMEDIATE"}}}</v>
      </c>
      <c r="C306" s="202" t="str">
        <f t="shared" si="11"/>
        <v>#REF!</v>
      </c>
      <c r="D306" s="202" t="str">
        <f t="shared" si="2"/>
        <v>#REF!</v>
      </c>
    </row>
    <row r="307" ht="15.75" customHeight="1">
      <c r="A307" s="202" t="str">
        <f>Seeds!AA330</f>
        <v>M4-NyO-24b-A-4</v>
      </c>
      <c r="B307" s="202" t="str">
        <f>Seeds!Z330</f>
        <v>{"id":"M4-NyO-24b-A-4","stimulus":"&lt;p&gt;Un hortelano ha labrado {{T1}} séptimos de su huerto. Escribe esta fracción.&lt;/p&gt;","template":"&lt;p&gt;El hortelano ha labrado {{response}} del huerto.&lt;/p&gt;","hint":"&lt;p&gt;Para escribir una fracción, empieza por el numerador y sigue con el denominador. Por ejemplo, cuatro quintos se escribe &lt;span class=\"fr-math-v2 fr-draggable\" contenteditable=\"false\" data-original-math=\"\\(\\frac{4}{5}\\)\" draggable=\"true\"&gt;\\(\\frac{4}{5}\\)&lt;/span&gt;.&lt;/p&gt;","feedback":"&lt;p&gt;Para escribir una fracción, empieza por el numerador y sigue con el denominador. Por ejemplo, cuatro quintos se escribe &lt;span class=\"fr-math-v2 fr-draggable\" contenteditable=\"false\" data-original-math=\"\\(\\frac{4}{5}\\)\" draggable=\"true\"&gt;\\(\\frac{4}{5}\\)&lt;/span&gt;.&lt;/p&gt;","seed":{"parameters":[{"name":"Q1","label":null,"min":2,"max":6,"step":1}],"calculated":[{"name":"T1","label":"{{function}}","function":"Lemonlib.numToWords({{Q1}}, 'es')","temp":true},{"name":"A1","label":"{{function}}","function":"\\frac{{{Q1}}}{7}"}],"uniques":true},"algorithm":{"name":"calculateOperation","params":{"method":"equivLiteral","keyboard":"INTERMEDIATE"}}}</v>
      </c>
      <c r="C307" s="202" t="str">
        <f t="shared" si="11"/>
        <v>#REF!</v>
      </c>
      <c r="D307" s="202" t="str">
        <f t="shared" si="2"/>
        <v>#REF!</v>
      </c>
    </row>
    <row r="308" ht="15.75" customHeight="1">
      <c r="A308" s="202" t="str">
        <f>Seeds!AA331</f>
        <v>M4-NyO-24b-A-5</v>
      </c>
      <c r="B308" s="202" t="str">
        <f>Seeds!Z331</f>
        <v>{"id":"M4-NyO-24b-A-5","stimulus":"&lt;p&gt;Una profesora ha corregido {{T1}} doceavos de los exámenes. Escribe esta fracción.&lt;/p&gt;","template":"&lt;p&gt;La profesora ha corregido {{response}} de los exámenes.&lt;/p&gt;","hint":"&lt;p&gt;Para escribir una fracción, empieza por el numerador y sigue con el denominador. Por ejemplo, tres quintos se escribe &lt;span class=\"fr-math-v2 fr-draggable\" contenteditable=\"false\" data-original-math=\"\\(\\frac{3}{5}\\)\" draggable=\"true\"&gt;\\(\\frac{3}{5}\\)&lt;/span&gt;.&lt;/p&gt;","feedback":"&lt;p&gt;Para escribir una fracción, empieza por el numerador y sigue con el denominador. Por ejemplo, tres quintos se escribe &lt;span class=\"fr-math-v2 fr-draggable\" contenteditable=\"false\" data-original-math=\"\\(\\frac{3}{5}\\)\" draggable=\"true\"&gt;\\(\\frac{3}{5}\\)&lt;/span&gt;.&lt;/p&gt;","seed":{"parameters":[{"name":"Q1","label":null,"min":2,"max":11,"step":1}],"calculated":[{"name":"T1","label":"{{function}}","function":"Lemonlib.numToWords({{Q1}}, 'es')","temp":true},{"name":"A1","label":"{{function}}","function":"\\frac{{{Q1}}}{12}"}],"uniques":true},"algorithm":{"name":"calculateOperation","params":{"method":"equivLiteral","keyboard":"INTERMEDIATE"}}}</v>
      </c>
      <c r="C308" s="202" t="str">
        <f t="shared" si="11"/>
        <v>#REF!</v>
      </c>
      <c r="D308" s="202" t="str">
        <f t="shared" si="2"/>
        <v>#REF!</v>
      </c>
    </row>
    <row r="309" ht="15.75" customHeight="1">
      <c r="A309" s="202" t="str">
        <f>Seeds!AA332</f>
        <v>M4-NyO-24d-I-1</v>
      </c>
      <c r="B309" s="202" t="str">
        <f>Seeds!Z332</f>
        <v>{"id":"M4-NyO-24d-I-1","stimulus":"&lt;p&gt;En la fracción &lt;span class=\"fr-math-v2 fr-draggable\" contenteditable=\"false\" data-original-math=\"\\(\\frac{{{Q1}}}{{{T1}}}\\)\" draggable=\"true\"&gt;\\(\\frac{{{Q1}}}{{{T1}}}\\)&lt;/span&gt;, ¿qué es {{Q1}}?&lt;/p&gt;","template":"&lt;p&gt;{{Q1}} es el {{response}}.&lt;/p&gt;","hint":"&lt;p&gt;Los términos de una fracción son: &lt;span class=\"fr-math-v2 fr-draggable\" contenteditable=\"false\" data-original-math=\"\\(\\frac{\\text{numerador}}{\\text{denominador}}\\)\" draggable=\"true\"&gt;\\(\\frac{\\text{numerador}}{\\text{denominador}}\\)&lt;/span&gt;.&lt;/p&gt;","feedback":"&lt;p&gt;Los términos de una fracción son: &lt;span class=\"fr-math-v2 fr-draggable\" contenteditable=\"false\" data-original-math=\"\\(\\frac{\\text{numerador}}{\\text{denominador}}\\)\" draggable=\"true\"&gt;\\(\\frac{\\text{numerador}}{\\text{denominador}}\\)&lt;/span&gt;.&lt;/p&gt;","seed":{"parameters":[{"name":"Q1","label":null,"min":1,"max":5,"step":1},{"name":"Q2","label":null,"min":1,"max":5,"step":1}],"calculated":[{"name":"T1","label":"{{function}}","function":"{{Q1}}+{{Q2}}","temp":true},{"name":"A1","label":"numerador","group":1},{"name":"A2","label":"denominador","group":1,"incorrect":true}],"uniques":true},"algorithm":{"name":"groupResponses","template":"Cloze with drop down"}}</v>
      </c>
      <c r="C309" s="202" t="str">
        <f t="shared" si="11"/>
        <v>#REF!</v>
      </c>
      <c r="D309" s="202" t="str">
        <f t="shared" si="2"/>
        <v>#REF!</v>
      </c>
    </row>
    <row r="310" ht="15.75" customHeight="1">
      <c r="A310" s="202" t="str">
        <f>Seeds!AA333</f>
        <v>M4-NyO-24d-I-2</v>
      </c>
      <c r="B310" s="202" t="str">
        <f>Seeds!Z333</f>
        <v>{"id":"M4-NyO-24d-I-2","stimulus":"&lt;p&gt;En la fracción &lt;span class=\"fr-math-v2 fr-draggable\" contenteditable=\"false\" data-original-math=\"\\(\\frac{{{Q1}}}{{{T1}}}\\)\" draggable=\"true\"&gt;\\(\\frac{{{Q1}}}{{{T1}}}\\)&lt;/span&gt;, ¿qué es {{T1}}?&lt;/p&gt;","template":"&lt;p&gt;{{T1}} es el {{response}}.&lt;/p&gt;","hint":"&lt;p&gt;Los términos de una fracción son: &lt;span class=\"fr-math-v2 fr-draggable\" contenteditable=\"false\" data-original-math=\"\\(\\frac{\\text{numerador}}{\\text{denominador}}\\)\" draggable=\"true\"&gt;\\(\\frac{\\text{numerador}}{\\text{denominador}}\\)&lt;/span&gt;.&lt;/p&gt;","feedback":"&lt;p&gt;Los términos de una fracción son: &lt;span class=\"fr-math-v2 fr-draggable\" contenteditable=\"false\" data-original-math=\"\\(\\frac{\\text{numerador}}{\\text{denominador}}\\)\" draggable=\"true\"&gt;\\(\\frac{\\text{numerador}}{\\text{denominador}}\\)&lt;/span&gt;.&lt;/p&gt;","seed":{"parameters":[{"name":"Q1","label":null,"min":1,"max":5,"step":1},{"name":"Q2","label":null,"min":1,"max":5,"step":1}],"calculated":[{"name":"T1","label":"{{function}}","function":"{{Q1}}+{{Q2}}","temp":true},{"name":"A1","label":"numerador","group":1,"incorrect":true},{"name":"A2","label":"denominador","group":1}],"uniques":true},"algorithm":{"name":"groupResponses","template":"Cloze with drop down"}}</v>
      </c>
      <c r="C310" s="202" t="str">
        <f t="shared" si="11"/>
        <v>#REF!</v>
      </c>
      <c r="D310" s="202" t="str">
        <f t="shared" si="2"/>
        <v>#REF!</v>
      </c>
    </row>
    <row r="311" ht="15.75" customHeight="1">
      <c r="A311" s="202" t="str">
        <f>Seeds!AA334</f>
        <v>M4-NyO-24d-E-1</v>
      </c>
      <c r="B311" s="202" t="str">
        <f>Seeds!Z334</f>
        <v>{"id":"M4-NyO-24d-E-1","stimulus":"&lt;p&gt;En la fracción &lt;span class=\"fr-math-v2 fr-draggable\" contenteditable=\"false\" data-original-math=\"\\(\\frac{{{Q1}}}{{{T1}}}\\)\" draggable=\"true\"&gt;\\(\\frac{{{Q1}}}{{{T1}}}\\)&lt;/span&gt;, ¿cuánto vale el numerador?&lt;/p&gt;","template":"&lt;p&gt;El valor del numerador es {{response}}.&lt;/p&gt;","hint":"&lt;p&gt;Los términos de una fracción son: &lt;span class=\"fr-math-v2 fr-draggable\" contenteditable=\"false\" data-original-math=\"\\(\\frac{\\text{numerador}}{\\text{denominador}}\\)\" draggable=\"true\"&gt;\\(\\frac{\\text{numerador}}{\\text{denominador}}\\)&lt;/span&gt;.&lt;/p&gt;","feedback":"&lt;p&gt;Los términos de una fracción son: &lt;span class=\"fr-math-v2 fr-draggable\" contenteditable=\"false\" data-original-math=\"\\(\\frac{\\text{numerador}}{\\text{denominador}}\\)\" draggable=\"true\"&gt;\\(\\frac{\\text{numerador}}{\\text{denominador}}\\)&lt;/span&gt;.&lt;/p&gt;","seed":{"parameters":[{"name":"Q1","label":null,"min":1,"max":5,"step":1},{"name":"Q2","label":null,"min":1,"max":5,"step":1}],"calculated":[{"name":"T1","label":"{{function}}","function":"{{Q1}}+{{Q2}}","temp":true},{"name":"A1","label":"{{function}}","function":"{{Q1}}"}],"uniques":true},"algorithm":{"name":"calculateOperation","params":{"method":"equivLiteral","keyboard":"NUMERICAL"}}}</v>
      </c>
      <c r="C311" s="202" t="str">
        <f t="shared" si="11"/>
        <v>#REF!</v>
      </c>
      <c r="D311" s="202" t="str">
        <f t="shared" si="2"/>
        <v>#REF!</v>
      </c>
    </row>
    <row r="312" ht="15.75" customHeight="1">
      <c r="A312" s="202" t="str">
        <f>Seeds!AA335</f>
        <v>M4-NyO-24d-E-2</v>
      </c>
      <c r="B312" s="202" t="str">
        <f>Seeds!Z335</f>
        <v>{"id":"M4-NyO-24d-E-2","stimulus":"&lt;p&gt;En la fracción &lt;span class=\"fr-math-v2 fr-draggable\" contenteditable=\"false\" data-original-math=\"\\(\\frac{{{Q1}}}{{{T1}}}\\)\" draggable=\"true\"&gt;\\(\\frac{{{Q1}}}{{{T1}}}\\)&lt;/span&gt;, ¿cuánto vale el denominador?&lt;/p&gt;","template":"&lt;p&gt;El valor del denominador es {{response}}.&lt;/p&gt;","hint":"&lt;p&gt;Los términos de una fracción son: &lt;span class=\"fr-math-v2 fr-draggable\" contenteditable=\"false\" data-original-math=\"\\(\\frac{\\text{numerador}}{\\text{denominador}}\\)\" draggable=\"true\"&gt;\\(\\frac{\\text{numerador}}{\\text{denominador}}\\)&lt;/span&gt;.&lt;/p&gt;","feedback":"&lt;p&gt;Los términos de una fracción son: &lt;span class=\"fr-math-v2 fr-draggable\" contenteditable=\"false\" data-original-math=\"\\(\\frac{\\text{numerador}}{\\text{denominador}}\\)\" draggable=\"true\"&gt;\\(\\frac{\\text{numerador}}{\\text{denominador}}\\)&lt;/span&gt;.&lt;/p&gt;","seed":{"parameters":[{"name":"Q1","label":null,"min":1,"max":5,"step":1},{"name":"Q2","label":null,"min":1,"max":5,"step":1}],"calculated":[{"name":"T1","label":"{{function}}","function":"{{Q1}}+{{Q2}}","temp":true},{"name":"A1","label":"{{function}}","function":"{{T1}}"}],"uniques":true},"algorithm":{"name":"calculateOperation","params":{"method":"equivLiteral","keyboard":"NUMERICAL"}}}</v>
      </c>
      <c r="C312" s="202" t="str">
        <f t="shared" si="11"/>
        <v>#REF!</v>
      </c>
      <c r="D312" s="202" t="str">
        <f t="shared" si="2"/>
        <v>#REF!</v>
      </c>
    </row>
    <row r="313" ht="15.75" customHeight="1">
      <c r="A313" s="202" t="str">
        <f>Seeds!AA336</f>
        <v>M4-NyO-24e-I-1</v>
      </c>
      <c r="B313" s="202" t="str">
        <f>Seeds!Z336</f>
        <v>{"id":"M4-NyO-24e-I-1","stimulus":"&lt;p&gt;Selecciona la figura que representa la fracción &lt;span class=\"fr-math-v2 fr-draggable\" contenteditable=\"false\" data-original-math=\"\\(\\frac{2}{5}\\)\" draggable=\"true\"&gt;\\(\\frac{2}{5}\\)&lt;/span&gt;.&lt;/p&gt;","hint":"&lt;p&gt;El denominador representa el número de partes en las que se divide la figura y el numerador, la parte pintada.&lt;/p&gt;","feedback":"&lt;p&gt;El denominador representa el número de partes en las que se divide la figura y el numerador, la parte pintada.&lt;/p&gt;","seed":{"parameters":[],"calculated":[{"name":"A1","label":"&lt;div style=\"display:flex; justify-content:center;\"&gt;&lt;img src=\"https://blueberry-assets.oneclick.es/M4_NyO_24e_1.svg\" width=\"300\"&gt;&lt;/img&gt;&lt;/div&gt;"},{"name":"A2","label":"&lt;div style=\"display:flex; justify-content:center;\"&gt;&lt;img src=\"https://blueberry-assets.oneclick.es/M4_NyO_24e_2.svg\" width=\"300\"&gt;&lt;/img&gt;&lt;/div&gt;"},{"name":"A3","label":"&lt;div style=\"display:flex; justify-content:center;\"&gt;&lt;img src=\"https://blueberry-assets.oneclick.es/M4_NyO_24e_3.svg\" width=\"300\"&gt;&lt;/img&gt;&lt;/div&gt;","incorrect":true},{"name":"A4","label":"&lt;div style=\"display:flex; justify-content:center;\"&gt;&lt;img src=\"https://blueberry-assets.oneclick.es/M4_NyO_24e_4.svg\" width=\"300\"&gt;&lt;/img&gt;&lt;/div&gt;","incorrect":true},{"name":"A5","label":"&lt;div style=\"display:flex; justify-content:center;\"&gt;&lt;img src=\"https://blueberry-assets.oneclick.es/M4_NyO_24e_5.svg\" width=\"300\"&gt;&lt;/img&gt;&lt;/div&gt;","incorrect":true},{"name":"A6","label":"&lt;div style=\"display:flex; justify-content:center;\"&gt;&lt;img src=\"https://blueberry-assets.oneclick.es/M4_NyO_24e_6.svg\" width=\"300\"&gt;&lt;/img&gt;&lt;/div&gt;","incorrect":true},{"name":"A7","label":"&lt;div style=\"display:flex; justify-content:center;\"&gt;&lt;img src=\"https://blueberry-assets.oneclick.es/M4_NyO_24e_7.svg\" width=\"300\"&gt;&lt;/img&gt;&lt;/div&gt;","incorrect":true},{"name":"A8","label":"&lt;div style=\"display:flex; justify-content:center;\"&gt;&lt;img src=\"https://blueberry-assets.oneclick.es/M4_NyO_24e_8.svg\" width=\"300\"&gt;&lt;/img&gt;&lt;/div&gt;","incorrect":true},{"name":"A9","label":"&lt;div style=\"display:flex; justify-content:center;\"&gt;&lt;img src=\"https://blueberry-assets.oneclick.es/M4_NyO_24e_9.svg\" width=\"300\"&gt;&lt;/img&gt;&lt;/div&gt;","incorrect":true},{"name":"A10","label":"&lt;div style=\"display:flex; justify-content:center;\"&gt;&lt;img src=\"https://blueberry-assets.oneclick.es/M4_NyO_24e_10.svg\" width=\"300\"&gt;&lt;/img&gt;&lt;/div&gt;","incorrect":true}],"uniques":true},"algorithm":{"name":"trueFalse","template":"Multiple choice – standard","params":{"countCorrect":1,"countIncorrect":2,"showCheckIcon":false,"columns":3}}}</v>
      </c>
      <c r="C313" s="202" t="str">
        <f t="shared" si="11"/>
        <v>#REF!</v>
      </c>
      <c r="D313" s="202" t="str">
        <f t="shared" si="2"/>
        <v>#REF!</v>
      </c>
    </row>
    <row r="314" ht="15.75" customHeight="1">
      <c r="A314" s="202" t="str">
        <f>Seeds!AA337</f>
        <v>M4-NyO-24e-I-2</v>
      </c>
      <c r="B314" s="202" t="str">
        <f>Seeds!Z337</f>
        <v>{"id":"M4-NyO-24e-I-2","stimulus":"&lt;p&gt;Selecciona la figura que representa la fracción &lt;span class=\"fr-math-v2 fr-draggable\" contenteditable=\"false\" data-original-math=\"\\(\\frac{2}{6}\\)\" draggable=\"true\"&gt;\\(\\frac{2}{6}\\)&lt;/span&gt;.&lt;/p&gt;","hint":"&lt;p&gt;El denominador representa el número de partes en las que se divide la figura y el numerador, la parte pintada.&lt;/p&gt;","feedback":"&lt;p&gt;El denominador representa el número de partes en las que se divide la figura y el numerador, la parte pintada.&lt;/p&gt;","seed":{"parameters":[],"calculated":[{"name":"A1","label":"&lt;div style=\"display:flex; justify-content:center;\"&gt;&lt;img src=\"https://blueberry-assets.oneclick.es/M4_NyO_24e_1.svg\" width=\"300\"&gt;&lt;/img&gt;&lt;/div&gt;","incorrect":true},{"name":"A2","label":"&lt;div style=\"display:flex; justify-content:center;\"&gt;&lt;img src=\"https://blueberry-assets.oneclick.es/M4_NyO_24e_2.svg\" width=\"300\"&gt;&lt;/img&gt;&lt;/div&gt;","incorrect":true},{"name":"A3","label":"&lt;div style=\"display:flex; justify-content:center;\"&gt;&lt;img src=\"https://blueberry-assets.oneclick.es/M4_NyO_24e_3.svg\" width=\"300\"&gt;&lt;/img&gt;&lt;/div&gt;"},{"name":"A4","label":"&lt;div style=\"display:flex; justify-content:center;\"&gt;&lt;img src=\"https://blueberry-assets.oneclick.es/M4_NyO_24e_4.svg\" width=\"300\"&gt;&lt;/img&gt;&lt;/div&gt;"},{"name":"A5","label":"&lt;div style=\"display:flex; justify-content:center;\"&gt;&lt;img src=\"https://blueberry-assets.oneclick.es/M4_NyO_24e_5.svg\" width=\"300\"&gt;&lt;/img&gt;&lt;/div&gt;","incorrect":true},{"name":"A6","label":"&lt;div style=\"display:flex; justify-content:center;\"&gt;&lt;img src=\"https://blueberry-assets.oneclick.es/M4_NyO_24e_6.svg\" width=\"300\"&gt;&lt;/img&gt;&lt;/div&gt;","incorrect":true},{"name":"A7","label":"&lt;div style=\"display:flex; justify-content:center;\"&gt;&lt;img src=\"https://blueberry-assets.oneclick.es/M4_NyO_24e_7.svg\" width=\"300\"&gt;&lt;/img&gt;&lt;/div&gt;","incorrect":true},{"name":"A8","label":"&lt;div style=\"display:flex; justify-content:center;\"&gt;&lt;img src=\"https://blueberry-assets.oneclick.es/M4_NyO_24e_8.svg\" width=\"300\"&gt;&lt;/img&gt;&lt;/div&gt;","incorrect":true},{"name":"A9","label":"&lt;div style=\"display:flex; justify-content:center;\"&gt;&lt;img src=\"https://blueberry-assets.oneclick.es/M4_NyO_24e_9.svg\" width=\"300\"&gt;&lt;/img&gt;&lt;/div&gt;","incorrect":true},{"name":"A10","label":"&lt;div style=\"display:flex; justify-content:center;\"&gt;&lt;img src=\"https://blueberry-assets.oneclick.es/M4_NyO_24e_10.svg\" width=\"300\"&gt;&lt;/img&gt;&lt;/div&gt;","incorrect":true}],"uniques":true},"algorithm":{"name":"trueFalse","template":"Multiple choice – standard","params":{"countCorrect":1,"countIncorrect":2,"showCheckIcon":false,"columns":3}}}</v>
      </c>
      <c r="C314" s="202" t="str">
        <f t="shared" si="11"/>
        <v>#REF!</v>
      </c>
      <c r="D314" s="202" t="str">
        <f t="shared" si="2"/>
        <v>#REF!</v>
      </c>
    </row>
    <row r="315" ht="15.75" customHeight="1">
      <c r="A315" s="202" t="str">
        <f>Seeds!AA338</f>
        <v>M4-NyO-24e-I-3</v>
      </c>
      <c r="B315" s="202" t="str">
        <f>Seeds!Z338</f>
        <v>{"id":"M4-NyO-24e-I-3","stimulus":"&lt;p&gt;Selecciona la figura que representa la fracción &lt;span class=\"fr-math-v2 fr-draggable\" contenteditable=\"false\" data-original-math=\"\\(\\frac{3}{6}\\)\" draggable=\"true\"&gt;\\(\\frac{3}{6}\\)&lt;/span&gt;.&lt;/p&gt;","hint":"&lt;p&gt;El denominador representa el número de partes en las que se divide la figura y el numerador, la parte pintada.&lt;/p&gt;","feedback":"&lt;p&gt;El denominador representa el número de partes en las que se divide la figura y el numerador, la parte pintada.&lt;/p&gt;","seed":{"parameters":[],"calculated":[{"name":"A1","label":"&lt;div style=\"display:flex; justify-content:center;\"&gt;&lt;img src=\"https://blueberry-assets.oneclick.es/M4_NyO_24e_1.svg\" width=\"300\"&gt;&lt;/img&gt;&lt;/div&gt;","incorrect":true},{"name":"A2","label":"&lt;div style=\"display:flex; justify-content:center;\"&gt;&lt;img src=\"https://blueberry-assets.oneclick.es/M4_NyO_24e_2.svg\" width=\"300\"&gt;&lt;/img&gt;&lt;/div&gt;","incorrect":true},{"name":"A3","label":"&lt;div style=\"display:flex; justify-content:center;\"&gt;&lt;img src=\"https://blueberry-assets.oneclick.es/M4_NyO_24e_3.svg\" width=\"300\"&gt;&lt;/img&gt;&lt;/div&gt;","incorrect":true},{"name":"A4","label":"&lt;div style=\"display:flex; justify-content:center;\"&gt;&lt;img src=\"https://blueberry-assets.oneclick.es/M4_NyO_24e_4.svg\" width=\"300\"&gt;&lt;/img&gt;&lt;/div&gt;","incorrect":true},{"name":"A5","label":"&lt;div style=\"display:flex; justify-content:center;\"&gt;&lt;img src=\"https://blueberry-assets.oneclick.es/M4_NyO_24e_5.svg\" width=\"300\"&gt;&lt;/img&gt;&lt;/div&gt;"},{"name":"A6","label":"&lt;div style=\"display:flex; justify-content:center;\"&gt;&lt;img src=\"https://blueberry-assets.oneclick.es/M4_NyO_24e_6.svg\" width=\"300\"&gt;&lt;/img&gt;&lt;/div&gt;"},{"name":"A7","label":"&lt;div style=\"display:flex; justify-content:center;\"&gt;&lt;img src=\"https://blueberry-assets.oneclick.es/M4_NyO_24e_7.svg\" width=\"300\"&gt;&lt;/img&gt;&lt;/div&gt;","incorrect":true},{"name":"A8","label":"&lt;div style=\"display:flex; justify-content:center;\"&gt;&lt;img src=\"https://blueberry-assets.oneclick.es/M4_NyO_24e_8.svg\" width=\"300\"&gt;&lt;/img&gt;&lt;/div&gt;","incorrect":true},{"name":"A9","label":"&lt;div style=\"display:flex; justify-content:center;\"&gt;&lt;img src=\"https://blueberry-assets.oneclick.es/M4_NyO_24e_9.svg\" width=\"300\"&gt;&lt;/img&gt;&lt;/div&gt;","incorrect":true},{"name":"A10","label":"&lt;div style=\"display:flex; justify-content:center;\"&gt;&lt;img src=\"https://blueberry-assets.oneclick.es/M4_NyO_24e_10.svg\" width=\"300\"&gt;&lt;/img&gt;&lt;/div&gt;","incorrect":true}],"uniques":true},"algorithm":{"name":"trueFalse","template":"Multiple choice – standard","params":{"countCorrect":1,"countIncorrect":2,"showCheckIcon":false,"columns":3}}}</v>
      </c>
      <c r="C315" s="202" t="str">
        <f t="shared" si="11"/>
        <v>#REF!</v>
      </c>
      <c r="D315" s="202" t="str">
        <f t="shared" si="2"/>
        <v>#REF!</v>
      </c>
    </row>
    <row r="316" ht="15.75" customHeight="1">
      <c r="A316" s="202" t="str">
        <f>Seeds!AA339</f>
        <v>M4-NyO-24e-I-4</v>
      </c>
      <c r="B316" s="202" t="str">
        <f>Seeds!Z339</f>
        <v>{"id":"M4-NyO-24e-I-4","stimulus":"&lt;p&gt;Selecciona la figura que representa la fracción &lt;span class=\"fr-math-v2 fr-draggable\" contenteditable=\"false\" data-original-math=\"\\(\\frac{3}{5}\\)\" draggable=\"true\"&gt;\\(\\frac{3}{5}\\)&lt;/span&gt;.&lt;/p&gt;","hint":"&lt;p&gt;El denominador representa el número de partes en las que se divide la figura y el numerador, la parte pintada.&lt;/p&gt;","feedback":"&lt;p&gt;El denominador representa el número de partes en las que se divide la figura y el numerador, la parte pintada.&lt;/p&gt;","seed":{"parameters":[],"calculated":[{"name":"A1","label":"&lt;div style=\"display:flex; justify-content:center;\"&gt;&lt;img src=\"https://blueberry-assets.oneclick.es/M4_NyO_24e_1.svg\" width=\"300\"&gt;&lt;/img&gt;&lt;/div&gt;","incorrect":true},{"name":"A2","label":"&lt;div style=\"display:flex; justify-content:center;\"&gt;&lt;img src=\"https://blueberry-assets.oneclick.es/M4_NyO_24e_2.svg\" width=\"300\"&gt;&lt;/img&gt;&lt;/div&gt;","incorrect":true},{"name":"A3","label":"&lt;div style=\"display:flex; justify-content:center;\"&gt;&lt;img src=\"https://blueberry-assets.oneclick.es/M4_NyO_24e_3.svg\" width=\"300\"&gt;&lt;/img&gt;&lt;/div&gt;","incorrect":true},{"name":"A4","label":"&lt;div style=\"display:flex; justify-content:center;\"&gt;&lt;img src=\"https://blueberry-assets.oneclick.es/M4_NyO_24e_4.svg\" width=\"300\"&gt;&lt;/img&gt;&lt;/div&gt;","incorrect":true},{"name":"A5","label":"&lt;div style=\"display:flex; justify-content:center;\"&gt;&lt;img src=\"https://blueberry-assets.oneclick.es/M4_NyO_24e_5.svg\" width=\"300\"&gt;&lt;/img&gt;&lt;/div&gt;","incorrect":true},{"name":"A6","label":"&lt;div style=\"display:flex; justify-content:center;\"&gt;&lt;img src=\"https://blueberry-assets.oneclick.es/M4_NyO_24e_6.svg\" width=\"300\"&gt;&lt;/img&gt;&lt;/div&gt;","incorrect":true},{"name":"A7","label":"&lt;div style=\"display:flex; justify-content:center;\"&gt;&lt;img src=\"https://blueberry-assets.oneclick.es/M4_NyO_24e_7.svg\" width=\"300\"&gt;&lt;/img&gt;&lt;/div&gt;"},{"name":"A8","label":"&lt;div style=\"display:flex; justify-content:center;\"&gt;&lt;img src=\"https://blueberry-assets.oneclick.es/M4_NyO_24e_8.svg\" width=\"300\"&gt;&lt;/img&gt;&lt;/div&gt;"},{"name":"A9","label":"&lt;div style=\"display:flex; justify-content:center;\"&gt;&lt;img src=\"https://blueberry-assets.oneclick.es/M4_NyO_24e_9.svg\" width=\"300\"&gt;&lt;/img&gt;&lt;/div&gt;","incorrect":true},{"name":"A10","label":"&lt;div style=\"display:flex; justify-content:center;\"&gt;&lt;img src=\"https://blueberry-assets.oneclick.es/M4_NyO_24e_10.svg\" width=\"300\"&gt;&lt;/img&gt;&lt;/div&gt;","incorrect":true}],"uniques":true},"algorithm":{"name":"trueFalse","template":"Multiple choice – standard","params":{"countCorrect":1,"countIncorrect":2,"showCheckIcon":false,"columns":3}}}</v>
      </c>
      <c r="C316" s="202" t="str">
        <f t="shared" si="11"/>
        <v>#REF!</v>
      </c>
      <c r="D316" s="202" t="str">
        <f t="shared" si="2"/>
        <v>#REF!</v>
      </c>
    </row>
    <row r="317" ht="15.75" customHeight="1">
      <c r="A317" s="202" t="str">
        <f>Seeds!AA340</f>
        <v>M4-NyO-24e-I-5</v>
      </c>
      <c r="B317" s="202" t="str">
        <f>Seeds!Z340</f>
        <v>{"id":"M4-NyO-24e-I-5","stimulus":"&lt;p&gt;Selecciona la figura que representa la fracción &lt;span class=\"fr-math-v2 fr-draggable\" contenteditable=\"false\" data-original-math=\"\\(\\frac{2}{3}\\)\" draggable=\"true\"&gt;\\(\\frac{2}{3}\\)&lt;/span&gt;.&lt;/p&gt;","hint":"&lt;p&gt;El denominador representa el número de partes en las que se divide la figura y el numerador, la parte pintada.&lt;/p&gt;","feedback":"&lt;p&gt;El denominador representa el número de partes en las que se divide la figura y el numerador, la parte pintada.&lt;/p&gt;","seed":{"parameters":[],"calculated":[{"name":"A1","label":"&lt;div style=\"display:flex; justify-content:center;\"&gt;&lt;img src=\"https://blueberry-assets.oneclick.es/M4_NyO_24e_1.svg\" width=\"300\"&gt;&lt;/img&gt;&lt;/div&gt;","incorrect":true},{"name":"A2","label":"&lt;div style=\"display:flex; justify-content:center;\"&gt;&lt;img src=\"https://blueberry-assets.oneclick.es/M4_NyO_24e_2.svg\" width=\"300\"&gt;&lt;/img&gt;&lt;/div&gt;","incorrect":true},{"name":"A3","label":"&lt;div style=\"display:flex; justify-content:center;\"&gt;&lt;img src=\"https://blueberry-assets.oneclick.es/M4_NyO_24e_3.svg\" width=\"300\"&gt;&lt;/img&gt;&lt;/div&gt;","incorrect":true},{"name":"A4","label":"&lt;div style=\"display:flex; justify-content:center;\"&gt;&lt;img src=\"https://blueberry-assets.oneclick.es/M4_NyO_24e_4.svg\" width=\"300\"&gt;&lt;/img&gt;&lt;/div&gt;","incorrect":true},{"name":"A5","label":"&lt;div style=\"display:flex; justify-content:center;\"&gt;&lt;img src=\"https://blueberry-assets.oneclick.es/M4_NyO_24e_5.svg\" width=\"300\"&gt;&lt;/img&gt;&lt;/div&gt;","incorrect":true},{"name":"A6","label":"&lt;div style=\"display:flex; justify-content:center;\"&gt;&lt;img src=\"https://blueberry-assets.oneclick.es/M4_NyO_24e_6.svg\" width=\"300\"&gt;&lt;/img&gt;&lt;/div&gt;","incorrect":true},{"name":"A7","label":"&lt;div style=\"display:flex; justify-content:center;\"&gt;&lt;img src=\"https://blueberry-assets.oneclick.es/M4_NyO_24e_7.svg\" width=\"300\"&gt;&lt;/img&gt;&lt;/div&gt;","incorrect":true},{"name":"A8","label":"&lt;div style=\"display:flex; justify-content:center;\"&gt;&lt;img src=\"https://blueberry-assets.oneclick.es/M4_NyO_24e_8.svg\" width=\"300\"&gt;&lt;/img&gt;&lt;/div&gt;","incorrect":true},{"name":"A9","label":"&lt;div style=\"display:flex; justify-content:center;\"&gt;&lt;img src=\"https://blueberry-assets.oneclick.es/M4_NyO_24e_9.svg\" width=\"300\"&gt;&lt;/img&gt;&lt;/div&gt;"},{"name":"A10","label":"&lt;div style=\"display:flex; justify-content:center;\"&gt;&lt;img src=\"https://blueberry-assets.oneclick.es/M4_NyO_24e_10.svg\" width=\"300\"&gt;&lt;/img&gt;&lt;/div&gt;"}],"uniques":true},"algorithm":{"name":"trueFalse","template":"Multiple choice – standard","params":{"countCorrect":1,"countIncorrect":2,"showCheckIcon":false,"columns":3}}}</v>
      </c>
      <c r="C317" s="202" t="str">
        <f t="shared" si="11"/>
        <v>#REF!</v>
      </c>
      <c r="D317" s="202" t="str">
        <f t="shared" si="2"/>
        <v>#REF!</v>
      </c>
    </row>
    <row r="318" ht="15.75" customHeight="1">
      <c r="A318" s="202" t="str">
        <f>Seeds!AA341</f>
        <v>M4-NyO-24e-E-1</v>
      </c>
      <c r="B318" s="202" t="str">
        <f>Seeds!Z341</f>
        <v>{
    "id": "M4-NyO-24e-E-1",
    "stimulus": "&lt;p&gt;Escribe qué fracción representa la zona coloreada de esta figura.&lt;/p&gt;&lt;div style=\"display:flex; justify-content:center;\"&gt;&lt;img src=\"https://blueberry-assets.oneclick.es/{{Q1}}\" width=\"300\"&gt;&lt;/img&gt;&lt;/div&gt;",
    "template": "&lt;p&gt;La zona coloreada representa {{response}} de la figura.&lt;/p&gt;",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"label": null,
                "list": [
                    "M4_NyO_24e_1.svg",
                    "M4_NyO_24e_2.svg"
                ]
            }
        ],
        "calculated": [
            {
                "name": "A1",
                "label": "{{function}}",
                "function": "\\frac{2}{5}"
            }
        ],
        "uniques": true
    },
    "algorithm": {
        "name": "calculateOperation",
        "params": {
            "method": "equivLiteral",
            "keyboard": "INTERMEDIATE"
        }
    }
}</v>
      </c>
      <c r="C318" s="202" t="str">
        <f t="shared" si="11"/>
        <v>#REF!</v>
      </c>
      <c r="D318" s="202" t="str">
        <f t="shared" si="2"/>
        <v>#REF!</v>
      </c>
    </row>
    <row r="319" ht="15.75" customHeight="1">
      <c r="A319" s="202" t="str">
        <f>Seeds!AA342</f>
        <v>M4-NyO-24e-E-2</v>
      </c>
      <c r="B319" s="202" t="str">
        <f>Seeds!Z342</f>
        <v>{
    "id": "M4-NyO-24e-E-2",
    "stimulus": "&lt;p&gt;Escribe qué fracción representa la zona coloreada de esta figura.&lt;/p&gt;&lt;div style=\"display:flex; justify-content:center;\"&gt;&lt;img src=\"https://blueberry-assets.oneclick.es/{{Q1}}\" width=\"300\"&gt;&lt;/img&gt;&lt;/div&gt;",
    "template": "&lt;p&gt;La zona coloreada representa {{response}} de la figura.&lt;/p&gt;",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"label": null,
                "list": [
                    "M4_NyO_24e_3.svg",
                    "M4_NyO_24e_4.svg"
                ]
            }
        ],
        "calculated": [
            {
                "name": "A1",
                "label": "{{function}}",
                "function": "\\frac{2}{6}"
            }
        ],
        "uniques": true
    },
    "algorithm": {
        "name": "calculateOperation",
        "params": {
            "method": "equivLiteral",
            "keyboard": "INTERMEDIATE"
        }
    }
}</v>
      </c>
      <c r="C319" s="202" t="str">
        <f t="shared" si="11"/>
        <v>#REF!</v>
      </c>
      <c r="D319" s="202" t="str">
        <f t="shared" si="2"/>
        <v>#REF!</v>
      </c>
    </row>
    <row r="320" ht="15.75" customHeight="1">
      <c r="A320" s="202" t="str">
        <f>Seeds!AA343</f>
        <v>M4-NyO-24e-E-3</v>
      </c>
      <c r="B320" s="202" t="str">
        <f>Seeds!Z343</f>
        <v>{
    "id": "M4-NyO-24e-E-3",
    "stimulus": "&lt;p&gt;Escribe qué fracción representa la zona coloreada de esta figura.&lt;/p&gt;&lt;div style=\"display:flex; justify-content:center;\"&gt;&lt;img src=\"https://blueberry-assets.oneclick.es/{{Q1}}\" width=\"300\"&gt;&lt;/img&gt;&lt;/div&gt;",
    "template": "&lt;p&gt;La zona coloreada representa {{response}} de la figura.&lt;/p&gt;",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"label": null,
                "list": [
                    "M4_NyO_24e_5.svg",
                    "M4_NyO_24e_6.svg"
                ]
            }
        ],
        "calculated": [
            {
                "name": "A1",
                "label": "{{function}}",
                "function": "\\frac{3}{6}"
            }
        ],
        "uniques": true
    },
    "algorithm": {
        "name": "calculateOperation",
        "params": {
            "method": "equivLiteral",
            "keyboard": "INTERMEDIATE"
        }
    }
}</v>
      </c>
      <c r="C320" s="202" t="str">
        <f t="shared" si="11"/>
        <v>#REF!</v>
      </c>
      <c r="D320" s="202" t="str">
        <f t="shared" si="2"/>
        <v>#REF!</v>
      </c>
    </row>
    <row r="321" ht="15.75" customHeight="1">
      <c r="A321" s="202" t="str">
        <f>Seeds!AA344</f>
        <v>M4-NyO-24e-E-4</v>
      </c>
      <c r="B321" s="202" t="str">
        <f>Seeds!Z344</f>
        <v>{
    "id": "M4-NyO-24e-E-4",
    "stimulus": "&lt;p&gt;Escribe qué fracción representa la zona coloreada de esta figura.&lt;/p&gt;&lt;div style=\"display:flex; justify-content:center;\"&gt;&lt;img src=\"https://blueberry-assets.oneclick.es/{{Q1}}\" width=\"300\"&gt;&lt;/img&gt;&lt;/div&gt;",
    "template": "&lt;p&gt;La zona coloreada representa {{response}} de la figura.&lt;/p&gt;",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"label": null,
                "list": [
                    "M4_NyO_24e_7.svg",
                    "M4_NyO_24e_8.svg"
                ]
            }
        ],
        "calculated": [
            {
                "name": "A1",
                "label": "{{function}}",
                "function": "\\frac{3}{5}"
            }
        ],
        "uniques": true
    },
    "algorithm": {
        "name": "calculateOperation",
        "params": {
            "method": "equivLiteral",
            "keyboard": "INTERMEDIATE"
        }
    }
}</v>
      </c>
      <c r="C321" s="202" t="str">
        <f t="shared" si="11"/>
        <v>#REF!</v>
      </c>
      <c r="D321" s="202" t="str">
        <f t="shared" si="2"/>
        <v>#REF!</v>
      </c>
    </row>
    <row r="322" ht="15.75" customHeight="1">
      <c r="A322" s="202" t="str">
        <f>Seeds!AA345</f>
        <v>M4-NyO-24e-E-5</v>
      </c>
      <c r="B322" s="202" t="str">
        <f>Seeds!Z345</f>
        <v>{
    "id": "M4-NyO-24e-E-5",
    "stimulus": "&lt;p&gt;Escribe qué fracción representa la zona coloreada de esta figura.&lt;/p&gt;&lt;div style=\"display:flex; justify-content:center;\"&gt;&lt;img src=\"https://blueberry-assets.oneclick.es/{{Q1}}\" width=\"300\"&gt;&lt;/img&gt;&lt;/div&gt;",
    "template": "&lt;p&gt;La zona coloreada representa {{response}} de la figura.&lt;/p&gt;",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"label": null,
                "list": [
                    "M4_NyO_24e_9.svg",
                    "M4_NyO_24e_10.svg"
                ]
            }
        ],
        "calculated": [
            {
                "name": "A1",
                "label": "{{function}}",
                "function": "\\frac{2}{3}"
            }
        ],
        "uniques": true
    },
    "algorithm": {
        "name": "calculateOperation",
        "params": {
            "method": "equivLiteral",
            "keyboard": "INTERMEDIATE"
        }
    }
}</v>
      </c>
      <c r="C322" s="202" t="str">
        <f t="shared" si="11"/>
        <v>#REF!</v>
      </c>
      <c r="D322" s="202" t="str">
        <f t="shared" si="2"/>
        <v>#REF!</v>
      </c>
    </row>
    <row r="323" ht="15.75" customHeight="1">
      <c r="A323" s="202" t="str">
        <f>Seeds!AA346</f>
        <v>M4-NyO-24e-A-1</v>
      </c>
      <c r="B323" s="202" t="str">
        <f>Seeds!Z346</f>
        <v>{"id":"M4-NyO-24e-A-1","stimulus":"&lt;p&gt;Han sobrado las siguentes porciones de una lasaña. Expresa esta cantidad en forma de fracción.&lt;/p&gt;&lt;div style=\"display:flex; justify-content:center;\"&gt;&lt;img src=\"https://blueberry-assets.oneclick.es/M4_NyO_24e_11.svg\" width=\"300\"&gt;&lt;/img&gt;&lt;/div&gt;","template":"&lt;p&gt;Han sobrado {{response}} de la lasaña.&lt;/p&gt;","hint":"&lt;p&gt;El denominador representa el número de partes en las que se divide la lasaña y el numerador, la parte pintada.&lt;/p&gt;","feedback":"&lt;p&gt;El denominador representa el número de partes en las que se divide la lasaña y el numerador, la parte pintada.&lt;/p&gt;","seed":{"parameters":[],"calculated":[{"name":"A1","label":"{{function}}","function":"\\frac{3}{10}"}],"uniques":true},"algorithm":{"name":"calculateOperation","params":{"method":"equivLiteral","keyboard":"INTERMEDIATE"}}}</v>
      </c>
      <c r="C323" s="202" t="str">
        <f t="shared" si="11"/>
        <v>#REF!</v>
      </c>
      <c r="D323" s="202" t="str">
        <f t="shared" si="2"/>
        <v>#REF!</v>
      </c>
    </row>
    <row r="324" ht="15.75" customHeight="1">
      <c r="A324" s="202" t="str">
        <f>Seeds!AA347</f>
        <v>M4-NyO-24e-A-2</v>
      </c>
      <c r="B324" s="202" t="str">
        <f>Seeds!Z347</f>
        <v>{"id":"M4-NyO-24e-A-2","stimulus":"&lt;p&gt;Jorge ha pintado los siguientes pétalos de una flor. ¿Que fracción representan respecto al total?&lt;/p&gt;&lt;div style=\"display:flex; justify-content:center;\"&gt;&lt;img src=\"https://blueberry-assets.oneclick.es/M4_NyO_24e_12.svg\" width=\"300\"&gt;&lt;/img&gt;&lt;/div&gt;","template":"&lt;p&gt;La fracción de pétalos pintados son {{response}} del total.&lt;/p&gt;","hint":"&lt;p&gt;El denominador representa el número de partes en las que se divide la flor y el numerador, la parte pintada.&lt;/p&gt;","feedback":"&lt;p&gt;El denominador representa el número de partes en las que se divide la flor y el numerador, la parte pintada.&lt;/p&gt;","seed":{"parameters":[],"calculated":[{"name":"A1","label":"{{function}}","function":"\\frac{8}{12}"}],"uniques":true},"algorithm":{"name":"calculateOperation","params":{"method":"equivLiteral","keyboard":"INTERMEDIATE"}}}</v>
      </c>
      <c r="C324" s="202" t="str">
        <f t="shared" si="11"/>
        <v>#REF!</v>
      </c>
      <c r="D324" s="202" t="str">
        <f t="shared" si="2"/>
        <v>#REF!</v>
      </c>
    </row>
    <row r="325" ht="15.75" customHeight="1">
      <c r="A325" s="202" t="str">
        <f>Seeds!AA348</f>
        <v>M4-NyO-24e-A-3</v>
      </c>
      <c r="B325" s="202" t="str">
        <f>Seeds!Z348</f>
        <v>{"id":"M4-NyO-24e-A-3","stimulus":"&lt;p&gt;A Rocío le han dado tantos gajos de una naranja como los que aparecen en la imagen. ¿Cuántos gajos le han dado?&lt;/p&gt;&lt;div style=\"display:flex; justify-content:center;\"&gt;&lt;img src=\"https://blueberry-assets.oneclick.es/M4_NyO_24e_13.svg\" width=\"300\"&gt;&lt;/img&gt;&lt;/div&gt;","template":"&lt;p&gt;Le han dado {{response}} de la naranja.&lt;/p&gt;","hint":"&lt;p&gt;El denominador representa el número de partes en las que se divide la naranja y el numerador, la parte pintada.&lt;/p&gt;","feedback":"&lt;p&gt;El denominador representa el número de partes en las que se divide la naranja y el numerador, la parte pintada.&lt;/p&gt;","seed":{"parameters":[],"calculated":[{"name":"A1","label":"{{function}}","function":"\\frac{4}{10}"}],"uniques":true},"algorithm":{"name":"calculateOperation","params":{"method":"equivLiteral","keyboard":"INTERMEDIATE"}}}</v>
      </c>
      <c r="C325" s="202" t="str">
        <f t="shared" si="11"/>
        <v>#REF!</v>
      </c>
      <c r="D325" s="202" t="str">
        <f t="shared" si="2"/>
        <v>#REF!</v>
      </c>
    </row>
    <row r="326" ht="15.75" customHeight="1">
      <c r="A326" s="202" t="str">
        <f>Seeds!AA349</f>
        <v>M4-NyO-24e-A-4</v>
      </c>
      <c r="B326" s="202" t="str">
        <f>Seeds!Z349</f>
        <v>{"id":"M4-NyO-24e-A-4","stimulus":"&lt;p&gt;Un granjero ha dividido un huerto en partes iguales y ha plantado tomates en una porción de tierra como la de la imagen. ¿Qué fracción representa esta parte del huerto?&lt;/p&gt;&lt;div style=\"display:flex; justify-content:center;\"&gt;&lt;img src=\"https://blueberry-assets.oneclick.es/M4_NyO_24e_14.svg\" width=\"300\"&gt;&lt;/div&gt;","template":"&lt;p&gt;Ha plantado tomates en {{response}} del huerto.&lt;/p&gt;","feedback":"&lt;p&gt;El denominador representa el número de partes en las que se divide el huerto y el numerador, la parte pintada.&lt;/p&gt;","hint":"&lt;p&gt;El denominador representa el número de partes en las que se divide el huerto y el numerador, la parte pintada.&lt;/p&gt;","seed":{"parameters":[],"calculated":[{"name":"A1","label":"{{function}}","function":"\\frac{5}{8}"}],"uniques":false},"algorithm":{"name":"calculateOperation","params":{"method":"equivLiteral","keyboard":"INTERMEDIATE"}}}</v>
      </c>
      <c r="C326" s="202" t="str">
        <f t="shared" si="11"/>
        <v>#REF!</v>
      </c>
      <c r="D326" s="202" t="str">
        <f t="shared" si="2"/>
        <v>#REF!</v>
      </c>
    </row>
    <row r="327" ht="15.75" customHeight="1">
      <c r="A327" s="202" t="str">
        <f>Seeds!AA350</f>
        <v>M4-NyO-24e-A-5</v>
      </c>
      <c r="B327" s="202" t="str">
        <f>Seeds!Z350</f>
        <v>{"id":"M4-NyO-24e-A-5","stimulus":"&lt;p&gt;Teo tiene una caja con tantos quesitos como los de la imagen. ¿Qué fracción de quesitos le quedan?&lt;/p&gt;&lt;div style=\"display:flex; justify-content:center;\"&gt;&lt;img src=\"https://blueberry-assets.oneclick.es/M4_NyO_24e_15.svg\" width=\"300\"&gt;&lt;/div&gt;","template":"&lt;p&gt;Le quedan {{response}} quesitos.&lt;/p&gt;","feedback":"&lt;p&gt;El denominador representa el número de partes en las que se divide la caja y el numerador, la parte pintada.&lt;/p&gt;","hint":"&lt;p&gt;El denominador representa el número de partes en las que se divide la caja y el numerador, la parte pintada.&lt;/p&gt;","seed":{"parameters":[],"calculated":[{"name":"A1","label":"{{function}}","function":"\\frac{2}{5}"}],"uniques":false},"algorithm":{"name":"calculateOperation","params":{"method":"equivLiteral","keyboard":"INTERMEDIATE"}}}</v>
      </c>
      <c r="C327" s="202" t="str">
        <f t="shared" si="11"/>
        <v>#REF!</v>
      </c>
      <c r="D327" s="202" t="str">
        <f t="shared" si="2"/>
        <v>#REF!</v>
      </c>
    </row>
    <row r="328" ht="15.75" customHeight="1">
      <c r="A328" s="202" t="str">
        <f>Seeds!AA351</f>
        <v>M4-NyO-25a-I-1</v>
      </c>
      <c r="B328" s="202" t="str">
        <f>Seeds!Z351</f>
        <v>{"id":"M4-NyO-25a-I-1","stimulus":"&lt;p&gt;Arrastra la fracción correcta para completar esta comparación.&lt;/p&gt;","template":"&lt;div style=\"display:flex; justify-content:center;\"&gt;&lt;p&gt;&lt;span class=\"fr-math-v2 fr-draggable\" contenteditable=\"false\" data-original-math=\"\\(\\frac{{{T3}}}{{{T1}}}\\)\" draggable=\"true\"&gt;\\(\\frac{{{T3}}}{{{T1}}}\\)&lt;/span&gt; &lt; {{response}}&lt;/p&gt;&lt;/div&gt;","hint":"&lt;p&gt;Como los denominadores son iguales, hay que comparar los numeradores.&lt;/p&gt;","feedback":"&lt;p&gt;Como los denominadores son iguales, hay que comparar los numeradores.&lt;/p&gt;&lt;p&gt;En este caso, &lt;span class=\"fr-math-v2 fr-draggable\" contenteditable=\"false\" data-original-math=\"\\(\\frac{{{T3}}}{{{T1}}}\\)\" draggable=\"true\"&gt;\\(\\frac{{{T3}}}{{{T1}}}\\)&lt;/span&gt; &lt; &lt;span class=\"fr-math-v2 fr-draggable\" contenteditable=\"false\" data-original-math=\"\\(\\frac{{{T2}}}{{{T1}}}\\)\" draggable=\"true\"&gt;\\(\\frac{{{T2}}}{{{T1}}}\\)&lt;/span&gt; porque {{T3}} &lt; {{T2}}.&lt;/p&gt;","seed":{"parameters":[{"name":"Q1","label":null,"min":1,"max":6,"step":1},{"name":"Q2","label":null,"min":1,"max":6,"step":1},{"name":"Q3","label":null,"min":1,"max":6,"step":1},{"name":"Q4","label":null,"min":1,"max":6,"step":1}],"calculated":[{"name":"T1","label":"{{function}}","function":"{{Q1}}+{{Q2}}","temp":true},{"name":"T2","label":"{{function}}","function":"math.max({{Q1}}, {{Q2}}, {{Q3}})","temp":true},{"name":"T3","label":"{{function}}","function":"{{Q1}}+{{Q2}}+{{Q3}}-math.max({{Q1}}, {{Q2}}, {{Q3}})-math.min({{Q1}}, {{Q2}}, {{Q3}})","temp":true},{"name":"T4","label":"{{function}}","function":"math.min({{Q1}}, {{Q2}}, {{Q3}})","temp":true},{"name":"A1","label":"&lt;span class=\"fr-math-v2 fr-draggable\" contenteditable=\"false\" data-original-math=\"\\(\\frac{{{T2}}}{{{T1}}}\\)\" draggable=\"true\"&gt;\\(\\frac{{{T2}}}{{{T1}}}\\)&lt;/span&gt;"},{"name":"A2","label":"&lt;span class=\"fr-math-v2 fr-draggable\" contenteditable=\"false\" data-original-math=\"\\(\\frac{{{T3}}}{{{T1}}}\\)\" draggable=\"true\"&gt;\\(\\frac{{{T3}}}{{{T1}}}\\)&lt;/span&gt;","incorrect":true},{"name":"A3","label":"&lt;span class=\"fr-math-v2 fr-draggable\" contenteditable=\"false\" data-original-math=\"\\(\\frac{{{T4}}}{{{T1}}}\\)\" draggable=\"true\"&gt;\\(\\frac{{{T4}}}{{{T1}}}\\)&lt;/span&gt;","incorrect":true}],"uniques":true},"algorithm":{"name":"calculateOperation","template":"Cloze with drag &amp; drop","params":{"keyboard":"INTERMEDIATE"}}}</v>
      </c>
      <c r="C328" s="202" t="str">
        <f t="shared" si="11"/>
        <v>#REF!</v>
      </c>
      <c r="D328" s="202" t="str">
        <f t="shared" si="2"/>
        <v>#REF!</v>
      </c>
    </row>
    <row r="329" ht="15.75" customHeight="1">
      <c r="A329" s="202" t="str">
        <f>Seeds!AA352</f>
        <v>M4-NyO-25a-I-2</v>
      </c>
      <c r="B329" s="202" t="str">
        <f>Seeds!Z352</f>
        <v>{"id":"M4-NyO-25a-I-2","stimulus":"&lt;p&gt;Arrastra la fracción correcta para completar esta comparación.&lt;/p&gt;","template":"&lt;div style=\"display:flex; justify-content:center;\"&gt;&lt;p&gt;&lt;span class=\"fr-math-v2 fr-draggable\" contenteditable=\"false\" data-original-math=\"\\(\\frac{{{T3}}}{{{T1}}}\\)\" draggable=\"true\"&gt;\\(\\frac{{{T3}}}{{{T1}}}\\)&lt;/span&gt; &gt; {{response}}&lt;/p&gt;&lt;/div&gt;","hint":"&lt;p&gt;Como los denominadores son iguales, hay que comparar los numeradores.&lt;/p&gt;","feedback":"&lt;p&gt;Como los denominadores son iguales, hay que comparar los numeradores.&lt;/p&gt;&lt;p&gt;En este caso, &lt;span class=\"fr-math-v2 fr-draggable\" contenteditable=\"false\" data-original-math=\"\\(\\frac{{{T3}}}{{{T1}}}\\)\" draggable=\"true\"&gt;\\(\\frac{{{T3}}}{{{T1}}}\\)&lt;/span&gt; &gt; &lt;span class=\"fr-math-v2 fr-draggable\" contenteditable=\"false\" data-original-math=\"\\(\\frac{{{T2}}}{{{T1}}}\\)\" draggable=\"true\"&gt;\\(\\frac{{{T2}}}{{{T1}}}\\)&lt;/span&gt; porque {{T3}} &gt; {{T2}}.&lt;/p&gt;","seed":{"parameters":[{"name":"Q1","label":null,"min":1,"max":6,"step":1},{"name":"Q2","label":null,"min":1,"max":6,"step":1},{"name":"Q3","label":null,"min":1,"max":6,"step":1},{"name":"Q4","label":null,"min":1,"max":6,"step":1}],"calculated":[{"name":"T1","label":"{{function}}","function":"{{Q1}}+{{Q2}}","temp":true},{"name":"T2","label":"{{function}}","function":"math.min({{Q1}}, {{Q2}}, {{Q3}})","temp":true},{"name":"T3","label":"{{function}}","function":"{{Q1}}+{{Q2}}+{{Q3}}-math.max({{Q1}}, {{Q2}}, {{Q3}})-math.min({{Q1}}, {{Q2}}, {{Q3}})","temp":true},{"name":"T4","label":"{{function}}","function":"math.max({{Q1}}, {{Q2}}, {{Q3}})","temp":true},{"name":"A1","label":"&lt;span class=\"fr-math-v2 fr-draggable\" contenteditable=\"false\" data-original-math=\"\\(\\frac{{{T2}}}{{{T1}}}\\)\" draggable=\"true\"&gt;\\(\\frac{{{T2}}}{{{T1}}}\\)&lt;/span&gt;"},{"name":"A2","label":"&lt;span class=\"fr-math-v2 fr-draggable\" contenteditable=\"false\" data-original-math=\"\\(\\frac{{{T3}}}{{{T1}}}\\)\" draggable=\"true\"&gt;\\(\\frac{{{T3}}}{{{T1}}}\\)&lt;/span&gt;","incorrect":true},{"name":"A3","label":"&lt;span class=\"fr-math-v2 fr-draggable\" contenteditable=\"false\" data-original-math=\"\\(\\frac{{{T4}}}{{{T1}}}\\)\" draggable=\"true\"&gt;\\(\\frac{{{T4}}}{{{T1}}}\\)&lt;/span&gt;","incorrect":true}],"uniques":true},"algorithm":{"name":"calculateOperation","template":"Cloze with drag &amp; drop","params":{"keyboard":"INTERMEDIATE"}}}</v>
      </c>
      <c r="C329" s="202" t="str">
        <f t="shared" si="11"/>
        <v>#REF!</v>
      </c>
      <c r="D329" s="202" t="str">
        <f t="shared" si="2"/>
        <v>#REF!</v>
      </c>
    </row>
    <row r="330" ht="15.75" customHeight="1">
      <c r="A330" s="202" t="str">
        <f>Seeds!AA353</f>
        <v>M4-NyO-25a-E-1</v>
      </c>
      <c r="B330" s="202" t="str">
        <f>Seeds!Z353</f>
        <v>{"id":"M4-NyO-25a-E-1","stimulus":"&lt;p&gt;Arrastra y ordena las siguientes fracciones de menor a mayor.&lt;/p&gt;","template":"&lt;p style=\"text-align:center;\"&gt;{{response}} &lt; {{response}} &lt; {{response}}&lt;/p&gt;","hint":"&lt;p&gt;Como los denominadores son iguales, hay que comparar los numeradores.&lt;/p&gt;","feedback":"&lt;p&gt;Como los denominadores son iguales, hay que comparar los numeradores.&lt;/p&gt;&lt;p&gt;Por ejemplo, &lt;span class=\"fr-math-v2 fr-draggable\" contenteditable=\"false\" data-original-math=\"\\(\\frac{{{T2}}}{{{T1}}}\\)\" draggable=\"true\"&gt;\\(\\frac{{{T2}}}{{{T1}}}\\)&lt;/span&gt; &lt; &lt;span class=\"fr-math-v2 fr-draggable\" contenteditable=\"false\" data-original-math=\"\\(\\frac{{{T3}}}{{{T1}}}\\)\" draggable=\"true\"&gt;\\(\\frac{{{T3}}}{{{T1}}}\\)&lt;/span&gt; porque {{T2}} &lt; {{T3}}.&lt;/p&gt;","seed":{"parameters":[{"name":"Q1","label":null,"min":1,"max":6,"step":1},{"name":"Q2","label":null,"min":1,"max":6,"step":1},{"name":"Q3","label":null,"min":1,"max":6,"step":1},{"name":"Q4","label":null,"min":1,"max":6,"step":1}],"calculated":[{"name":"T1","label":"{{function}}","function":"math.max({{Q2}}, {{Q3}}, {{Q4}})+{{Q1}}","temp":true},{"name":"T2","label":"{{function}}","function":"math.min({{Q2}}, {{Q3}}, {{Q4}})","temp":true},{"name":"T3","label":"{{function}}","function":"math.max({{Q2}}, {{Q3}}, {{Q4}})","temp":true},{"name":"T4","label":"{{function}}","function":"{{Q2}}+{{Q3}}+{{Q4}}-math.min({{Q2}}, {{Q3}}, {{Q4}})-math.max({{Q2}}, {{Q3}}, {{Q4}})","temp":true},{"name":"A1","label":"&lt;span class=\"fr-math-v2 fr-draggable\" contenteditable=\"false\" data-original-math=\"\\(\\frac{{{T2}}}{{{T1}}}\\)\" draggable=\"true\"&gt;\\(\\frac{{{T2}}}{{{T1}}}\\)&lt;/span&gt;","function":"{{T2}}"},{"name":"A2","label":"&lt;span class=\"fr-math-v2 fr-draggable\" contenteditable=\"false\" data-original-math=\"\\(\\frac{{{T4}}}{{{T1}}}\\)\" draggable=\"true\"&gt;\\(\\frac{{{T4}}}{{{T1}}}\\)&lt;/span&gt;","function":"{{T4}}"},{"name":"A3","label":"&lt;span class=\"fr-math-v2 fr-draggable\" contenteditable=\"false\" data-original-math=\"\\(\\frac{{{T3}}}{{{T1}}}\\)\" draggable=\"true\"&gt;\\(\\frac{{{T3}}}{{{T1}}}\\)&lt;/span&gt;","function":"{{T3}}"}],"uniques":true},"algorithm":{"name":"calculateOperation","template":"Cloze with drag &amp; drop","params":{"keyboard":"INTERMEDIATE"}}}</v>
      </c>
      <c r="C330" s="202" t="str">
        <f t="shared" si="11"/>
        <v>#REF!</v>
      </c>
      <c r="D330" s="202" t="str">
        <f t="shared" si="2"/>
        <v>#REF!</v>
      </c>
    </row>
    <row r="331" ht="15.75" customHeight="1">
      <c r="A331" s="202" t="str">
        <f>Seeds!AA354</f>
        <v>M4-NyO-25a-E-2</v>
      </c>
      <c r="B331" s="202" t="str">
        <f>Seeds!Z354</f>
        <v>{"id":"M4-NyO-25a-E-2","stimulus":"&lt;p&gt;Arrastra y ordena las siguientes fracciones de mayor a menor.&lt;/p&gt;","template":"&lt;p style=\"text-align:center;\"&gt;{{response}} &gt; {{response}} &gt; {{response}}&lt;/p&gt;","hint":"&lt;p&gt;Como los denominadores son iguales, hay que comparar los numeradores.&lt;/p&gt;","feedback":"&lt;p&gt;Como los denominadores son iguales, hay que comparar los numeradores.&lt;/p&gt;&lt;p&gt;Por ejemplo, &lt;span class=\"fr-math-v2 fr-draggable\" contenteditable=\"false\" data-original-math=\"\\(\\frac{{{T2}}}{{{T1}}}\\)\" draggable=\"true\"&gt;\\(\\frac{{{T2}}}{{{T1}}}\\)&lt;/span&gt; &gt; &lt;span class=\"fr-math-v2 fr-draggable\" contenteditable=\"false\" data-original-math=\"\\(\\frac{{{T3}}}{{{T1}}}\\)\" draggable=\"true\"&gt;\\(\\frac{{{T3}}}{{{T1}}}\\)&lt;/span&gt; porque {{T2}} &gt; {{T3}}.&lt;/p&gt;","seed":{"parameters":[{"name":"Q1","label":null,"min":1,"max":6,"step":1},{"name":"Q2","label":null,"min":1,"max":6,"step":1},{"name":"Q3","label":null,"min":1,"max":6,"step":1},{"name":"Q4","label":null,"min":1,"max":6,"step":1}],"calculated":[{"name":"T1","label":"{{function}}","function":"math.max({{Q2}}, {{Q3}}, {{Q4}})+{{Q1}}","temp":true},{"name":"T2","label":"{{function}}","function":"math.max({{Q2}}, {{Q3}}, {{Q4}})","temp":true},{"name":"T3","label":"{{function}}","function":"math.min({{Q2}}, {{Q3}}, {{Q4}})","temp":true},{"name":"T4","label":"{{function}}","function":"{{Q2}}+{{Q3}}+{{Q4}}-math.min({{Q2}}, {{Q3}}, {{Q4}})-math.max({{Q2}}, {{Q3}}, {{Q4}})","temp":true},{"name":"A1","label":"&lt;span class=\"fr-math-v2 fr-draggable\" contenteditable=\"false\" data-original-math=\"\\(\\frac{{{T2}}}{{{T1}}}\\)\" draggable=\"true\"&gt;\\(\\frac{{{T2}}}{{{T1}}}\\)&lt;/span&gt;","function":"{{T2}}"},{"name":"A2","label":"&lt;span class=\"fr-math-v2 fr-draggable\" contenteditable=\"false\" data-original-math=\"\\(\\frac{{{T4}}}{{{T1}}}\\)\" draggable=\"true\"&gt;\\(\\frac{{{T4}}}{{{T1}}}\\)&lt;/span&gt;","function":"{{T4}}"},{"name":"A3","label":"&lt;span class=\"fr-math-v2 fr-draggable\" contenteditable=\"false\" data-original-math=\"\\(\\frac{{{T3}}}{{{T1}}}\\)\" draggable=\"true\"&gt;\\(\\frac{{{T3}}}{{{T1}}}\\)&lt;/span&gt;","function":"{{T3}}"}],"uniques":true},"algorithm":{"name":"calculateOperation","template":"Cloze with drag &amp; drop","params":{"keyboard":"INTERMEDIATE"}}}</v>
      </c>
      <c r="C331" s="202" t="str">
        <f t="shared" si="11"/>
        <v>#REF!</v>
      </c>
      <c r="D331" s="202" t="str">
        <f t="shared" si="2"/>
        <v>#REF!</v>
      </c>
    </row>
    <row r="332" ht="15.75" customHeight="1">
      <c r="A332" s="202" t="str">
        <f>Seeds!AA355</f>
        <v>M4-NyO-25a-A-1</v>
      </c>
      <c r="B332" s="202" t="str">
        <f>Seeds!Z355</f>
        <v>{"id":"M4-NyO-25a-A-1","stimulus":"&lt;p&gt;Mario, Luis y Margarita se han quedado dormidos viendo una película. El primero, cuando llevaban &lt;span class=\"fr-math-v2 fr-draggable\" contenteditable=\"false\" data-original-math=\"\\(\\frac{{{Q1}}}{{{T1}}}\\)\" draggable=\"true\"&gt;\\(\\frac{{{Q1}}}{{{T1}}}\\)&lt;/span&gt; vistos, y los otros dos cuando llevaban &lt;span class=\"fr-math-v2 fr-draggable\" contenteditable=\"false\" data-original-math=\"\\(\\frac{{{Q2}}}{{{T1}}}\\)\" draggable=\"true\"&gt;\\(\\frac{{{Q2}}}{{{T1}}}\\)&lt;/span&gt; y &lt;span class=\"fr-math-v2 fr-draggable\" contenteditable=\"false\" data-original-math=\"\\(\\frac{{{Q3}}}{{{T1}}}\\)\" draggable=\"true\"&gt;\\(\\frac{{{Q3}}}{{{T1}}}\\)&lt;/span&gt;, respectivamente. Arrastra y ordena estas fracciones de menor a mayor.&lt;/p&gt;","template":"&lt;p style=\"text-align:center;\"&gt;{{response}} &lt; {{response}} &lt; {{response}}&lt;/p&gt;","hint":"&lt;p&gt;Como los denominadores son iguales, hay que comparar los numeradores.&lt;/p&gt;","feedback":"&lt;p&gt;Como los denominadores son iguales, hay que comparar los numeradores.&lt;/p&gt;&lt;p&gt;Por ejemplo, &lt;span class=\"fr-math-v2 fr-draggable\" contenteditable=\"false\" data-original-math=\"\\(\\frac{{{T2}}}{{{T1}}}\\)\" draggable=\"true\"&gt;\\(\\frac{{{T2}}}{{{T1}}}\\)&lt;/span&gt; &lt; &lt;span class=\"fr-math-v2 fr-draggable\" contenteditable=\"false\" data-original-math=\"\\(\\frac{{{T3}}}{{{T1}}}\\)\" draggable=\"true\"&gt;\\(\\frac{{{T3}}}{{{T1}}}\\)&lt;/span&gt; porque {{T2}} &lt; {{T3}}.&lt;/p&gt;","seed":{"parameters":[{"name":"Q1","label":null,"min":1,"max":6,"step":1},{"name":"Q2","label":null,"min":1,"max":6,"step":1},{"name":"Q3","label":null,"min":1,"max":6,"step":1},{"name":"Q4","label":null,"min":1,"max":6,"step":1}],"calculated":[{"name":"T1","label":"{{function}}","function":"math.max({{Q1}}, {{Q2}}, {{Q3}})+{{Q4}}","temp":true},{"name":"T2","label":"{{function}}","function":"math.min({{Q1}}, {{Q2}}, {{Q3}})","temp":true},{"name":"T3","label":"{{function}}","function":"math.max({{Q1}}, {{Q2}}, {{Q3}})","temp":true},{"name":"T4","label":"{{function}}","function":"{{Q1}}+{{Q2}}+{{Q3}}-math.min({{Q1}}, {{Q2}}, {{Q3}})-math.max({{Q1}}, {{Q2}}, {{Q3}})","temp":true},{"name":"A1","label":"&lt;span class=\"fr-math-v2 fr-draggable\" contenteditable=\"false\" data-original-math=\"\\(\\frac{({{T2}}, {{Q2}}, {{Q3}})}{{{T1}}}\\)\" draggable=\"true\"&gt;\\(\\frac{{{T2}}}{{{T1}}}\\)&lt;/span&gt;","function":"{{T2}}"},{"name":"A2","label":"&lt;span class=\"fr-math-v2 fr-draggable\" contenteditable=\"false\" data-original-math=\"\\(\\frac{{{T4}}}{{{T1}}}\\)\" draggable=\"true\"&gt;\\(\\frac{{{T4}}}{{{T1}}}\\)&lt;/span&gt;","function":"{{T4}}"},{"name":"A3","label":"&lt;span class=\"fr-math-v2 fr-draggable\" contenteditable=\"false\" data-original-math=\"\\(\\frac{{{T3}}}{{{T1}}}\\)\" draggable=\"true\"&gt;\\(\\frac{{{T3}}}{{{T1}}}\\)&lt;/span&gt;","function":"{{T3}}"}],"uniques":true},"algorithm":{"name":"calculateOperation","template":"Cloze with drag &amp; drop","params":{"keyboard":"INTERMEDIATE"}}}</v>
      </c>
      <c r="C332" s="202" t="str">
        <f t="shared" si="11"/>
        <v>#REF!</v>
      </c>
      <c r="D332" s="202" t="str">
        <f t="shared" si="2"/>
        <v>#REF!</v>
      </c>
    </row>
    <row r="333" ht="15.75" customHeight="1">
      <c r="A333" s="202" t="str">
        <f>Seeds!AA356</f>
        <v>M4-NyO-25a-A-2</v>
      </c>
      <c r="B333" s="202" t="str">
        <f>Seeds!Z356</f>
        <v>{"id":"M4-NyO-25a-A-2","stimulus":"&lt;p&gt;Al empezar el día, una frutería tenía la misma cantidad de fruta de todas las clases. Sin embargo, a la hora de cerrar, había vendido &lt;span class=\"fr-math-v2 fr-draggable\" contenteditable=\"false\" data-original-math=\"\\(\\frac{{{Q1}}}{{{T1}}}\\)\" draggable=\"true\"&gt;\\(\\frac{{{Q1}}}{{{T1}}}\\)&lt;/span&gt; de las piñas, &lt;span class=\"fr-math-v2 fr-draggable\" contenteditable=\"false\" data-original-math=\"\\(\\frac{{{Q2}}}{{{T1}}}\\)\" draggable=\"true\"&gt;\\(\\frac{{{Q2}}}{{{T1}}}\\)&lt;/span&gt; de los melocotones y &lt;span class=\"fr-math-v2 fr-draggable\" contenteditable=\"false\" data-original-math=\"\\(\\frac{{{Q3}}}{{{T1}}}\\)\" draggable=\"true\"&gt;\\(\\frac{{{Q3}}}{{{T1}}}\\)&lt;/span&gt; de las sandías. Arrastra y ordena estas fracciones de mayor a menor.&lt;/p&gt;","template":"&lt;p style=\"text-align:center;\"&gt;{{response}} &gt; {{response}} &gt; {{response}}&lt;/p&gt;","hint":"&lt;p&gt;Como los denominadores son iguales, hay que comparar los numeradores.&lt;/p&gt;","feedback":"&lt;p&gt;Como los denominadores son iguales, hay que comparar los numeradores.&lt;/p&gt;&lt;p&gt;Por ejemplo, &lt;span class=\"fr-math-v2 fr-draggable\" contenteditable=\"false\" data-original-math=\"\\(\\frac{{{T3}}}{{{T1}}}\\)\" draggable=\"true\"&gt;\\(\\frac{{{T3}}}{{{T1}}}\\)&lt;/span&gt; &gt; &lt;span class=\"fr-math-v2 fr-draggable\" contenteditable=\"false\" data-original-math=\"\\(\\frac{{{T2}}}{{{T1}}}\\)\" draggable=\"true\"&gt;\\(\\frac{{{T2}}}{{{T1}}}\\)&lt;/span&gt; porque {{T3}} &gt; {{T2}}.&lt;/p&gt;","seed":{"parameters":[{"name":"Q1","label":null,"min":1,"max":6,"step":1},{"name":"Q2","label":null,"min":1,"max":6,"step":1},{"name":"Q3","label":null,"min":1,"max":6,"step":1},{"name":"Q4","label":null,"min":1,"max":6,"step":1}],"calculated":[{"name":"T1","label":"{{function}}","function":"math.max({{Q1}}, {{Q2}}, {{Q3}})+{{Q4}}","temp":true},{"name":"T2","label":"{{function}}","function":"math.min({{Q1}}, {{Q2}}, {{Q3}})","temp":true},{"name":"T3","label":"{{function}}","function":"math.max({{Q1}}, {{Q2}}, {{Q3}})","temp":true},{"name":"T4","label":"{{function}}","function":"{{Q1}}+{{Q2}}+{{Q3}}-math.min({{Q1}}, {{Q2}}, {{Q3}})-math.max({{Q1}}, {{Q2}}, {{Q3}})","temp":true},{"name":"A1","label":"&lt;span class=\"fr-math-v2 fr-draggable\" contenteditable=\"false\" data-original-math=\"\\(\\frac{{{T3}}}{{{T1}}}\\)\" draggable=\"true\"&gt;\\(\\frac{{{T3}}}{{{T1}}}\\)&lt;/span&gt;","function":"{{T3}}"},{"name":"A2","label":"&lt;span class=\"fr-math-v2 fr-draggable\" contenteditable=\"false\" data-original-math=\"\\(\\frac{{{T4}}}{{{T1}}}\\)\" draggable=\"true\"&gt;\\(\\frac{{{T4}}}{{{T1}}}\\)&lt;/span&gt;","function":"{{T4}}"},{"name":"A3","label":"&lt;span class=\"fr-math-v2 fr-draggable\" contenteditable=\"false\" data-original-math=\"\\(\\frac{{{T2}}}{{{T1}}}\\)\" draggable=\"true\"&gt;\\(\\frac{{{T2}}}{{{T1}}}\\)&lt;/span&gt;","function":"{{T2}}"}],"uniques":true},"algorithm":{"name":"calculateOperation","template":"Cloze with drag &amp; drop","params":{"keyboard":"INTERMEDIATE"}}}</v>
      </c>
      <c r="C333" s="202" t="str">
        <f t="shared" si="11"/>
        <v>#REF!</v>
      </c>
      <c r="D333" s="202" t="str">
        <f t="shared" si="2"/>
        <v>#REF!</v>
      </c>
    </row>
    <row r="334" ht="15.75" customHeight="1">
      <c r="A334" s="202" t="str">
        <f>Seeds!AA357</f>
        <v>M4-NyO-25a-A-3</v>
      </c>
      <c r="B334" s="202" t="str">
        <f>Seeds!Z357</f>
        <v>{"id":"M4-NyO-25a-A-3","stimulus":"&lt;p&gt;En una banda de música, Erica, Borja y Carlota están aprendiendo a tocar una canción. Erica se sabe &lt;span class=\"fr-math-v2 fr-draggable\" contenteditable=\"false\" data-original-math=\"\\(\\frac{{{Q1}}}{{{T1}}}\\)\" draggable=\"true\"&gt;\\(\\frac{{{Q1}}}{{{T1}}}\\)&lt;/span&gt; de la partitura y Borja y Carlota, &lt;span class=\"fr-math-v2 fr-draggable\" contenteditable=\"false\" data-original-math=\"\\(\\frac{{{Q2}}}{{{T1}}}\\)\" draggable=\"true\"&gt;\\(\\frac{{{Q2}}}{{{T1}}}\\)&lt;/span&gt; y &lt;span class=\"fr-math-v2 fr-draggable\" contenteditable=\"false\" data-original-math=\"\\(\\frac{{{Q3}}}{{{T1}}}\\)\" draggable=\"true\"&gt;\\(\\frac{{{Q3}}}{{{T1}}}\\)&lt;/span&gt;, respectivamente. Arrastra y ordena las fracciones de menor a mayor para ver quién ha practicado más.&lt;/p&gt;","template":"&lt;p style=\"text-align:center;\"&gt;{{response}} &lt; {{response}} &lt; {{response}}&lt;/p&gt;","hint":"&lt;p&gt;Como los denominadores son iguales, hay que comparar los numeradores.&lt;/p&gt;","feedback":"&lt;p&gt;Como los denominadores son iguales, hay que comparar los numeradores.&lt;/p&gt;&lt;p&gt;Por ejemplo, &lt;span class=\"fr-math-v2 fr-draggable\" contenteditable=\"false\" data-original-math=\"\\(\\frac{{{T2}}}{{{T1}}}\\)\" draggable=\"true\"&gt;\\(\\frac{{{T2}}}{{{T1}}}\\)&lt;/span&gt; &lt; &lt;span class=\"fr-math-v2 fr-draggable\" contenteditable=\"false\" data-original-math=\"\\(\\frac{{{T3}}}{{{T1}}}\\)\" draggable=\"true\"&gt;\\(\\frac{{{T3}}}{{{T1}}}\\)&lt;/span&gt; porque {{T2}} &lt; {{T3}}.&lt;/p&gt;","seed":{"parameters":[{"name":"Q1","label":null,"min":1,"max":6,"step":1},{"name":"Q2","label":null,"min":1,"max":6,"step":1},{"name":"Q3","label":null,"min":1,"max":6,"step":1},{"name":"Q4","label":null,"min":1,"max":6,"step":1}],"calculated":[{"name":"T1","label":"{{function}}","function":"math.max({{Q1}}, {{Q2}}, {{Q3}})+{{Q4}}","temp":true},{"name":"T2","label":"{{function}}","function":"math.min({{Q1}}, {{Q2}}, {{Q3}})","temp":true},{"name":"T3","label":"{{function}}","function":"math.max({{Q1}}, {{Q2}}, {{Q3}})","temp":true},{"name":"T4","label":"{{function}}","function":"{{Q1}}+{{Q2}}+{{Q3}}-math.min({{Q1}}, {{Q2}}, {{Q3}})-math.max({{Q1}}, {{Q2}}, {{Q3}})","temp":true},{"name":"A1","label":"&lt;span class=\"fr-math-v2 fr-draggable\" contenteditable=\"false\" data-original-math=\"\\(\\frac{({{T2}}, {{Q2}}, {{Q3}})}{{{T1}}}\\)\" draggable=\"true\"&gt;\\(\\frac{{{T2}}}{{{T1}}}\\)&lt;/span&gt;","function":"{{T2}}"},{"name":"A2","label":"&lt;span class=\"fr-math-v2 fr-draggable\" contenteditable=\"false\" data-original-math=\"\\(\\frac{{{T4}}}{{{T1}}}\\)\" draggable=\"true\"&gt;\\(\\frac{{{T4}}}{{{T1}}}\\)&lt;/span&gt;","function":"{{T4}}"},{"name":"A3","label":"&lt;span class=\"fr-math-v2 fr-draggable\" contenteditable=\"false\" data-original-math=\"\\(\\frac{{{T3}}}{{{T1}}}\\)\" draggable=\"true\"&gt;\\(\\frac{{{T3}}}{{{T1}}}\\)&lt;/span&gt;","function":"{{T3}}"}],"uniques":true},"algorithm":{"name":"calculateOperation","template":"Cloze with drag &amp; drop","params":{"keyboard":"INTERMEDIATE"}}}</v>
      </c>
      <c r="C334" s="202" t="str">
        <f t="shared" si="11"/>
        <v>#REF!</v>
      </c>
      <c r="D334" s="202" t="str">
        <f t="shared" si="2"/>
        <v>#REF!</v>
      </c>
    </row>
    <row r="335" ht="15.75" customHeight="1">
      <c r="A335" s="202" t="str">
        <f>Seeds!AA358</f>
        <v>M4-NyO-26a-I-1</v>
      </c>
      <c r="B335" s="202" t="str">
        <f>Seeds!Z358</f>
        <v>{"id":"M4-NyO-26a-I-1","stimulus":"&lt;p&gt;Elige el resultado de la siguiente suma de fracciones.&lt;/p&gt;&lt;div style=\"display:flex; justify-content:center;\"&gt;&lt;span class=\"fr-math-v2 fr-draggable\" contenteditable=\"false\" data-original-math=\"\\(\\frac{{{Q1}}}{{{T1}}}\\)\" draggable=\"true\"&gt;\\(\\frac{{{Q1}}}{{{T1}}}\\)&lt;/span&gt; + &lt;span class=\"fr-math-v2 fr-draggable\" contenteditable=\"false\" data-original-math=\"\\(\\frac{{{Q3}}}{{{T1}}}\\)\" draggable=\"true\"&gt;\\(\\frac{{{Q3}}}{{{T1}}}\\)&lt;/span&gt; = ...&lt;/div&gt;","hint":"&lt;p&gt;Suma los numeradores y deja el mismo denominador.&lt;/p&gt;","feedback":"&lt;p&gt;Para sumar fracciones con el mismo denominador, hay que sumar los numeradores y dejar el mismo denominador.&lt;/p&gt;","seed":{"parameters":[{"name":"Q1","label":null,"list":[1,2,3,4,5,6]},{"name":"Q2","label":null,"list":[1,2,3,4,5,6]},{"name":"Q3","label":null,"list":[1,2,3,4,5,6]},{"name":"Q4","label":null,"list":[1,2,3,4,5,6]},{"name":"Q5","label":null,"list":[1,2,3,4,5,6]}],"calculated":[{"name":"T1","label":"{{function}}","function":"{{Q1}}+{{Q2}}","temp":true},{"name":"T2","label":"{{function}}","function":"{{Q1}}+{{Q3}}","temp":true},{"name":"T3","label":"{{function}}","function":"{{Q1}}+{{Q4}}","temp":true},{"name":"T4","label":"{{function}}","function":"{{Q1}}+{{Q5}}","temp":true},{"name":"A1","label":"&lt;span class=\"fr-math-v2 fr-draggable\" contenteditable=\"false\" data-original-math=\"\\(\\frac{{{T2}}}{{{T1}}}\\)\" draggable=\"true\"&gt;\\(\\frac{{{T2}}}{{{T1}}}\\)&lt;/span&gt;","function":""},{"name":"A2","label":"&lt;span class=\"fr-math-v2 fr-draggable\" contenteditable=\"false\" data-original-math=\"\\(\\frac{{{T3}}}{{{T1}}}\\)\" draggable=\"true\"&gt;\\(\\frac{{{T3}}}{{{T1}}}\\)&lt;/span&gt;","function":"","incorrect":true},{"name":"A3","label":"&lt;span class=\"fr-math-v2 fr-draggable\" contenteditable=\"false\" data-original-math=\"\\(\\frac{{{T4}}}{{{T1}}}\\)\" draggable=\"true\"&gt;\\(\\frac{{{T4}}}{{{T1}}}\\)&lt;/span&gt;","function":"","incorrect":true}],"uniques":true},"algorithm":{"name":"trueFalse","template":"Multiple choice – standard","params":{"countCorrect":1,"countIncorrect":2,"showCheckIcon":false,"columns":3}}}</v>
      </c>
      <c r="C335" s="202" t="str">
        <f t="shared" si="11"/>
        <v>#REF!</v>
      </c>
      <c r="D335" s="202" t="str">
        <f t="shared" si="2"/>
        <v>#REF!</v>
      </c>
    </row>
    <row r="336" ht="15.75" customHeight="1">
      <c r="A336" s="202" t="str">
        <f>Seeds!AA359</f>
        <v>M4-NyO-26a-E-1</v>
      </c>
      <c r="B336" s="202" t="str">
        <f>Seeds!Z359</f>
        <v>{"id":"M4-NyO-26a-E-1","stimulus":"&lt;p&gt;Escribe el resultado de esta suma de fracciones. Deja el mismo denominador.&lt;/p&gt;","template":"&lt;p style=\"text-align: center\"&gt;&lt;span class=\"fr-math-v2 fr-draggable\" contenteditable=\"false\" data-original-math=\"\\(\\frac{{{Q1}}}{{{T1}}}\\)\" draggable=\"true\"&gt;\\(\\frac{{{Q1}}}{{{T1}}}\\)&lt;/span&gt; + &lt;span class=\"fr-math-v2 fr-draggable\" contenteditable=\"false\" data-original-math=\"\\(\\frac{{{Q3}}}{{{T1}}}\\)\" draggable=\"true\"&gt;\\(\\frac{{{Q3}}}{{{T1}}}\\)&lt;/span&gt; = {{response}}&lt;/p&gt;","hint":"&lt;p&gt;Suma los numeradores y deja el mismo denominador.&lt;/p&gt;","feedback":"&lt;p&gt;Para sumar fracciones con el mismo denominador, hay que sumar los numeradores y dejar el mismo denominador.&lt;/p&gt;","seed":{"parameters":[{"name":"Q1","label":null,"list":[1,2,3,4,5,6]},{"name":"Q2","label":null,"list":[1,2,3,4,5,6]},{"name":"Q3","label":null,"list":[1,2,3,4,5,6]}],"calculated":[{"name":"T1","label":"{{function}}","function":"{{Q1}}+{{Q2}}","temp":true},{"name":"T2","label":"{{function}}","function":"{{Q1}}+{{Q3}}","temp":true},{"name":"A1","label":"{{function}}","function":"\\frac{{{T2}}}{{{T1}}}"}],"uniques":true},"algorithm":{"name":"calculateOperation","params":{"method":"equivLiteral","keyboard":"INTERMEDIATE"}}}</v>
      </c>
      <c r="C336" s="202" t="str">
        <f t="shared" si="11"/>
        <v>#REF!</v>
      </c>
      <c r="D336" s="202" t="str">
        <f t="shared" si="2"/>
        <v>#REF!</v>
      </c>
    </row>
    <row r="337" ht="15.75" customHeight="1">
      <c r="A337" s="202" t="str">
        <f>Seeds!AA360</f>
        <v>M4-NyO-26a-A-1</v>
      </c>
      <c r="B337" s="202" t="str">
        <f>Seeds!Z360</f>
        <v>{"id":"M4-NyO-26a-A-1","stimulus":"&lt;p&gt;En el cumpleaños de Brenda, su amiga Cloe se ha comido &lt;span class=\"fr-math-v2 fr-draggable\" contenteditable=\"false\" data-original-math=\"\\(\\frac{{{T2}}}{{{T4}}}\\)\" draggable=\"true\"&gt;\\(\\frac{{{T2}}}{{{T4}}}\\)&lt;/span&gt; de la tarta y su amigo Pablo, &lt;span class=\"fr-math-v2 fr-draggable\" contenteditable=\"false\" data-original-math=\"\\(\\frac{{{T3}}}{{{T4}}}\\)\" draggable=\"true\"&gt;\\(\\frac{{{T3}}}{{{T4}}}\\)&lt;/span&gt;. ¿Qué fracción de tarta han comido entre los dos? Deja el mismo denominador.&lt;/p&gt;","template":"&lt;p&gt;Han comido {{response}} de la tarta.&lt;/p&gt;","hint":"&lt;p&gt;Suma los numeradores y deja el mismo denominador.&lt;/p&gt;","feedback":"&lt;p&gt;Para sumar fracciones con el mismo denominador, hay que sumar los numeradores y dejar el mismo denominador.&lt;/p&gt;&lt;p style=\"text-align: center\"&gt;&lt;span class=\"fr-math-v2 fr-draggable\" contenteditable=\"false\" data-original-math=\"\\(\\frac{{{T2}}}{{{T4}}}\\)\" draggable=\"true\"&gt;\\(\\frac{{{T2}}}{{{T4}}}\\)&lt;/span&gt; + &lt;span class=\"fr-math-v2 fr-draggable\" contenteditable=\"false\" data-original-math=\"\\(\\frac{{{T3}}}{{{T4}}}\\)\" draggable=\"true\"&gt;\\(\\frac{{{T3}}}{{{T4}}}\\)&lt;/span&gt; = &lt;span class=\"fr-math-v2 fr-draggable\" contenteditable=\"false\" data-original-math=\"\\(\\frac{{{T5}}}{{{T4}}}\\)\" draggable=\"true\"&gt;\\(\\frac{{{T5}}}{{{T4}}}\\)&lt;/span&gt;&lt;/p&gt;","seed":{"parameters":[{"name":"Q1","label":null,"list":[1,2,3,4,5,6]},{"name":"Q2","label":null,"list":[1,2,3,4,5,6]},{"name":"Q3","label":null,"list":[1,2,3,4,5,6]}],"calculated":[{"name":"T1","label":"{{function}}","function":"math.max({{Q1}},{{Q2}},{{Q3}})","temp":true},{"name":"T2","label":"{{function}}","function":"{{Q1}}+{{Q2}}+{{Q3}}-math.max({{Q1}},{{Q2}},{{Q3}})-math.min({{Q1}},{{Q2}},{{Q3}})","temp":true},{"name":"T3","label":"{{function}}","function":"math.min({{Q1}},{{Q2}},{{Q3}})","temp":true},{"name":"T4","label":"{{function}}","function":"{{T1}}+{{T2}}","temp":true},{"name":"T5","label":"{{function}}","function":"{{T3}}+{{T2}}","temp":true},{"name":"A1","label":"{{function}}","function":"\\frac{{{T5}}}{{{T4}}}"}],"uniques":true},"algorithm":{"name":"calculateOperation","params":{"method":"equivLiteral","keyboard":"INTERMEDIATE"}}}</v>
      </c>
      <c r="C337" s="202" t="str">
        <f t="shared" si="11"/>
        <v>#REF!</v>
      </c>
      <c r="D337" s="202" t="str">
        <f t="shared" si="2"/>
        <v>#REF!</v>
      </c>
    </row>
    <row r="338" ht="15.75" customHeight="1">
      <c r="A338" s="202" t="str">
        <f>Seeds!AA361</f>
        <v>M4-NyO-26a-A-2</v>
      </c>
      <c r="B338" s="202" t="str">
        <f>Seeds!Z361</f>
        <v>{"id":"M4-NyO-26a-A-2","stimulus":"&lt;p&gt;En una encuesta, &lt;span class=\"fr-math-v2 fr-draggable\" contenteditable=\"false\" data-original-math=\"\\(\\frac{{{T2}}}{{{T4}}}\\)\" draggable=\"true\"&gt;\\(\\frac{{{T2}}}{{{T4}}}\\)&lt;/span&gt; de los entrevistados respondieron que su deporte favorito era {{Q4}} y &lt;span class=\"fr-math-v2 fr-draggable\" contenteditable=\"false\" data-original-math=\"\\(\\frac{{{T3}}}{{{T4}}}\\)\" draggable=\"true\"&gt;\\(\\frac{{{T3}}}{{{T4}}}\\)&lt;/span&gt; dijeron que {{Q5}}. ¿Cuál es la fracción de entrevistados que dieron estas dos respuestas? Deja el mismo denominador.&lt;/p&gt;","template":"&lt;p&gt;Los entrevistados a los que les gusta {{Q4}} y {{Q5}} son {{response}}.&lt;/p&gt;","hint":"&lt;p&gt;Suma los numeradores y deja el mismo denominador.&lt;/p&gt;","feedback":"&lt;p&gt;Para sumar fracciones con el mismo denominador, hay que sumar los numeradores y dejar el mismo denominador.&lt;/p&gt;&lt;p style=\"text-align: center\"&gt;&lt;span class=\"fr-math-v2 fr-draggable\" contenteditable=\"false\" data-original-math=\"\\(\\frac{{{T2}}}{{{T4}}}\\)\" draggable=\"true\"&gt;\\(\\frac{{{T2}}}{{{T4}}}\\)&lt;/span&gt; + &lt;span class=\"fr-math-v2 fr-draggable\" contenteditable=\"false\" data-original-math=\"\\(\\frac{{{T3}}}{{{T4}}}\\)\" draggable=\"true\"&gt;\\(\\frac{{{T3}}}{{{T4}}}\\)&lt;/span&gt; = &lt;span class=\"fr-math-v2 fr-draggable\" contenteditable=\"false\" data-original-math=\"\\(\\frac{{{T5}}}{{{T4}}}\\)\" draggable=\"true\"&gt;\\(\\frac{{{T5}}}{{{T4}}}\\)&lt;/span&gt;&lt;/p&gt;","seed":{"parameters":[{"name":"Q1","label":null,"list":[2,3,4,5,6]},{"name":"Q2","label":null,"list":[2,3,4,5,6]},{"name":"Q3","label":null,"list":[2,3,4,5,6]},{"name":"Q4","label":null,"list":["el fútbol","el baloncesto","el voleibol","la natación","el tenis"]},{"name":"Q5","label":null,"list":["el fútbol","el baloncesto","el voleibol","la natación","el tenis"]}],"calculated":[{"name":"T1","label":"{{function}}","function":"math.max({{Q1}},{{Q2}},{{Q3}})","temp":true},{"name":"T2","label":"{{function}}","function":"{{Q1}}+{{Q2}}+{{Q3}}-math.max({{Q1}},{{Q2}},{{Q3}})-math.min({{Q1}},{{Q2}},{{Q3}})","temp":true},{"name":"T3","label":"{{function}}","function":"math.min({{Q1}},{{Q2}},{{Q3}})","temp":true},{"name":"T4","label":"{{function}}","function":"{{T1}}+{{T2}}","temp":true},{"name":"T5","label":"{{function}}","function":"{{T3}}+{{T2}}","temp":true},{"name":"A1","label":"{{function}}","function":"\\frac{{{T5}}}{{{T4}}}"}],"uniques":true},"algorithm":{"name":"calculateOperation","params":{"method":"equivLiteral","keyboard":"INTERMEDIATE"}}}</v>
      </c>
      <c r="C338" s="202" t="str">
        <f t="shared" si="11"/>
        <v>#REF!</v>
      </c>
      <c r="D338" s="202" t="str">
        <f t="shared" si="2"/>
        <v>#REF!</v>
      </c>
    </row>
    <row r="339" ht="15.75" customHeight="1">
      <c r="A339" s="202" t="str">
        <f>Seeds!AA362</f>
        <v>M4-NyO-26a-A-3</v>
      </c>
      <c r="B339" s="202" t="str">
        <f>Seeds!Z362</f>
        <v>{"id":"M4-NyO-26a-A-3","stimulus":"&lt;p&gt;En el huerto de Amelia, &lt;span class=\"fr-math-v2 fr-draggable\" contenteditable=\"false\" data-original-math=\"\\(\\frac{{{T2}}}{{{T4}}}\\)\" draggable=\"true\"&gt;\\(\\frac{{{T2}}}{{{T4}}}\\)&lt;/span&gt; del terreno está plantado con tomates y &lt;span class=\"fr-math-v2 fr-draggable\" contenteditable=\"false\" data-original-math=\"\\(\\frac{{{T3}}}{{{T4}}}\\)\" draggable=\"true\"&gt;\\(\\frac{{{T3}}}{{{T4}}}\\)&lt;/span&gt;, con pimientos. ¿Cuánto terreno tiene ocupado con estas dos plantas? Deja el mismo denominador.&lt;/p&gt;","template":"&lt;p&gt;La fracción de terreno con tomates y pimientos es {{response}}.&lt;/p&gt;","hint":"&lt;p&gt;Suma los numeradores y deja el mismo denominador.&lt;/p&gt;","feedback":"&lt;p&gt;Para sumar fracciones con el mismo denominador, hay que sumar los numeradores y dejar el mismo denominador.&lt;/p&gt;&lt;p style=\"text-align: center\"&gt;&lt;span class=\"fr-math-v2 fr-draggable\" contenteditable=\"false\" data-original-math=\"\\(\\frac{{{T2}}}{{{T4}}}\\)\" draggable=\"true\"&gt;\\(\\frac{{{T2}}}{{{T4}}}\\)&lt;/span&gt; + &lt;span class=\"fr-math-v2 fr-draggable\" contenteditable=\"false\" data-original-math=\"\\(\\frac{{{T3}}}{{{T4}}}\\)\" draggable=\"true\"&gt;\\(\\frac{{{T3}}}{{{T4}}}\\)&lt;/span&gt; = &lt;span class=\"fr-math-v2 fr-draggable\" contenteditable=\"false\" data-original-math=\"\\(\\frac{{{T5}}}{{{T4}}}\\)\" draggable=\"true\"&gt;\\(\\frac{{{T5}}}{{{T4}}}\\)&lt;/span&gt;&lt;/p&gt;","seed":{"parameters":[{"name":"Q1","label":null,"list":[1,2,3,4,5,6]},{"name":"Q2","label":null,"list":[1,2,3,4,5,6]},{"name":"Q3","label":null,"list":[1,2,3,4,5,6]}],"calculated":[{"name":"T1","label":"{{function}}","function":"math.max({{Q1}},{{Q2}},{{Q3}})","temp":true},{"name":"T2","label":"{{function}}","function":"{{Q1}}+{{Q2}}+{{Q3}}-math.max({{Q1}},{{Q2}},{{Q3}})-math.min({{Q1}},{{Q2}},{{Q3}})","temp":true},{"name":"T3","label":"{{function}}","function":"math.min({{Q1}},{{Q2}},{{Q3}})","temp":true},{"name":"T4","label":"{{function}}","function":"{{T1}}+{{T2}}","temp":true},{"name":"T5","label":"{{function}}","function":"{{T3}}+{{T2}}","temp":true},{"name":"A1","label":"{{function}}","function":"\\frac{{{T5}}}{{{T4}}}"}],"uniques":true},"algorithm":{"name":"calculateOperation","params":{"method":"equivLiteral","keyboard":"INTERMEDIATE"}}}</v>
      </c>
      <c r="C339" s="202" t="str">
        <f t="shared" si="11"/>
        <v>#REF!</v>
      </c>
      <c r="D339" s="202" t="str">
        <f t="shared" si="2"/>
        <v>#REF!</v>
      </c>
    </row>
    <row r="340" ht="15.75" customHeight="1">
      <c r="A340" s="202" t="str">
        <f>Seeds!AA363</f>
        <v>M4-NyO-26b-I-1</v>
      </c>
      <c r="B340" s="202" t="str">
        <f>Seeds!Z363</f>
        <v>{"id":"M4-NyO-26b-I-1","stimulus":"&lt;p&gt;Calcula la siguiente resta de fracciones:&lt;/p&gt;","template":"&lt;p style=\"text-align: center\"&gt;&lt;span class=\"fr-math-v2 fr-draggable\" contenteditable=\"false\" data-original-math=\"\\(\\frac{{{Q1}}}{{{T1}}}\\)\" draggable=\"true\"&gt;\\(\\frac{{{Q1}}}{{{T1}}}\\)&lt;/span&gt; − &lt;span class=\"fr-math-v2 fr-draggable\" contenteditable=\"false\" data-original-math=\"\\(\\frac{{{Q2}}}{{{T1}}}\\)\" draggable=\"true\"&gt;\\(\\frac{{{Q2}}}{{{T1}}}\\) = {{response}}&lt;/span&gt;&lt;/p&gt;","hint":"&lt;p&gt;Para restar fracciones con el mismo denominador, se restan los numeradores y se deja el mismo denominador.&lt;/p&gt;","feedback":"&lt;p&gt;Para restar fracciones con el mismo denominador, se restan los numeradores y se deja el mismo denominador.&lt;/p&gt;","seed":{"parameters":[{"name":"Q1","label":null,"list":[5,6,7,8,9]},{"name":"Q2","label":null,"list":[1,2,3,4,5]}],"calculated":[{"name":"T1","label":"{{function}}","function":"{{Q1}}+{{Q2}}","temp":true},{"name":"T2","label":"{{function}}","function":"{{Q1}}-{{Q2}}","temp":true},{"name":"A1","label":"\\frac{{{T2}}}{{{T1}}}","function":"\\frac{{{T2}}}{{{T1}}}"}],"uniques":true},"algorithm":{"name":"calculateOperation","params":{"method":"equivLiteral","keyboard":"INTERMEDIATE"}}}</v>
      </c>
      <c r="C340" s="202" t="str">
        <f t="shared" si="11"/>
        <v>#REF!</v>
      </c>
      <c r="D340" s="202" t="str">
        <f t="shared" si="2"/>
        <v>#REF!</v>
      </c>
    </row>
    <row r="341" ht="15.75" customHeight="1">
      <c r="A341" s="202" t="str">
        <f>Seeds!AA364</f>
        <v>M4-NyO-26b-E-1</v>
      </c>
      <c r="B341" s="202" t="str">
        <f>Seeds!Z364</f>
        <v>{"id":"M4-NyO-26b-E-1","stimulus":"&lt;p&gt;Completa con el término que falta.&lt;/p&gt;","template":"&lt;p style=\"text-align: center\"&gt;&lt;span class=\"fr-math-v2 fr-draggable\" contenteditable=\"false\" data-original-math=\"\\(\\frac{{{Q1}}}{{{T1}}}\\)\" draggable=\"true\"&gt;\\(\\frac{{{Q1}}}{{{T1}}}\\)&lt;/span&gt; − {{response}} = &lt;span class=\"fr-math-v2 fr-draggable\" contenteditable=\"false\" data-original-math=\"\\(\\frac{{{Q2}}}{{{T1}}}\\)\" draggable=\"true\"&gt;\\(\\frac{{{Q2}}}{{{T1}}}\\)&lt;/span&gt;&lt;/p&gt;","hint":"&lt;p&gt;Para restar fracciones con el mismo denominador, se restan los numeradores y se deja el mismo denominador.&lt;/p&gt;","feedback":"&lt;p&gt;Para restar fracciones con el mismo denominador, se restan los numeradores y se deja el mismo denominador.&lt;/p&gt;","seed":{"parameters":[{"name":"Q1","label":null,"list":[5,6,7,8,9]},{"name":"Q2","label":null,"list":[1,2,3,4,5]}],"calculated":[{"name":"T1","label":"{{function}}","function":"{{Q1}}+{{Q2}}","temp":true},{"name":"T2","label":"{{function}}","function":"{{Q1}}-{{Q2}}","temp":true},{"name":"A1","label":"\\frac{{{T2}}}{{{T1}}}","function":"\\frac{{{T2}}}{{{T1}}}"}],"uniques":true},"algorithm":{"name":"calculateOperation","params":{"method":"equivLiteral","keyboard":"INTERMEDIATE"}}}</v>
      </c>
      <c r="C341" s="202" t="str">
        <f t="shared" si="11"/>
        <v>#REF!</v>
      </c>
      <c r="D341" s="202" t="str">
        <f t="shared" si="2"/>
        <v>#REF!</v>
      </c>
    </row>
    <row r="342" ht="15.75" customHeight="1">
      <c r="A342" s="202" t="str">
        <f>Seeds!AA365</f>
        <v>M4-NyO-26b-A-1</v>
      </c>
      <c r="B342" s="202" t="str">
        <f>Seeds!Z365</f>
        <v>{"id":"M4-NyO-26b-A-1","stimulus":"&lt;p&gt;Raquel y su hermana se han comido una empanada. Si Raquel ha comido &lt;span class=\"fr-math-v2 fr-draggable\" contenteditable=\"false\" data-original-math=\"\\(\\frac{{{Q1}}}{{{T1}}}\\)\" draggable=\"true\"&gt;\\(\\frac{{{Q1}}} {{{T1}}}\\)&lt;/span&gt;. ¿Qué fracción de la empanada ha comido su hermana?&lt;/p&gt;","template":"&lt;p&gt;Su hermana ha comido {{response}}.&lt;/p&gt;","hint":"&lt;p&gt;Para restar fracciones con el mismo denominador, se restan los numeradores y se deja el mismo denominador.&lt;/p&gt;","feedback":"&lt;p&gt;Para restar fracciones con el mismo denominador, se restan los numeradores y se deja el mismo denominador.&lt;/p&gt;","seed":{"parameters":[{"name":"Q1","label":null,"min":1,"max":4,"step":1},{"name":"Q2","label":null,"min":5,"max":9,"step":1}],"calculated":[{"name":"T1","label":"{{function}}","function":"{{Q1}}+{{Q2}}","temp":true},{"name":"T2","label":"{{function}}","function":"{{T1}}-{{Q1}}","temp":true},{"name":"A1","label":"\\frac{{{T2}}}{{{T1}}}","function":"\\frac{{{T2}}}{{{T1}}}"}],"uniques":true},"algorithm":{"name":"calculateOperation","params":{"method":"equivLiteral","keyboard":"INTERMEDIATE"}}}</v>
      </c>
      <c r="C342" s="202" t="str">
        <f t="shared" si="11"/>
        <v>#REF!</v>
      </c>
      <c r="D342" s="202" t="str">
        <f t="shared" si="2"/>
        <v>#REF!</v>
      </c>
    </row>
    <row r="343" ht="15.75" customHeight="1">
      <c r="A343" s="202" t="str">
        <f>Seeds!AA366</f>
        <v>M4-NyO-26b-A-2</v>
      </c>
      <c r="B343" s="202" t="str">
        <f>Seeds!Z366</f>
        <v>{"id":"M4-NyO-26b-A-2","stimulus":"&lt;p&gt;En una piscina se han vendido &lt;span class=\"fr-math-v2 fr-draggable\" contenteditable=\"false\" data-original-math=\"\\(\\frac{{{Q1}}}{{{T1}}}\\)\" draggable=\"true\"&gt;\\(\\frac{{{Q1}}} {{{T1}}}\\)&lt;/span&gt; de las entradas para niños y &lt;span class=\"fr-math-v2 fr-draggable\" contenteditable=\"false\" data-original-math=\"\\(\\frac{{{Q2}}}{{{T1}}}\\)\" draggable=\"true\"&gt;\\(\\frac{{{Q2}}} {{{T1}}}\\)&lt;/span&gt; de entradas para adultos. ¿Qué diferencia hay entre el número de entradas vendidas para adultos y niños? Exprésalo en forma de fracción.&lt;/p&gt;","template":"&lt;p&gt;Hay una diferencia de {{response}} de entradas.&lt;/p&gt;","hint":"&lt;p&gt;Para restar fracciones con el mismo denominador, se restan los numeradores y se deja el mismo denominador.&lt;/p&gt;","feedback":"&lt;p&gt;Para restar fracciones con el mismo denominador, se restan los numeradores y se deja el mismo denominador.&lt;/p&gt;","seed":{"parameters":[{"name":"Q1","label":null,"list":[1,2,3,4]},{"name":"Q2","label":null,"list":[5,6,7,8,9]}],"calculated":[{"name":"T1","label":"{{function}}","function":"{{Q1}}+{{Q2}}","temp":true},{"name":"T2","label":"{{function}}","function":"{{Q2}}-{{Q1}}","temp":true},{"name":"A1","label":"\\frac{{{T2}}}{{{T1}}}","function":"\\frac{{{T2}}}{{{T1}}}"}],"uniques":true},"algorithm":{"name":"calculateOperation","params":{"method":"equivLiteral","keyboard":"INTERMEDIATE"}}}</v>
      </c>
      <c r="C343" s="202" t="str">
        <f t="shared" si="11"/>
        <v>#REF!</v>
      </c>
      <c r="D343" s="202" t="str">
        <f t="shared" si="2"/>
        <v>#REF!</v>
      </c>
    </row>
    <row r="344" ht="15.75" customHeight="1">
      <c r="A344" s="202" t="str">
        <f>Seeds!AA367</f>
        <v>M4-NyO-26b-A-3</v>
      </c>
      <c r="B344" s="202" t="str">
        <f>Seeds!Z367</f>
        <v>{"id":"M4-NyO-26b-A-3","stimulus":"&lt;p&gt;Un grupo de amigos ha ido a un parque multiaventuras que ofrece dos recorridos. &lt;span class=\"fr-math-v2 fr-draggable\" contenteditable=\"false\" data-original-math=\"\\(\\frac{{{Q1}}}{{{T1}}}\\)\" draggable=\"true\"&gt;\\(\\frac{{{Q1}}} {{{T1}}}\\)&lt;/span&gt; de ellos han optado por empezar por el que comienza con la tirolina. ¿Cuántos amigos han preferido comenzar por el puente colgante? Expresálo en forma de fracción.&lt;/p&gt;","template":"&lt;p&gt;{{response}} de los amigos han empezado por el puente colgante.&lt;/p&gt;","hint":"&lt;p&gt;Para restar fracciones con el mismo denominador, se restan los numeradores y se deja el mismo denominador.&lt;/p&gt;","feedback":"&lt;p&gt;Para restar fracciones con el mismo denominador, se restan los numeradores y se deja el mismo denominador.&lt;/p&gt;","seed":{"parameters":[{"name":"Q1","label":null,"list":[2,3,4,5]},{"name":"Q2","label":null,"list":[6,7,8,9]}],"calculated":[{"name":"T1","label":"{{function}}","function":"{{Q1}}+{{Q2}}","temp":true},{"name":"T2","label":"{{function}}","function":"{{T1}}-{{Q1}}","temp":true},{"name":"A1","label":"\\frac{{{T2}}}{{{T1}}}","function":"\\frac{{{T2}}}{{{T1}}}"}],"uniques":true},"algorithm":{"name":"calculateOperation","params":{"method":"equivLiteral","keyboard":"INTERMEDIATE"}}}</v>
      </c>
      <c r="C344" s="202" t="str">
        <f t="shared" si="11"/>
        <v>#REF!</v>
      </c>
      <c r="D344" s="202" t="str">
        <f t="shared" si="2"/>
        <v>#REF!</v>
      </c>
    </row>
    <row r="345" ht="15.75" customHeight="1">
      <c r="A345" s="202" t="str">
        <f t="shared" ref="A345:C345" si="12">#REF!</f>
        <v>#REF!</v>
      </c>
      <c r="B345" s="202" t="str">
        <f t="shared" si="12"/>
        <v>#REF!</v>
      </c>
      <c r="C345" s="202" t="str">
        <f t="shared" si="12"/>
        <v>#REF!</v>
      </c>
      <c r="D345" s="202" t="str">
        <f t="shared" si="2"/>
        <v>#REF!</v>
      </c>
    </row>
    <row r="346" ht="15.75" customHeight="1">
      <c r="A346" s="202" t="str">
        <f t="shared" ref="A346:C346" si="13">#REF!</f>
        <v>#REF!</v>
      </c>
      <c r="B346" s="202" t="str">
        <f t="shared" si="13"/>
        <v>#REF!</v>
      </c>
      <c r="C346" s="202" t="str">
        <f t="shared" si="13"/>
        <v>#REF!</v>
      </c>
      <c r="D346" s="202" t="str">
        <f t="shared" si="2"/>
        <v>#REF!</v>
      </c>
    </row>
    <row r="347" ht="15.75" customHeight="1">
      <c r="A347" s="202" t="str">
        <f t="shared" ref="A347:C347" si="14">#REF!</f>
        <v>#REF!</v>
      </c>
      <c r="B347" s="202" t="str">
        <f t="shared" si="14"/>
        <v>#REF!</v>
      </c>
      <c r="C347" s="202" t="str">
        <f t="shared" si="14"/>
        <v>#REF!</v>
      </c>
      <c r="D347" s="202" t="str">
        <f t="shared" si="2"/>
        <v>#REF!</v>
      </c>
    </row>
    <row r="348" ht="15.75" customHeight="1">
      <c r="A348" s="202" t="str">
        <f>Seeds!AA368</f>
        <v>M4-NyO-59a-I-1</v>
      </c>
      <c r="B348" s="202" t="str">
        <f>Seeds!Z368</f>
        <v>{
    "id": "M4-NyO-59a-I-1",
    "stimulus": "&lt;p&gt;Elige el resultado correcto de la siguiente suma. Ayúdate de la recta numérica.&lt;/p&gt;&lt;p style=\"text-align: center\"&gt;&lt;span class=\"fr-math-v2 fr-draggable\" contenteditable=\"false\" data-original-math=\"\\(\\frac{{{Q1}}}{{{T1}}}\\)\" draggable=\"true\"&gt;\\(\\frac{{{Q1}}}{{{T1}}}\\)&lt;/span&gt; + &lt;span class=\"fr-math-v2 fr-draggable\" contenteditable=\"false\" data-original-math=\"\\(\\frac{{{Q3}}}{{{T1}}}\\)\" draggable=\"true\"&gt;\\(\\frac{{{Q3}}}{{{T1}}}\\)&lt;/span&gt; = ...&lt;/p&gt;&lt;div style=\"display:flex; justify-content:center;\"&gt;&lt;div class=\"lemo-fixed-to-responsive\" style=\"max-width: 800px;max-height: 80px;position: relative;width: 100%;display: inline-block;\"&gt;&lt;img src=\"https://blueberry-assets.oneclick.es/M4_NyO_59a_3.png\" alt=\"\" tabindex=\"0\"&gt;&lt;/img&gt;&lt;div class=\"lemo-graphie-container\" style=\"position: absolute;top: 0;left: 0;width: 100%;height: 100%;\"&gt;&lt;div class=\"lemo-graphie\" style=\"position: relative; width: 100%; height: 100%;\"&gt;&lt;span class=\"lemo-graphie-label\" style=\"position: absolute; left: 4.8%; top: 55%;\"&gt;&lt;span class=\"fr-math-v2 fr-draggable\" contenteditable=\"false\" data-original-math=\"\\(\\frac{{{T2}}}{{{T1}}}\\)\" draggable=\"true\"&gt;\\(\\frac{{{T2}}}{{{T1}}}\\)&lt;/span&gt;&lt;/span&gt;&lt;span class=\"lemo-graphie-label\" style=\"position: absolute; left: 13.5%; top: 55%;\"&gt;&lt;span class=\"fr-math-v2 fr-draggable\" contenteditable=\"false\" data-original-math=\"\\(\\frac{{{Q1}}}{{{T1}}}\\)\" draggable=\"true\"&gt;\\(\\frac{{{Q1}}}{{{T1}}}\\)&lt;/span&gt;&lt;/span&gt;&lt;span class=\"lemo-graphie-label\" style=\"position: absolute; left: 22.5%; top: 55%;\"&gt;&lt;span class=\"fr-math-v2 fr-draggable\" contenteditable=\"false\" data-original-math=\"\\(\\frac{{{T3}}}{{{T1}}}\\)\" draggable=\"true\"&gt;\\(\\frac{{{T3}}}{{{T1}}}\\)&lt;/span&gt;&lt;/span&gt;&lt;span class=\"lemo-graphie-label\" style=\"position: absolute; left: 31.4%; top: 55%;\"&gt;&lt;span class=\"fr-math-v2 fr-draggable\" contenteditable=\"false\" data-original-math=\"\\(\\frac{{{T4}}}{{{T1}}}\\)\" draggable=\"true\"&gt;\\(\\frac{{{T4}}}{{{T1}}}\\)&lt;/span&gt;&lt;/span&gt;&lt;span class=\"lemo-graphie-label\" style=\"position: absolute; left: 40.1%; top: 55%;\"&gt;&lt;span class=\"fr-math-v2 fr-draggable\" contenteditable=\"false\" data-original-math=\"\\(\\frac{{{T5}}}{{{T1}}}\\)\" draggable=\"true\"&gt;\\(\\frac{{{T5}}}{{{T1}}}\\)&lt;/span&gt;&lt;/span&gt;&lt;span class=\"lemo-graphie-label\" style=\"position: absolute; left: 49%; top: 55%;\"&gt;&lt;span class=\"fr-math-v2 fr-draggable\" contenteditable=\"false\" data-original-math=\"\\(\\frac{{{T6}}}{{{T1}}}\\)\" draggable=\"true\"&gt;\\(\\frac{{{T6}}}{{{T1}}}\\)&lt;/span&gt;&lt;/span&gt;&lt;span class=\"lemo-graphie-label\" style=\"position: absolute; left: 58%; top: 55%;\"&gt;&lt;span class=\"fr-math-v2 fr-draggable\" contenteditable=\"false\" data-original-math=\"\\(\\frac{{{T7}}}{{{T1}}}\\)\" draggable=\"true\"&gt;\\(\\frac{{{T7}}}{{{T1}}}\\)&lt;/span&gt;&lt;/span&gt;&lt;span class=\"lemo-graphie-label\" style=\"position: absolute; left: 67%; top: 55%;\"&gt;&lt;span class=\"fr-math-v2 fr-draggable\" contenteditable=\"false\" data-original-math=\"\\(\\frac{{{T8}}}{{{T1}}}\\)\" draggable=\"true\"&gt;\\(\\frac{{{T8}}}{{{T1}}}\\)&lt;/span&gt;&lt;/span&gt;&lt;span class=\"lemo-graphie-label\" style=\"position: absolute; left: 75.5%; top: 55%;\"&gt;&lt;span class=\"fr-math-v2 fr-draggable\" contenteditable=\"false\" data-original-math=\"\\(\\frac{{{T9}}}{{{T1}}}\\)\" draggable=\"true\"&gt;\\(\\frac{{{T9}}}{{{T1}}}\\)&lt;/span&gt;&lt;/span&gt;&lt;span class=\"lemo-graphie-label\" style=\"position: absolute; left: 84.5%; top: 55%;\"&gt;&lt;span class=\"fr-math-v2 fr-draggable\" contenteditable=\"false\" data-original-math=\"\\(\\frac{{{T10}}}{{{T1}}}\\)\" draggable=\"true\"&gt;\\(\\frac{{{T10}}}{{{T1}}}\\)&lt;/span&gt;&lt;/span&gt;&lt;span class=\"lemo-graphie-label\" style=\"position: absolute; left: 93%; top: 55%;\"&gt;&lt;span class=\"fr-math-v2 fr-draggable\" contenteditable=\"false\" data-original-math=\"\\(\\frac{{{T11}}}{{{T1}}}\\)\" draggable=\"true\"&gt;\\(\\frac{{{T11}}}{{{T1}}}\\)&lt;/span&gt;&lt;/span&gt;&lt;/div&gt;&lt;/div&gt;&lt;/div&gt;&lt;/div&gt;",
    "hint": "&lt;p&gt;Cuenta {{Q3}} posiciones desde &lt;span class=\"fr-math-v2 fr-draggable\" contenteditable=\"false\" data-original-math=\"\\(\\frac{{{Q1}}}{{{T1}}}\\)\" draggable=\"true\"&gt;\\(\\frac{{{Q1}}}{{{T1}}}\\)&lt;/span&gt; hacia la derecha.&lt;/p&gt;",
    "feedback": "&lt;p&gt;Para hacer esta suma con la ayuda de una recta numérica, hay que contar {{Q3}} posiciones desde &lt;span class=\"fr-math-v2 fr-draggable\" contenteditable=\"false\" data-original-math=\"\\(\\frac{{{Q1}}}{{{T1}}}\\)\" draggable=\"true\"&gt;\\(\\frac{{{Q1}}}{{{T1}}}\\)&lt;/span&gt; hacia la derecha. Por ejemplo, para esta otra suma:&lt;/p&gt;&lt;p style=\"text-align:center;\"&gt;&lt;span class=\"fr-math-v2 fr-draggable\" contenteditable=\"false\" data-original-math=\"\\(\\frac{2}{4}\\)\" draggable=\"true\"&gt;\\(\\frac{2}{4}\\)&lt;/span&gt; + &lt;span class=\"fr-math-v2 fr-draggable\" contenteditable=\"false\" data-original-math=\"\\(\\frac{3}{4}\\)\" draggable=\"true\"&gt;\\(\\frac{3}{4}\\)&lt;/span&gt; = &lt;span class=\"fr-math-v2 fr-draggable\" contenteditable=\"false\" data-original-math=\"\\(\\frac{5}{4}\\)\" draggable=\"true\"&gt;\\(\\frac{5}{4}\\)&lt;/span&gt;&lt;/p&gt;&lt;div style=\"display:flex; justify-content:center;\"&gt;&lt;img src=\"https://blueberry-assets.oneclick.es/M4_NyO_59a_1.svg\" width=\"300\"&gt;&lt;/img&gt;&lt;/div&gt;",
    "seed": {
        "parameters": [
            {
                "name": "Q1",
                "label": null,
                "min": 2,
                "max": 9,
                "step": 1
            },
            {
                "name": "Q2",
                "label": null,
                "min": 1,
                "max": 9,
                "step": 1
            },
            {
                "name": "Q3",
                "label": null,
                "min": 2,
                "max": 9,
                "step": 1
            },
            {
                "name": "Q4",
                "label": null,
                "min": 1,
                "max": 9,
                "step": 1
            },
            {
                "name": "Q5",
                "label": null,
                "min": 1,
                "max": 9,
                "step": 1
            }
        ],
        "calculated": [
            {
                "name": "T1",
                "label": "{{function}}",
                "function": "{{Q1}}+{{Q2}}",
                "temp": "true"
            },
            {
                "name": "T2",
                "label": "{{function}}",
                "function": "{{Q1}}-1",
                "temp": "true"
            },
            {
                "name": "T3",
                "label": "{{function}}",
                "function": "{{Q1}}+1",
                "temp": "true"
            },
            {
                "name": "T4",
                "label": "{{function}}",
                "function": "{{Q1}}+2",
                "temp": "true"
            },
            {
                "name": "T5",
                "label": "{{function}}",
                "function": "{{Q1}}+3",
                "temp": "true"
            },
            {
                "name": "T6",
                "label": "{{function}}",
                "function": "{{Q1}}+4",
                "temp": "true"
            },
            {
                "name": "T7",
                "label": "{{function}}",
                "function": "{{Q1}}+5",
                "temp": "true"
            },
            {
                "name": "T8",
                "label": "{{function}}",
                "function": "{{Q1}}+6",
                "temp": "true"
            },
            {
                "name": "T9",
                "label": "{{function}}",
                "function": "{{Q1}}+7",
                "temp": "true"
            },
            {
                "name": "T10",
                "label": "{{function}}",
                "function": "{{Q1}}+8",
                "temp": "true"
            },
            {
                "name": "T11",
                "label": "{{function}}",
                "function": "{{Q1}}+9",
                "temp": "true"
            },
            {
                "name": "A1",
                "label": "&lt;span class=\"fr-math-v2 fr-draggable\" contenteditable=\"false\" data-original-math=\"\\(\\frac{{{function}}}{{{T1}}}\\)\" draggable=\"true\"&gt;\\(\\frac{{{function}}}{{{T1}}}\\)&lt;/span&gt;",
                "function": "{{Q1}}+{{Q3}}"
            },
            {
                "name": "A2",
                "label": "&lt;span class=\"fr-math-v2 fr-draggable\" contenteditable=\"false\" data-original-math=\"\\(\\frac{{{function}}}{{{T1}}}\\)\" draggable=\"true\"&gt;\\(\\frac{{{function}}}{{{T1}}}\\)&lt;/span&gt;",
                "function": "{{Q1}}+{{Q4}}",
                "incorrect": true
            },
            {
                "name": "A3",
                "label": "&lt;span class=\"fr-math-v2 fr-draggable\" contenteditable=\"false\" data-original-math=\"\\(\\frac{{{function}}}{{{T1}}}\\)\" draggable=\"true\"&gt;\\(\\frac{{{function}}}{{{T1}}}\\)&lt;/span&gt;",
                "function": "{{Q1}}+{{Q5}}",
                "incorrect": true
            }
        ],
        "uniques": true
    },
    "algorithm": {
        "name": "trueFalse",
        "template": "Multiple choice – multiple response",
        "params": {
            "countCorrect": 1,
            "countIncorrect": 2,
            "showCheckIcon": false,
            "columns": 3
        }
    }
}</v>
      </c>
      <c r="C348" s="202" t="str">
        <f>#REF!</f>
        <v>#REF!</v>
      </c>
      <c r="D348" s="202" t="str">
        <f t="shared" si="2"/>
        <v>#REF!</v>
      </c>
    </row>
    <row r="349" ht="15.75" customHeight="1">
      <c r="A349" s="202" t="str">
        <f t="shared" ref="A349:C349" si="15">#REF!</f>
        <v>#REF!</v>
      </c>
      <c r="B349" s="202" t="str">
        <f t="shared" si="15"/>
        <v>#REF!</v>
      </c>
      <c r="C349" s="202" t="str">
        <f t="shared" si="15"/>
        <v>#REF!</v>
      </c>
      <c r="D349" s="202" t="str">
        <f t="shared" si="2"/>
        <v>#REF!</v>
      </c>
    </row>
    <row r="350" ht="15.75" customHeight="1">
      <c r="A350" s="202" t="str">
        <f t="shared" ref="A350:C350" si="16">#REF!</f>
        <v>#REF!</v>
      </c>
      <c r="B350" s="202" t="str">
        <f t="shared" si="16"/>
        <v>#REF!</v>
      </c>
      <c r="C350" s="202" t="str">
        <f t="shared" si="16"/>
        <v>#REF!</v>
      </c>
      <c r="D350" s="202" t="str">
        <f t="shared" si="2"/>
        <v>#REF!</v>
      </c>
    </row>
    <row r="351" ht="15.75" customHeight="1">
      <c r="A351" s="202" t="str">
        <f t="shared" ref="A351:C351" si="17">#REF!</f>
        <v>#REF!</v>
      </c>
      <c r="B351" s="202" t="str">
        <f t="shared" si="17"/>
        <v>#REF!</v>
      </c>
      <c r="C351" s="202" t="str">
        <f t="shared" si="17"/>
        <v>#REF!</v>
      </c>
      <c r="D351" s="202" t="str">
        <f t="shared" si="2"/>
        <v>#REF!</v>
      </c>
    </row>
    <row r="352" ht="15.75" customHeight="1">
      <c r="A352" s="202" t="str">
        <f t="shared" ref="A352:C352" si="18">#REF!</f>
        <v>#REF!</v>
      </c>
      <c r="B352" s="202" t="str">
        <f t="shared" si="18"/>
        <v>#REF!</v>
      </c>
      <c r="C352" s="202" t="str">
        <f t="shared" si="18"/>
        <v>#REF!</v>
      </c>
      <c r="D352" s="202" t="str">
        <f t="shared" si="2"/>
        <v>#REF!</v>
      </c>
    </row>
    <row r="353" ht="15.75" customHeight="1">
      <c r="A353" s="202" t="str">
        <f>Seeds!AA371</f>
        <v>M4-NyO-59a-E-2</v>
      </c>
      <c r="B353" s="202" t="str">
        <f>Seeds!Z371</f>
        <v>{
    "id": "M4-NyO-59a-E-2",
    "stimulus": "&lt;p&gt;Calcula la siguiente resta con ayuda de la recta numérica.&lt;/p&gt;&lt;div style=\"display:flex; justify-content:center;\"&gt;&lt;div class=\"lemo-fixed-to-responsive\" style=\"max-width: 800px;max-height: 80px;position: relative;width: 100%;display: inline-block;\"&gt;&lt;img src=\"https://blueberry-assets.oneclick.es/M4_NyO_59a_3.png\" alt=\"\" tabindex=\"0\"&gt;&lt;/img&gt;&lt;div class=\"lemo-graphie-container\" style=\"position: absolute;top: 0;left: 0;width: 100%;height: 100%;\"&gt;&lt;div class=\"lemo-graphie\" style=\"position: relative; width: 100%; height: 100%;\"&gt;&lt;span class=\"lemo-graphie-label\" style=\"position: absolute; left: 4.8%; top: 55%;\"&gt;&lt;span class=\"fr-math-v2 fr-draggable\" contenteditable=\"false\" data-original-math=\"\\(\\frac{{{T2}}}{{{T1}}}\\)\" draggable=\"true\"&gt;\\(\\frac{{{T2}}}{{{T1}}}\\)&lt;/span&gt;&lt;/span&gt;&lt;span class=\"lemo-graphie-label\" style=\"position: absolute; left: 13.5%; top: 55%;\"&gt;&lt;span class=\"fr-math-v2 fr-draggable\" contenteditable=\"false\" data-original-math=\"\\(\\frac{{{Q1}}}{{{T1}}}\\)\" draggable=\"true\"&gt;\\(\\frac{{{Q1}}}{{{T1}}}\\)&lt;/span&gt;&lt;/span&gt;&lt;span class=\"lemo-graphie-label\" style=\"position: absolute; left: 22.5%; top: 55%;\"&gt;&lt;span class=\"fr-math-v2 fr-draggable\" contenteditable=\"false\" data-original-math=\"\\(\\frac{{{T3}}}{{{T1}}}\\)\" draggable=\"true\"&gt;\\(\\frac{{{T3}}}{{{T1}}}\\)&lt;/span&gt;&lt;/span&gt;&lt;span class=\"lemo-graphie-label\" style=\"position: absolute; left: 31.4%; top: 55%;\"&gt;&lt;span class=\"fr-math-v2 fr-draggable\" contenteditable=\"false\" data-original-math=\"\\(\\frac{{{T4}}}{{{T1}}}\\)\" draggable=\"true\"&gt;\\(\\frac{{{T4}}}{{{T1}}}\\)&lt;/span&gt;&lt;/span&gt;&lt;span class=\"lemo-graphie-label\" style=\"position: absolute; left: 40.1%; top: 55%;\"&gt;&lt;span class=\"fr-math-v2 fr-draggable\" contenteditable=\"false\" data-original-math=\"\\(\\frac{{{T5}}}{{{T1}}}\\)\" draggable=\"true\"&gt;\\(\\frac{{{T5}}}{{{T1}}}\\)&lt;/span&gt;&lt;/span&gt;&lt;span class=\"lemo-graphie-label\" style=\"position: absolute; left: 49%; top: 55%;\"&gt;&lt;span class=\"fr-math-v2 fr-draggable\" contenteditable=\"false\" data-original-math=\"\\(\\frac{{{T6}}}{{{T1}}}\\)\" draggable=\"true\"&gt;\\(\\frac{{{T6}}}{{{T1}}}\\)&lt;/span&gt;&lt;/span&gt;&lt;span class=\"lemo-graphie-label\" style=\"position: absolute; left: 58%; top: 55%;\"&gt;&lt;span class=\"fr-math-v2 fr-draggable\" contenteditable=\"false\" data-original-math=\"\\(\\frac{{{T7}}}{{{T1}}}\\)\" draggable=\"true\"&gt;\\(\\frac{{{T7}}}{{{T1}}}\\)&lt;/span&gt;&lt;/span&gt;&lt;span class=\"lemo-graphie-label\" style=\"position: absolute; left: 67%; top: 55%;\"&gt;&lt;span class=\"fr-math-v2 fr-draggable\" contenteditable=\"false\" data-original-math=\"\\(\\frac{{{T8}}}{{{T1}}}\\)\" draggable=\"true\"&gt;\\(\\frac{{{T8}}}{{{T1}}}\\)&lt;/span&gt;&lt;/span&gt;&lt;span class=\"lemo-graphie-label\" style=\"position: absolute; left: 75.5%; top: 55%;\"&gt;&lt;span class=\"fr-math-v2 fr-draggable\" contenteditable=\"false\" data-original-math=\"\\(\\frac{{{T9}}}{{{T1}}}\\)\" draggable=\"true\"&gt;\\(\\frac{{{T9}}}{{{T1}}}\\)&lt;/span&gt;&lt;/span&gt;&lt;span class=\"lemo-graphie-label\" style=\"position: absolute; left: 84.5%; top: 55%;\"&gt;&lt;span class=\"fr-math-v2 fr-draggable\" contenteditable=\"false\" data-original-math=\"\\(\\frac{{{T10}}}{{{T1}}}\\)\" draggable=\"true\"&gt;\\(\\frac{{{T10}}}{{{T1}}}\\)&lt;/span&gt;&lt;/span&gt;&lt;span class=\"lemo-graphie-label\" style=\"position: absolute; left: 93%; top: 55%;\"&gt;&lt;span class=\"fr-math-v2 fr-draggable\" contenteditable=\"false\" data-original-math=\"\\(\\frac{{{T11}}}{{{T1}}}\\)\" draggable=\"true\"&gt;\\(\\frac{{{T11}}}{{{T1}}}\\)&lt;/span&gt;&lt;/span&gt;&lt;/div&gt;&lt;/div&gt;&lt;/div&gt;&lt;/div&gt;",
    "template": "&lt;p style=\"text-align: center\"&gt;&lt;span class=\"fr-math-v2 fr-draggable\" contenteditable=\"false\" data-original-math=\"\\(\\frac{{{T10}}}{{{T1}}}\\)\" draggable=\"true\"&gt;\\(\\frac{{{T10}}}{{{T1}}}\\)&lt;/span&gt; − &lt;span class=\"fr-math-v2 fr-draggable\" contenteditable=\"false\" data-original-math=\"\\(\\frac{{{Q2}}}{{{T1}}}\\)\" draggable=\"true\"&gt;\\(\\frac{{{Q2}}}{{{T1}}}\\)&lt;/span&gt; = {{response}}&lt;/p&gt;",
    "hint": "&lt;p&gt;Cuenta {{Q2}} posiciones desde &lt;span class=\"fr-math-v2 fr-draggable\" contenteditable=\"false\" data-original-math=\"\\(\\frac{{{T10}}}{{{T1}}}\\)\" draggable=\"true\"&gt;\\(\\frac{{{T10}}}{{{T1}}}\\)&lt;/span&gt; hacia la izquierda.&lt;/p&gt;",
    "feedback": "&lt;p&gt;Para hacer esta resta con la ayuda de una recta numérica, hay que contar {{Q2}} posiciones desde &lt;span class=\"fr-math-v2 fr-draggable\" contenteditable=\"false\" data-original-math=\"\\(\\frac{{{T10}}}{{{T1}}}\\)\" draggable=\"true\"&gt;\\(\\frac{{{T10}}}{{{T1}}}\\)&lt;/span&gt; hacia la izquierda. Por ejemplo, para esta otra resta:&lt;/p&gt;&lt;p style=\"text-align:center;\"&gt;&lt;span class=\"fr-math-v2 fr-draggable\" contenteditable=\"false\" data-original-math=\"\\(\\frac{9}{5}\\)\" draggable=\"true\"&gt;\\(\\frac{9}{5}\\)&lt;/span&gt; − &lt;span class=\"fr-math-v2 fr-draggable\" contenteditable=\"false\" data-original-math=\"\\(\\frac{3}{5}\\)\" draggable=\"true\"&gt;\\(\\frac{3}{5}\\)&lt;/span&gt; = &lt;span class=\"fr-math-v2 fr-draggable\" contenteditable=\"false\" data-original-math=\"\\(\\frac{6}{5}\\)\" draggable=\"true\"&gt;\\(\\frac{6}{5}\\)&lt;/span&gt;&lt;/p&gt;&lt;div style=\"display:flex; justify-content:center;\"&gt;&lt;img src=\"https://blueberry-assets.oneclick.es/M4_NyO_59a_2.svg\" width=\"300\"&gt;&lt;/img&gt;&lt;/div&gt;",
    "seed": {
        "parameters": [
            {
                "name": "Q1",
                "label": null,
                "min": 2,
                "max": 9,
                "step": 1
            },
            {
                "name": "Q2",
                "label": null,
                "min": 2,
                "max": 9,
                "step": 1
            }
        ],
        "calculated": [
            {
                "name": "T1",
                "label": "{{function}}",
                "function": "{{Q1}}+{{Q2}}",
                "temp": "true"
            },
            {
                "name": "T2",
                "label": "{{function}}",
                "function": "{{Q1}}-1",
                "temp": "true"
            },
            {
                "name": "T3",
                "label": "{{function}}",
                "function": "{{Q1}}+1",
                "temp": "true"
            },
            {
                "name": "T4",
                "label": "{{function}}",
                "function": "{{Q1}}+2",
                "temp": "true"
            },
            {
                "name": "T5",
                "label": "{{function}}",
                "function": "{{Q1}}+3",
                "temp": "true"
            },
            {
                "name": "T6",
                "label": "{{function}}",
                "function": "{{Q1}}+4",
                "temp": "true"
            },
            {
                "name": "T7",
                "label": "{{function}}",
                "function": "{{Q1}}+5",
                "temp": "true"
            },
            {
                "name": "T8",
                "label": "{{function}}",
                "function": "{{Q1}}+6",
                "temp": "true"
            },
            {
                "name": "T9",
                "label": "{{function}}",
                "function": "{{Q1}}+7",
                "temp": "true"
            },
            {
                "name": "T10",
                "label": "{{function}}",
                "function": "{{Q1}}+8",
                "temp": "true"
            },
            {
                "name": "T11",
                "label": "{{function}}",
                "function": "{{Q1}}+9",
                "temp": "true"
            },
            {
                "name": "T12",
                "label": "{{function}}",
                "function": "{{T10}}-{{Q2}}",
                "temp": "true"
            },
            {
                "name": "A1",
                "label": "{{function}}",
                "function": "\\frac{{{T12}}}{{{T1}}}"
            }
        ],
        "uniques": true
    },
    "algorithm": {
        "name": "calculateOperation",
        "params": {
            "method": "equivLiteral",
            "keyboard": "INTERMEDIATE"
        }
    }
}</v>
      </c>
      <c r="C353" s="202" t="str">
        <f t="shared" ref="C353:C382" si="19">#REF!</f>
        <v>#REF!</v>
      </c>
      <c r="D353" s="202" t="str">
        <f t="shared" si="2"/>
        <v>#REF!</v>
      </c>
    </row>
    <row r="354" ht="15.75" customHeight="1">
      <c r="A354" s="202" t="str">
        <f>Seeds!AA372</f>
        <v>M4-NyO-53a-I-1</v>
      </c>
      <c r="B354" s="202" t="str">
        <f>Seeds!Z372</f>
        <v>{
    "id": "M4-NyO-53a-I-1",
    "stimulus": "&lt;p&gt;Selecciona las fracciones equivalentes.&lt;/p&gt;",
    "hint": "&lt;p&gt;Las fracciones equivalentes representan la misma cantidad.&lt;/p&gt;",
    "feedback": "&lt;p&gt;Para obtener una fracción equivalente, hay que multiplicar o dividir el numerador y el denominador por un mismo número.&lt;/p&gt;&lt;p&gt;En este caso, se ha multiplicado por {{Q3}}:&lt;/p&gt;&lt;p style=\"text-align: center\"&gt;&lt;span class=\"fr-math-v2 fr-draggable\" contenteditable=\"false\" data-original-math=\"\\(\\frac{{{Q1}}}{{{T1}}}\\)\" draggable=\"true\"&gt;\\(\\frac{{{Q1}}}{{{T1}}}\\)&lt;/span&gt; = &lt;span class=\"fr-math-v2 fr-draggable\" contenteditable=\"false\" data-original-math=\"\\(\\frac{{{T2}}}{{{T3}}}\\)\" draggable=\"true\"&gt;\\(\\frac{{{T2}}}{{{T3}}}\\)&lt;/span&gt;&lt;/p&gt;",
    "seed": {
        "parameters": [
            {
                "name": "Q1",
                "label": null,
                "min": 1,
                "max": 9,
                "step": 1
            },
            {
                "name": "Q2",
                "label": null,
                "min": 1,
                "max": 9,
                "step": 1
            },
            {
                "name": "Q3",
                "label": null,
                "min": 2,
                "max": 5,
                "step": 1
            }
        ],
        "calculated": [
            {
                "name": "T1",
                "label": "{{function}}",
                "function": "{{Q1}}+{{Q2}}",
                "temp": true
            },
            {
                "name": "T2",
                "label": "{{function}}",
                "function": "{{Q1}}*{{Q3}}",
                "temp": true
            },
            {
                "name": "T3",
                "label": "{{function}}",
                "function": "({{Q1}}+{{Q2}})*{{Q3}}",
                "temp": true
            },
            {
                "name": "A1",
                "label": "{{function}}",
                "function": "&lt;span class=\"fr-math-v2 fr-draggable\" contenteditable=\"false\" data-original-math=\"\\(\\frac{{{Q1}}}{{{T1}}}\\)\" draggable=\"true\"&gt;\\(\\frac{{{Q1}}}{{{T1}}}\\)&lt;/span&gt;"
            },
            {
                "name": "A2",
                "label": "{{function}}",
                "function": "&lt;span class=\"fr-math-v2 fr-draggable\" contenteditable=\"false\" data-original-math=\"\\(\\frac{{{T2}}}{{{T3}}}\\)\" draggable=\"true\"&gt;\\(\\frac{{{T2}}}{{{T3}}}\\)&lt;/span&gt;"
            },
            {
                "name": "A3",
                "label": "{{function}}",
                "function": "&lt;span class=\"fr-math-v2 fr-draggable\" contenteditable=\"false\" data-original-math=\"\\(\\frac{{{T2}}}{{{T1}}}\\)\" draggable=\"true\"&gt;\\(\\frac{{{T2}}}{{{T1}}}\\)&lt;/span&gt;",
                "incorrect": true
            },
            {
                "name": "A4",
                "label": "{{function}}",
                "function": "&lt;span class=\"fr-math-v2 fr-draggable\" contenteditable=\"false\" data-original-math=\"\\(\\frac{{{Q1}}}{{{T3}}}\\)\" draggable=\"true\"&gt;\\(\\frac{{{Q1}}}{{{T3}}}\\)&lt;/span&gt;",
                "incorrect": true
            }
        ],
        "uniques": true
    },
    "algorithm": {
        "name": "trueFalse",
        "template": "Multiple choice – multiple response",
        "params": {
            "countCorrect": 2,
            "countIncorrect": 2,
            "showCheckIcon": false,
            "columns": 4
        }
    }
}</v>
      </c>
      <c r="C354" s="202" t="str">
        <f t="shared" si="19"/>
        <v>#REF!</v>
      </c>
      <c r="D354" s="202" t="str">
        <f t="shared" si="2"/>
        <v>#REF!</v>
      </c>
    </row>
    <row r="355" ht="15.75" customHeight="1">
      <c r="A355" s="202" t="str">
        <f>Seeds!AA373</f>
        <v>M4-NyO-53a-E-1</v>
      </c>
      <c r="B355" s="202" t="str">
        <f>Seeds!Z373</f>
        <v>{"id":"M4-NyO-53a-E-1","stimulus":"&lt;p&gt;¿Cuál tiene que ser el valor de \"?\" para construir una fracción equivalente?&lt;/p&gt;&lt;p style=\"text-align: center\"&gt;&lt;span class=\"fr-math-v2 fr-draggable\" contenteditable=\"false\" data-original-math=\"\\(\\frac{{{Q1}}}{{{T1}}}\\)\" draggable=\"true\"&gt;\\(\\frac{{{Q1}}}{{{T1}}}\\)&lt;/span&gt; = &lt;span class=\"fr-math-v2 fr-draggable\" contenteditable=\"false\" data-original-math=\"\\(\\frac{?}{{{T2}}}\\)\" draggable=\"true\"&gt;\\(\\frac{?}{{{T2}}}\\)&lt;/span&gt;&lt;/p&gt;","template":"&lt;p style=\"text-align: center\"&gt;? = {{response}}&lt;/p&gt;","hint":"&lt;p&gt;Las fracciones equivalentes representan la misma cantidad.&lt;/p&gt;","feedback":"&lt;p&gt;Para obtener una fracción equivalente, hay que multiplicar o dividir el numerador y el denominador por un mismo número.&lt;/p&gt;&lt;p&gt;En este caso, se ha multiplicado por {{Q3}}:&lt;/p&gt;&lt;p style=\"text-align: center\"&gt;&lt;span class=\"fr-math-v2 fr-draggable\" contenteditable=\"false\" data-original-math=\"\\(\\frac{{{Q1}}}{{{T1}}}\\)\" draggable=\"true\"&gt;\\(\\frac{{{Q1}}}{{{T1}}}\\)&lt;/span&gt; = &lt;span class=\"fr-math-v2 fr-draggable\" contenteditable=\"false\" data-original-math=\"\\(\\frac{{{A1}}}{{{T2}}}\\)\" draggable=\"true\"&gt;\\(\\frac{{{A1}}}{{{T2}}}\\)&lt;/span&gt;&lt;/p&gt;","seed":{"parameters":[{"name":"Q1","label":null,"min":1,"max":9,"step":1},{"name":"Q2","label":null,"min":1,"max":9,"step":1},{"name":"Q3","label":null,"min":2,"max":5,"step":1}],"calculated":[{"name":"T1","label":"{{function}}","function":"{{Q1}}+{{Q2}}","temp":true},{"name":"T2","label":"{{function}}","function":"({{Q1}}+{{Q2}})*{{Q3}}","temp":true},{"name":"A1","label":"{{function}}","function":"{{Q1}}*{{Q3}}"}],"uniques":true},"algorithm":{"name":"calculateOperation","params":{"method":"equivLiteral","keyboard":"INTERMEDIATE"}}}</v>
      </c>
      <c r="C355" s="202" t="str">
        <f t="shared" si="19"/>
        <v>#REF!</v>
      </c>
      <c r="D355" s="202" t="str">
        <f t="shared" si="2"/>
        <v>#REF!</v>
      </c>
    </row>
    <row r="356" ht="15.75" customHeight="1">
      <c r="A356" s="202" t="str">
        <f>Seeds!AA375</f>
        <v>M4-NyO-53a-A-1</v>
      </c>
      <c r="B356" s="202" t="str">
        <f>Seeds!Z375</f>
        <v>{"id":"M4-NyO-53a-A-1","stimulus":"&lt;p&gt;Carmela ha llenado de dibujos &lt;span class=\"fr-math-v2 fr-draggable\" contenteditable=\"false\" data-original-math=\"\\(\\frac{{{Q1}}}{{{T1}}}\\)\" draggable=\"true\"&gt;\\(\\frac{{{Q1}}}{{{T1}}}\\)&lt;/span&gt; de las páginas de un cuaderno. ¿Cómo se puede reescribir esa fracción para que su denominador sea {{T2}}?&lt;/p&gt;","template":"&lt;p style=\"text-align: center\"&gt;&lt;span class=\"fr-math-v2 fr-draggable\" contenteditable=\"false\" data-original-math=\"\\(\\frac{{{Q1}}}{{{T1}}}\\)\" draggable=\"true\"&gt;\\(\\frac{{{Q1}}}{{{T1}}}\\)&lt;/span&gt; = &lt;span class=\"fr-math-v2 fr-draggable\" contenteditable=\"false\" data-original-math=\"\\(\\frac{?}{{{T2}}}\\)\" draggable=\"true\"&gt;\\(\\frac{?}{{{T2}}}\\)&lt;/span&gt;&lt;/p&gt;&lt;p style=\"text-align: center\"&gt;? = {{response}}&lt;/p&gt;","hint":"&lt;p&gt;Las fracciones equivalentes representan la misma cantidad.&lt;/p&gt;","feedback":"&lt;p&gt;Para obtener una fracción equivalente, hay que multiplicar o dividir el numerador y el denominador por un mismo número.&lt;/p&gt;&lt;p&gt;En este caso, se ha multiplicado por {{Q3}}:&lt;/p&gt;&lt;p style=\"text-align: center\"&gt;&lt;span class=\"fr-math-v2 fr-draggable\" contenteditable=\"false\" data-original-math=\"\\(\\frac{{{Q1}}}{{{T1}}}\\)\" draggable=\"true\"&gt;\\(\\frac{{{Q1}}}{{{T1}}}\\)&lt;/span&gt; = &lt;span class=\"fr-math-v2 fr-draggable\" contenteditable=\"false\" data-original-math=\"\\(\\frac{{{A1}}}{{{T2}}}\\)\" draggable=\"true\"&gt;\\(\\frac{{{A1}}}{{{T2}}}\\)&lt;/span&gt;&lt;/p&gt;","seed":{"parameters":[{"name":"Q1","label":null,"min":2,"max":9,"step":1},{"name":"Q2","label":null,"min":1,"max":9,"step":1},{"name":"Q3","label":null,"min":2,"max":5,"step":1}],"calculated":[{"name":"T1","label":"{{function}}","function":"{{Q1}}+{{Q2}}","temp":true},{"name":"T2","label":"{{function}}","function":"({{Q1}}+{{Q2}})*{{Q3}}","temp":true},{"name":"A1","label":"{{function}}","function":"{{Q1}}*{{Q3}}"}],"uniques":true},"algorithm":{"name":"calculateOperation","params":{"method":"equivLiteral","keyboard":"INTERMEDIATE"}}}</v>
      </c>
      <c r="C356" s="202" t="str">
        <f t="shared" si="19"/>
        <v>#REF!</v>
      </c>
      <c r="D356" s="202" t="str">
        <f t="shared" si="2"/>
        <v>#REF!</v>
      </c>
    </row>
    <row r="357" ht="15.75" customHeight="1">
      <c r="A357" s="202" t="str">
        <f>Seeds!AA376</f>
        <v>M4-NyO-53a-A-2</v>
      </c>
      <c r="B357" s="202" t="str">
        <f>Seeds!Z376</f>
        <v>{"id":"M4-NyO-53a-A-2","stimulus":"&lt;p&gt;Unos obreros ya han terminado de asfaltar &lt;span class=\"fr-math-v2 fr-draggable\" contenteditable=\"false\" data-original-math=\"\\(\\frac{{{T3}}}{{{T2}}}\\)\" draggable=\"true\"&gt;\\(\\frac{{{T3}}}{{{T2}}}\\)&lt;/span&gt; de un camino. ¿Cómo se puede reescribir esa fracción para que su denominador sea {{T1}}?&lt;/p&gt;","template":"&lt;p style=\"text-align: center\"&gt;&lt;span class=\"fr-math-v2 fr-draggable\" contenteditable=\"false\" data-original-math=\"\\(\\frac{{{T3}}}{{{T2}}}\\)\" draggable=\"true\"&gt;\\(\\frac{{{T3}}}{{{T2}}}\\)&lt;/span&gt; = &lt;span class=\"fr-math-v2 fr-draggable\" contenteditable=\"false\" data-original-math=\"\\(\\frac{?}{{{T1}}}\\)\" draggable=\"true\"&gt;\\(\\frac{?}{{{T1}}}\\)&lt;/span&gt;&lt;/p&gt;&lt;p style=\"text-align: center\"&gt;? = {{response}}&lt;/p&gt;","hint":"&lt;p&gt;Las fracciones equivalentes representan la misma cantidad.&lt;/p&gt;","feedback":"&lt;p&gt;Para obtener una fracción equivalente, hay que multiplicar o dividir el numerador y el denominador por un mismo número.&lt;/p&gt;&lt;p&gt;En este caso, se ha dividido entre {{Q3}}:&lt;/p&gt;&lt;p style=\"text-align: center\"&gt;&lt;span class=\"fr-math-v2 fr-draggable\" contenteditable=\"false\" data-original-math=\"\\(\\frac{{{T3}}}{{{T2}}}\\)\" draggable=\"true\"&gt;\\(\\frac{{{T3}}}{{{T2}}}\\)&lt;/span&gt; = &lt;span class=\"fr-math-v2 fr-draggable\" contenteditable=\"false\" data-original-math=\"\\(\\frac{{{Q1}}}{{{T1}}}\\)\" draggable=\"true\"&gt;\\(\\frac{{{Q1}}}{{{T1}}}\\)&lt;/span&gt;&lt;/p&gt;","seed":{"parameters":[{"name":"Q1","label":null,"min":1,"max":9,"step":1},{"name":"Q2","label":null,"min":1,"max":9,"step":1},{"name":"Q3","label":null,"min":2,"max":5,"step":1}],"calculated":[{"name":"T1","label":"{{function}}","function":"{{Q1}}+{{Q2}}","temp":true},{"name":"T2","label":"{{function}}","function":"({{Q1}}+{{Q2}})*{{Q3}}","temp":true},{"name":"T3","label":"{{function}}","function":"{{Q1}}*{{Q3}}","temp":true},{"name":"A1","label":"{{function}}","function":"{{Q1}}"}],"uniques":true},"algorithm":{"name":"calculateOperation","params":{"method":"equivLiteral","keyboard":"INTERMEDIATE"}}}</v>
      </c>
      <c r="C357" s="202" t="str">
        <f t="shared" si="19"/>
        <v>#REF!</v>
      </c>
      <c r="D357" s="202" t="str">
        <f t="shared" si="2"/>
        <v>#REF!</v>
      </c>
    </row>
    <row r="358" ht="15.75" customHeight="1">
      <c r="A358" s="202" t="str">
        <f>Seeds!AA377</f>
        <v>M4-NyO-53a-A-3</v>
      </c>
      <c r="B358" s="202" t="str">
        <f>Seeds!Z377</f>
        <v>{"id":"M4-NyO-53a-A-3","stimulus":"&lt;p&gt;Ya han transcurrido &lt;span class=\"fr-math-v2 fr-draggable\" contenteditable=\"false\" data-original-math=\"\\(\\frac{{{Q1}}}{{{T1}}}\\)\" draggable=\"true\"&gt;\\(\\frac{{{Q1}}}{{{T1}}}\\)&lt;/span&gt; de la duración de un partido de baloncesto. ¿Cómo se puede reescribir esa fracción para que su denominador sea {{T2}}?&lt;/p&gt;","template":"&lt;p style=\"text-align: center\"&gt;&lt;span class=\"fr-math-v2 fr-draggable\" contenteditable=\"false\" data-original-math=\"\\(\\frac{{{Q1}}}{{{T1}}}\\)\" draggable=\"true\"&gt;\\(\\frac{{{Q1}}}{{{T1}}}\\)&lt;/span&gt; = &lt;span class=\"fr-math-v2 fr-draggable\" contenteditable=\"false\" data-original-math=\"\\(\\frac{?}{{{T2}}}\\)\" draggable=\"true\"&gt;\\(\\frac{?}{{{T2}}}\\)&lt;/span&gt;&lt;/p&gt;&lt;p style=\"text-align: center\"&gt;? = {{response}}&lt;/p&gt;","hint":"&lt;p&gt;Las fracciones equivalentes representan la misma cantidad.&lt;/p&gt;","feedback":"&lt;p&gt;Para obtener una fracción equivalente, hay que multiplicar o dividir el numerador y el denominador por un mismo número.&lt;/p&gt;&lt;p&gt;En este caso, se ha multiplicado por {{Q3}}:&lt;/p&gt;&lt;p style=\"text-align: center\"&gt;&lt;span class=\"fr-math-v2 fr-draggable\" contenteditable=\"false\" data-original-math=\"\\(\\frac{{{Q1}}}{{{T1}}}\\)\" draggable=\"true\"&gt;\\(\\frac{{{Q1}}}{{{T1}}}\\)&lt;/span&gt; = &lt;span class=\"fr-math-v2 fr-draggable\" contenteditable=\"false\" data-original-math=\"\\(\\frac{{{A1}}}{{{T2}}}\\)\" draggable=\"true\"&gt;\\(\\frac{{{A1}}}{{{T2}}}\\)&lt;/span&gt;&lt;/p&gt;","seed":{"parameters":[{"name":"Q1","label":null,"min":2,"max":9,"step":1},{"name":"Q2","label":null,"min":1,"max":9,"step":1},{"name":"Q3","label":null,"min":2,"max":5,"step":1}],"calculated":[{"name":"T1","label":"{{function}}","function":"{{Q1}}+{{Q2}}","temp":true},{"name":"T2","label":"{{function}}","function":"({{Q1}}+{{Q2}})*{{Q3}}","temp":true},{"name":"A1","label":"{{function}}","function":"{{Q1}}*{{Q3}}"}],"uniques":true},"algorithm":{"name":"calculateOperation","params":{"method":"equivLiteral","keyboard":"INTERMEDIATE"}}}</v>
      </c>
      <c r="C358" s="202" t="str">
        <f t="shared" si="19"/>
        <v>#REF!</v>
      </c>
      <c r="D358" s="202" t="str">
        <f t="shared" si="2"/>
        <v>#REF!</v>
      </c>
    </row>
    <row r="359" ht="15.75" customHeight="1">
      <c r="A359" s="202" t="str">
        <f>Seeds!AA383</f>
        <v>M4-NyO-55a-I-1</v>
      </c>
      <c r="B359" s="202" t="str">
        <f>Seeds!Z383</f>
        <v>{"id":"M4-NyO-55a-I-1","stimulus":"&lt;p&gt;¿Cuál es el resultado de sumar &lt;span class=\"fr-math-v2 fr-draggable\" contenteditable=\"false\" data-original-math=\"\\(\\frac{{{Q1}}}{{{100}}}\\)\" draggable=\"true\"&gt;\\(\\frac{{{Q1}}}{100}\\)&lt;/span&gt; y &lt;span class=\"fr-math-v2 fr-draggable\" contenteditable=\"false\" data-original-math=\"\\(\\frac{{{Q2}}}{10}\\)\" draggable=\"true\"&gt;\\(\\frac{{{Q2}}}{10}\\)&lt;/span&gt;? Selecciona la respuesta correcta.&lt;/p&gt;","hint":"&lt;p&gt;Para sumar dos fracciones, las dos tienen que tener el mismo denominador.&lt;/p&gt;","feedback":"&lt;p&gt;Para sumar dos fracciones, las dos tienen que tener el mismo denominador. Por eso, construimos esta fracción equivalente:&lt;/p&gt;&lt;p style=\"text-align: center\"&gt;&lt;span class=\"fr-math-v2 fr-draggable\" contenteditable=\"false\" data-original-math=\"\\(\\frac{{{Q2}}}{10}\\)\" draggable=\"true\"&gt;\\(\\frac{{{Q2}}}{10}\\)&lt;/span&gt; = &lt;span class=\"fr-math-v2 fr-draggable\" contenteditable=\"false\" data-original-math=\"\\(\\frac{{{T4}}}{100}\\)\" draggable=\"true\"&gt;\\(\\frac{{{T4}}}{100}\\)&lt;/span&gt;&lt;/p&gt;&lt;p&gt;A continuación, se suman las dos fracciones:&lt;/p&gt;&lt;p style=\"text-align: center\"&gt;&lt;span class=\"fr-math-v2 fr-draggable\" contenteditable=\"false\" data-original-math=\"\\(\\frac{{{Q1}}}{100}\\)\" draggable=\"true\"&gt;\\(\\frac{{{Q1}}}{100}\\)&lt;/span&gt; + &lt;span class=\"fr-math-v2 fr-draggable\" contenteditable=\"false\" data-original-math=\"\\(\\frac{{{T4}}}{100}\\)\" draggable=\"true\"&gt;\\(\\frac{{{T4}}}{100}\\)&lt;/span&gt; = &lt;span class=\"fr-math-v2 fr-draggable\" contenteditable=\"false\" data-original-math=\"\\(\\frac{{{T1}}}{100}\\)\" draggable=\"true\"&gt;\\(\\frac{{{T1}}}{100}\\)&lt;/span&gt;&lt;/p&gt;","seed":{"parameters":[{"name":"Q1","label":null,"min":1,"max":99,"step":1},{"name":"Q2","label":null,"min":1,"max":9,"step":1},{"name":"Q3","label":null,"min":1,"max":99,"step":1},{"name":"Q4","label":null,"min":1,"max":99,"step":1}],"calculated":[{"name":"T1","label":"{{function}}","function":"{{Q1}}+{{Q2}}*10","temp":true},{"name":"T2","label":"{{function}}","function":"{{Q3}}+{{Q2}}*10","temp":true},{"name":"T3","label":"{{function}}","function":"{{Q4}}+{{Q2}}*10","temp":true},{"name":"T4","label":"{{function}}","function":"{{Q2}}*10","temp":true},{"name":"A1","label":"&lt;span class=\"fr-math-v2 fr-draggable\" contenteditable=\"false\" data-original-math=\"\\(\\frac{{{T1}}}{100}\\)\" draggable=\"true\"&gt;\\(\\frac{{{T1}}}{100}\\)&lt;/span&gt;","function":""},{"name":"A2","label":"&lt;span class=\"fr-math-v2 fr-draggable\" contenteditable=\"false\" data-original-math=\"\\(\\frac{{{T2}}}{100}\\)\" draggable=\"true\"&gt;\\(\\frac{{{T2}}}{100}\\)&lt;/span&gt;","function":"","incorrect":true},{"name":"A3","label":"&lt;span class=\"fr-math-v2 fr-draggable\" contenteditable=\"false\" data-original-math=\"\\(\\frac{{{T3}}}{100}\\)\" draggable=\"true\"&gt;\\(\\frac{{{T3}}}{100}\\)&lt;/span&gt;","function":"","incorrect":true}],"uniques":true},"algorithm":{"name":"trueFalse","template":"Multiple choice – standard","params":{"countCorrect":1,"countIncorrect":2,"showCheckIcon":false,"columns":3}}}</v>
      </c>
      <c r="C359" s="202" t="str">
        <f t="shared" si="19"/>
        <v>#REF!</v>
      </c>
      <c r="D359" s="202" t="str">
        <f t="shared" si="2"/>
        <v>#REF!</v>
      </c>
    </row>
    <row r="360" ht="15.75" customHeight="1">
      <c r="A360" s="202" t="str">
        <f>Seeds!AA384</f>
        <v>M4-NyO-55a-E-1</v>
      </c>
      <c r="B360" s="202" t="str">
        <f>Seeds!Z384</f>
        <v>{"id":"M4-NyO-55a-E-1","stimulus":"&lt;p&gt;Escribe el resultado de esta suma en forma de fracción.&lt;/p&gt;","template":"&lt;p style=\"text-align: center\"&gt;&lt;span class=\"fr-math-v2 fr-draggable\" contenteditable=\"false\" data-original-math=\"\\(\\frac{{{Q1}}}{100}\\)\" draggable=\"true\"&gt;\\(\\frac{{{Q1}}}{100}\\)&lt;/span&gt; + &lt;span class=\"fr-math-v2 fr-draggable\" contenteditable=\"false\" data-original-math=\"\\(\\frac{{{Q2}}}{10}\\)\" draggable=\"true\"&gt;\\(\\frac{{{Q2}}}{10}\\)&lt;/span&gt; = {{response}}&lt;/p&gt;","hint":"&lt;p&gt;Para sumar dos fracciones, las dos tienen que tener el mismo denominador.&lt;/p&gt;","feedback":"&lt;p&gt;Para sumar dos fracciones, las dos tienen que tener el mismo denominador. Por eso, construimos esta fracción equivalente:&lt;/p&gt;&lt;p style=\"text-align: center\"&gt;&lt;span class=\"fr-math-v2 fr-draggable\" contenteditable=\"false\" data-original-math=\"\\(\\frac{{{Q2}}}{10}\\)\" draggable=\"true\"&gt;\\(\\frac{{{Q2}}}{10}\\)&lt;/span&gt; = &lt;span class=\"fr-math-v2 fr-draggable\" contenteditable=\"false\" data-original-math=\"\\(\\frac{{{T2}}}{100}\\)\" draggable=\"true\"&gt;\\(\\frac{{{T2}}}{100}\\)&lt;/span&gt;&lt;/p&gt;&lt;p&gt;A continuación, se suman las dos fracciones:&lt;/p&gt;&lt;p style=\"text-align: center\"&gt;&lt;span class=\"fr-math-v2 fr-draggable\" contenteditable=\"false\" data-original-math=\"\\(\\frac{{{Q1}}}{100}\\)\" draggable=\"true\"&gt;\\(\\frac{{{Q1}}}{100}\\)&lt;/span&gt; + &lt;span class=\"fr-math-v2 fr-draggable\" contenteditable=\"false\" data-original-math=\"\\(\\frac{{{T2}}}{100}\\)\" draggable=\"true\"&gt;\\(\\frac{{{T2}}}{100}\\)&lt;/span&gt; = &lt;span class=\"fr-math-v2 fr-draggable\" contenteditable=\"false\" data-original-math=\"\\(\\frac{{{T1}}}{100}\\)\" draggable=\"true\"&gt;\\(\\frac{{{T1}}}{100}\\)&lt;/span&gt;&lt;/p&gt;","seed":{"parameters":[{"name":"Q1","label":null,"min":1,"max":99,"step":1},{"name":"Q2","label":null,"min":1,"max":9,"step":1}],"calculated":[{"name":"T1","label":"{{function}}","function":"{{Q1}}+{{Q2}}*10","temp":true},{"name":"T2","label":"{{function}}","function":"{{Q2}}*10","temp":true},{"name":"A1","label":"\\frac{{{T1}}}{100}","function":"\\frac{{{T1}}}{100}"}],"uniques":true},"algorithm":{"name":"calculateOperation","params":{"method":"equivLiteral","keyboard":"INTERMEDIATE"}}}</v>
      </c>
      <c r="C360" s="202" t="str">
        <f t="shared" si="19"/>
        <v>#REF!</v>
      </c>
      <c r="D360" s="202" t="str">
        <f t="shared" si="2"/>
        <v>#REF!</v>
      </c>
    </row>
    <row r="361" ht="15.75" customHeight="1">
      <c r="A361" s="202" t="str">
        <f>Seeds!AA386</f>
        <v>M4-NyO-55a-A-1</v>
      </c>
      <c r="B361" s="202" t="str">
        <f>Seeds!Z386</f>
        <v>{"id":"M4-NyO-55a-A-1","stimulus":"&lt;p&gt;De las tartas que tiene a la venta una pastelería, &lt;span class=\"fr-math-v2 fr-draggable\" contenteditable=\"false\" data-original-math=\"\\(\\frac{{{Q1}}}{100}\\)\" draggable=\"true\"&gt;\\(\\frac{{{Q1}}}{100}\\)&lt;/span&gt; son de chocolate y &lt;span class=\"fr-math-v2 fr-draggable\" contenteditable=\"false\" data-original-math=\"\\(\\frac{{{Q2}}}{10}\\)\" draggable=\"true\"&gt;\\(\\frac{{{Q2}}}{10}\\)&lt;/span&gt; son de frutas. ¿Qué fracción del total de tartas componen las de chocolate y frutas juntas?&lt;/p&gt;","template":"&lt;p style=\"text-align: center\"&gt;&lt;span class=\"fr-math-v2 fr-draggable\" contenteditable=\"false\" data-original-math=\"\\(\\frac{{{Q1}}}{100}\\)\" draggable=\"true\"&gt;\\(\\frac{{{Q1}}}{100}\\)&lt;/span&gt; + &lt;span class=\"fr-math-v2 fr-draggable\" contenteditable=\"false\" data-original-math=\"\\(\\frac{{{Q2}}}{10}\\)\" draggable=\"true\"&gt;\\(\\frac{{{Q2}}}{10}\\)&lt;/span&gt; = {{response}}&lt;/p&gt;","hint":"&lt;p&gt;Para sumar dos fracciones, las dos tienen que tener el mismo denominador.&lt;/p&gt;","feedback":"&lt;p&gt;Para sumar dos fracciones, las dos tienen que tener el mismo denominador. Para ello, se puede construir esta fracción equivalente:&lt;/p&gt;&lt;p style=\"text-align: center\"&gt;&lt;span class=\"fr-math-v2 fr-draggable\" contenteditable=\"false\" data-original-math=\"\\(\\frac{{{Q2}}}{10}\\)\" draggable=\"true\"&gt;\\(\\frac{{{Q2}}}{10}\\)&lt;/span&gt; = &lt;span class=\"fr-math-v2 fr-draggable\" contenteditable=\"false\" data-original-math=\"\\(\\frac{{{T2}}}{100}\\)\" draggable=\"true\"&gt;\\(\\frac{{{T2}}}{100}\\)&lt;/span&gt;&lt;/p&gt;&lt;p&gt;A continuación, se suman las dos fracciones:&lt;/p&gt;&lt;p style=\"text-align: center\"&gt;&lt;span class=\"fr-math-v2 fr-draggable\" contenteditable=\"false\" data-original-math=\"\\(\\frac{{{Q1}}}{100}\\)\" draggable=\"true\"&gt;\\(\\frac{{{Q1}}}{100}\\)&lt;/span&gt; + &lt;span class=\"fr-math-v2 fr-draggable\" contenteditable=\"false\" data-original-math=\"\\(\\frac{{{T2}}}{100}\\)\" draggable=\"true\"&gt;\\(\\frac{{{T2}}}{100}\\)&lt;/span&gt; = &lt;span class=\"fr-math-v2 fr-draggable\" contenteditable=\"false\" data-original-math=\"\\(\\frac{{{T1}}}{100}\\)\" draggable=\"true\"&gt;\\(\\frac{{{T1}}}{100}\\)&lt;/span&gt;&lt;/p&gt;","seed":{"parameters":[{"name":"Q1","label":null,"min":2,"max":20,"step":1},{"name":"Q2","label":null,"min":2,"max":5,"step":1}],"calculated":[{"name":"T1","label":"{{function}}","function":"{{Q1}}+{{Q2}}*10","temp":true},{"name":"T2","label":"{{function}}","function":"{{Q2}}*10","temp":true},{"name":"A1","label":"{{function}}","function":"\\frac{{{T1}}}{100}"}],"uniques":true},"algorithm":{"name":"calculateOperation","params":{"method":"equivLiteral","keyboard":"INTERMEDIATE"}}}</v>
      </c>
      <c r="C361" s="202" t="str">
        <f t="shared" si="19"/>
        <v>#REF!</v>
      </c>
      <c r="D361" s="202" t="str">
        <f t="shared" si="2"/>
        <v>#REF!</v>
      </c>
    </row>
    <row r="362" ht="15.75" customHeight="1">
      <c r="A362" s="202" t="str">
        <f>Seeds!AA387</f>
        <v>M4-NyO-55a-A-2</v>
      </c>
      <c r="B362" s="202" t="str">
        <f>Seeds!Z387</f>
        <v>{"id":"M4-NyO-55a-A-2","stimulus":"&lt;p&gt;Dos trabajadores de control de plagas se están encargando de desinfectar un bloque de oficinas. El primero ya ha desinfectado &lt;span class=\"fr-math-v2 fr-draggable\" contenteditable=\"false\" data-original-math=\"\\(\\frac{{{Q2}}}{10}\\)\" draggable=\"true\"&gt;\\(\\frac{{{Q2}}}{10}\\)&lt;/span&gt; del edificio y el segundo, &lt;span class=\"fr-math-v2 fr-draggable\" contenteditable=\"false\" data-original-math=\"\\(\\frac{{{Q1}}}{100}\\)\" draggable=\"true\"&gt;\\(\\frac{{{Q1}}}{100}\\)&lt;/span&gt;. ¿Cuánto han desinfectado entre los dos hasta este momento?&lt;/p&gt;","template":"&lt;p style=\"text-align: center\"&gt;&lt;span class=\"fr-math-v2 fr-draggable\" contenteditable=\"false\" data-original-math=\"\\(\\frac{{{Q2}}}{10}\\)\" draggable=\"true\"&gt;\\(\\frac{{{Q2}}}{10}\\)&lt;/span&gt; + &lt;span class=\"fr-math-v2 fr-draggable\" contenteditable=\"false\" data-original-math=\"\\(\\frac{{{Q1}}}{100}\\)\" draggable=\"true\"&gt;\\(\\frac{{{Q1}}}{100}\\)&lt;/span&gt; = {{response}}&lt;/p&gt;","hint":"&lt;p&gt;Para sumar dos fracciones, las dos tienen que tener el mismo denominador.&lt;/p&gt;","feedback":"&lt;p&gt;Para sumar dos fracciones, las dos tienen que tener el mismo denominador. Para ello, se puede construir esta fracción equivalente:&lt;/p&gt;&lt;p style=\"text-align: center\"&gt;&lt;span class=\"fr-math-v2 fr-draggable\" contenteditab:&lt;/p&gt;&lt;p style=\"text-align: center\"&gt;&lt;span class=\"fr-math-v2 fr-draggable\" contenteditable=\"false\" data-original-math=\"\\(\\frac{{{Q2}}}{10}\\)\" draggable=\"true\"&gt;\\(\\frac{{{Q2}}}{10}\\)&lt;/span&gt; = &lt;span class=\"fr-math-v2 fr-draggable\" contenteditable=\"false\" data-original-math=\"\\(\\frac{{{T2}}}{100}\\)\" draggable=\"true\"&gt;\\(\\frac{{{T2}}}{100}\\)&lt;/span&gt;&lt;/p&gt;&lt;p&gt;A continuación, se suman las dos fracciones:&lt;/p&gt;&lt;p style=\"text-align: center\"&gt;&lt;span class=\"fr-math-v2 fr-draggable\" contenteditable=\"false\" data-original-math=\"\\(\\frac{{{T2}}}{100}\\)\" draggable=\"true\"&gt;\\(\\frac{{{T2}}}{100}\\)&lt;/span&gt; + &lt;span class=\"fr-math-v2 fr-draggable\" contenteditable=\"false\" data-original-math=\"\\(\\frac{{{Q1}}}{100}\\)\" draggable=\"true\"&gt;\\(\\frac{{{Q1}}}{100}\\)&lt;/span&gt; = &lt;span class=\"fr-math-v2 fr-draggable\" contenteditable=\"false\" data-original-math=\"\\(\\frac{{{T1}}}{100}\\)\" draggable=\"true\"&gt;\\(\\frac{{{T1}}}{100}\\)&lt;/span&gt;&lt;/p&gt;","seed":{"parameters":[{"name":"Q1","label":null,"min":2,"max":49,"step":1},{"name":"Q2","label":null,"min":2,"max":5,"step":1}],"calculated":[{"name":"T1","label":"{{function}}","function":"{{Q1}}+{{Q2}}*10","temp":true},{"name":"T2","label":"{{function}}","function":"{{Q2}}*10","temp":true},{"name":"A1","label":"{{function}}","function":"\\frac{{{T1}}}{100}"}],"uniques":true},"algorithm":{"name":"calculateOperation","params":{"method":"equivLiteral","keyboard":"INTERMEDIATE"}}}</v>
      </c>
      <c r="C362" s="202" t="str">
        <f t="shared" si="19"/>
        <v>#REF!</v>
      </c>
      <c r="D362" s="202" t="str">
        <f t="shared" si="2"/>
        <v>#REF!</v>
      </c>
    </row>
    <row r="363" ht="15.75" customHeight="1">
      <c r="A363" s="202" t="str">
        <f>Seeds!AA388</f>
        <v>M4-NyO-55a-A-3</v>
      </c>
      <c r="B363" s="202" t="str">
        <f>Seeds!Z388</f>
        <v>{"id":"M4-NyO-55a-A-3","stimulus":"&lt;p&gt;Una periodista tiene ocupada &lt;span class=\"fr-math-v2 fr-draggable\" contenteditable=\"false\" data-original-math=\"\\(\\frac{{{Q1}}}{100}\\)\" draggable=\"true\"&gt;\\(\\frac{{{Q1}}}{100}\\)&lt;/span&gt; de la memoria de un disco duro con fotografías y &lt;span class=\"fr-math-v2 fr-draggable\" contenteditable=\"false\" data-original-math=\"\\(\\frac{{{Q2}}}{10}\\)\" draggable=\"true\"&gt;\\(\\frac{{{Q2}}}{10}\\)&lt;/span&gt; con vídeos. ¿Qué fracción del disco tiene fotografías y vídeos?&lt;/p&gt;","template":"&lt;p style=\"text-align: center\"&gt;&lt;span class=\"fr-math-v2 fr-draggable\" contenteditable=\"false\" data-original-math=\"\\(\\frac{{{Q1}}}{100}\\)\" draggable=\"true\"&gt;\\(\\frac{{{Q1}}}{100}\\)&lt;/span&gt; + &lt;span class=\"fr-math-v2 fr-draggable\" contenteditable=\"false\" data-original-math=\"\\(\\frac{{{Q2}}}{10}\\)\" draggable=\"true\"&gt;\\(\\frac{{{Q2}}}{10}\\)&lt;/span&gt; = {{response}}&lt;/p&gt;","hint":"&lt;p&gt;Para sumar dos fracciones, las dos tienen que tener el mismo denominador.&lt;/p&gt;","feedback":"&lt;p&gt;Para sumar dos fracciones, las dos tienen que tener el mismo denominador. Para ello, se puede construir esta fracción equivalente:&lt;/p&gt;&lt;p style=\"text-align: center\"&gt;&lt;span class=\"fr-math-v2 fr-draggable\" contenteditab&lt;/p&gt;&lt;p style=\"text-align: center\"&gt;&lt;span class=\"fr-math-v2 fr-draggable\" contenteditable=\"false\" data-original-math=\"\\(\\frac{{{Q2}}}{10}\\)\" draggable=\"true\"&gt;\\(\\frac{{{Q2}}}{10}\\)&lt;/span&gt; = &lt;span class=\"fr-math-v2 fr-draggable\" contenteditable=\"false\" data-original-math=\"\\(\\frac{{{T2}}}{100}\\)\" draggable=\"true\"&gt;\\(\\frac{{{T2}}}{100}\\)&lt;/span&gt;&lt;/p&gt;&lt;p&gt;A continuación, se suman las dos fracciones:&lt;/p&gt;&lt;p style=\"text-align: center\"&gt;&lt;span class=\"fr-math-v2 fr-draggable\" contenteditable=\"false\" data-original-math=\"\\(\\frac{{{Q1}}}{100}\\)\" draggable=\"true\"&gt;\\(\\frac{{{Q1}}}{100}\\)&lt;/span&gt; + &lt;span class=\"fr-math-v2 fr-draggable\" contenteditable=\"false\" data-original-math=\"\\(\\frac{{{T2}}}{100}\\)\" draggable=\"true\"&gt;\\(\\frac{{{T2}}}{100}\\)&lt;/span&gt; = &lt;span class=\"fr-math-v2 fr-draggable\" contenteditable=\"false\" data-original-math=\"\\(\\frac{{{T1}}}{100}\\)\" draggable=\"true\"&gt;\\(\\frac{{{T1}}}{100}\\)&lt;/span&gt;&lt;/p&gt;","seed":{"parameters":[{"name":"Q1","label":null,"min":2,"max":49,"step":1},{"name":"Q2","label":null,"min":2,"max":5,"step":1}],"calculated":[{"name":"T1","label":"{{function}}","function":"{{Q1}}+{{Q2}}*10","temp":true},{"name":"T2","label":"{{function}}","function":"{{Q2}}*10","temp":true},{"name":"A1","label":"{{function}}","function":"\\frac{{{T1}}}{100}"}],"uniques":true},"algorithm":{"name":"calculateOperation","params":{"method":"equivLiteral","keyboard":"INTERMEDIATE"}}}</v>
      </c>
      <c r="C363" s="202" t="str">
        <f t="shared" si="19"/>
        <v>#REF!</v>
      </c>
      <c r="D363" s="202" t="str">
        <f t="shared" si="2"/>
        <v>#REF!</v>
      </c>
    </row>
    <row r="364" ht="15.75" customHeight="1">
      <c r="A364" s="202" t="str">
        <f>Seeds!AA389</f>
        <v>M4-NyO-56a-I-1</v>
      </c>
      <c r="B364" s="202" t="str">
        <f>Seeds!Z389</f>
        <v>{"id":"M4-NyO-56a-I-1","stimulus":"&lt;p&gt;Calcula esta multiplicación.&lt;/p&gt;","template":"&lt;p style=\"text-align: center\"&gt;&lt;span class=\"fr-math-v2 fr-draggable\" contenteditable=\"false\" data-original-math=\"\\(\\frac{{{Q1}}}{{{T2}}}\\)\" draggable=\"true\"&gt;\\(\\frac{{{Q1}}}{{{T2}}}\\)&lt;/span&gt; × {{T1}} = {{response}}&lt;/p&gt;","hint":"Divide el número entre el denominador y multiplica el resultado por el numerador.","feedback":"&lt;p&gt;Para calcular la fracción de un número, hay que dividir el número entre el denominador y multiplicar el resultado por el numerador:&lt;/p&gt;&lt;p style=\"text-align: center\"&gt;{{T1}} : {{T2}} = {{Q3}}&lt;/p&gt;&lt;p style=\"text-align: center\"&gt;{{Q3}} × {{Q1}} = {{A1}}&lt;/p&gt;","seed":{"parameters":[{"name":"Q1","label":null,"min":1,"max":5,"step":1},{"name":"Q2","label":null,"min":1,"max":5,"step":1},{"name":"Q3","label":null,"min":2,"max":5,"step":1}],"calculated":[{"name":"T1","label":"{{function}}","function":"({{Q1}}+{{Q2}})*{{Q3}}","temp":"true"},{"name":"T2","label":"{{function}}","function":"{{Q1}}+{{Q2}}","temp":"true"},{"name":"A1","label":"{{function}}","function":"{{Q1}}*{{Q3}}"}],"uniques":true},"algorithm":{"name":"calculateOperation","params":{"method":"equivLiteral","keyboard":"INTERMEDIATE"}}}</v>
      </c>
      <c r="C364" s="202" t="str">
        <f t="shared" si="19"/>
        <v>#REF!</v>
      </c>
      <c r="D364" s="202" t="str">
        <f t="shared" si="2"/>
        <v>#REF!</v>
      </c>
    </row>
    <row r="365" ht="15.75" customHeight="1">
      <c r="A365" s="202" t="str">
        <f>Seeds!AA390</f>
        <v>M4-NyO-56a-E-1</v>
      </c>
      <c r="B365" s="202" t="str">
        <f>Seeds!Z390</f>
        <v>{"id":"M4-NyO-56a-E-1","stimulus":"&lt;p&gt;Calcula esta multiplicación.&lt;/p&gt;","template":"&lt;p style=\"text-align: center\"&gt;&lt;span class=\"fr-math-v2 fr-draggable\" contenteditable=\"false\" data-original-math=\"\\(\\frac{{{Q1}}}{{{T2}}}\\)\" draggable=\"true\"&gt;\\(\\frac{{{Q1}}}{{{T2}}}\\)&lt;/span&gt; × {{T1}} = {{response}}&lt;/p&gt;","hint":"&lt;p&gt;Divide el número entre el denominador y multiplica el resultado por el numerador.&lt;/p&gt;","feedback":"&lt;p&gt;Para calcular la fracción de un número, hay que dividir el número entre el denominador y multiplicar el resultado por el numerador:&lt;/p&gt;&lt;p style=\"text-align: center\"&gt;{{T1}} : {{T2}} = {{Q3}}&lt;/p&gt;&lt;p style=\"text-align: center\"&gt;{{Q3}} × {{Q1}} = {{A1}}&lt;/p&gt;","seed":{"parameters":[{"name":"Q1","label":null,"list":[1,2,3,4,5]},{"name":"Q2","label":null,"list":[1,2,3,4,5]},{"name":"Q3","label":null,"list":[2,3,4,5]}],"calculated":[{"name":"T1","label":"{{function}}","function":"({{Q1}}+{{Q2}})*{{Q3}}","temp":true},{"name":"T2","label":"{{function}}","function":"{{Q1}}+{{Q2}}","temp":true},{"name":"A1","label":"{{function}}","function":"{{Q1}}*{{Q3}}"}],"uniques":true},"algorithm":{"name":"calculateOperation","params":{"method":"equivLiteral","keyboard":"INTERMEDIATE"}}}</v>
      </c>
      <c r="C365" s="202" t="str">
        <f t="shared" si="19"/>
        <v>#REF!</v>
      </c>
      <c r="D365" s="202" t="str">
        <f t="shared" si="2"/>
        <v>#REF!</v>
      </c>
    </row>
    <row r="366" ht="15.75" customHeight="1">
      <c r="A366" s="202" t="str">
        <f>Seeds!AA391</f>
        <v>M4-NyO-56a-A-1</v>
      </c>
      <c r="B366" s="202" t="str">
        <f>Seeds!Z391</f>
        <v>{"id":"M4-NyO-56a-A-1","stimulus":"&lt;p&gt;A Cecilia le han dado {{T1}} botellas con &lt;span class=\"fr-math-v2 fr-draggable\" contenteditable=\"false\" data-original-math=\"\\(\\frac{{{Q1}}}{{{T2}}}\\)\" draggable=\"true\"&gt;\\(\\frac{{{Q1}}}{{{T2}}}\\)&lt;/span&gt; l de agua en cada una. ¿Cuántos litros tiene en total?&lt;/p&gt;","template":"&lt;p&gt;{{response}} l.&lt;/p&gt;","hint":"&lt;p&gt;Divide el número entre el denominador y multiplica el resultado por el numerador.&lt;/p&gt;","feedback":"&lt;p&gt;Para calcular la fracción de un número, hay que dividir el número entre el denominador y multiplicar el resultado por el numerador:&lt;/p&gt;&lt;p style=\"text-align: center\"&gt;&lt;span class=\"fr-math-v2 fr-draggable\" contenteditable=\"false\" data-original-math=\"\\(\\frac{{{Q1}}}{{{T2}}}\\)\" draggable=\"true\"&gt;\\(\\frac{{{Q1}}}{{{T2}}}\\)&lt;/span&gt; × {{T1}} = ?&lt;/p&gt;&lt;p style=\"text-align: center\"&gt;{{T1}} : {{T2}} = {{Q3}}&lt;/p&gt;&lt;p style=\"text-align: center\"&gt;{{Q3}} × {{Q1}} = {{A1}} l&lt;/p&gt;","seed":{"parameters":[{"name":"Q1","label":null,"list":[1,2,3,4,5]},{"name":"Q2","label":null,"list":[1,2,3,4,5]},{"name":"Q3","label":null,"list":[2,3,4,5]}],"calculated":[{"name":"T1","label":"{{function}}","function":"({{Q1}}+{{Q2}})*{{Q3}}","temp":true},{"name":"T2","label":"{{function}}","function":"{{Q1}}+{{Q2}}","temp":true},{"name":"A1","label":"{{function}}","function":"{{Q1}}*{{Q3}}"}],"uniques":true},"algorithm":{"name":"calculateOperation","params":{"method":"equivLiteral","keyboard":"INTERMEDIATE"}}}</v>
      </c>
      <c r="C366" s="202" t="str">
        <f t="shared" si="19"/>
        <v>#REF!</v>
      </c>
      <c r="D366" s="202" t="str">
        <f t="shared" si="2"/>
        <v>#REF!</v>
      </c>
    </row>
    <row r="367" ht="15.75" customHeight="1">
      <c r="A367" s="202" t="str">
        <f>Seeds!AA392</f>
        <v>M4-NyO-56a-A-2</v>
      </c>
      <c r="B367" s="202" t="str">
        <f>Seeds!Z392</f>
        <v>{"id":"M4-NyO-56a-A-2","stimulus":"&lt;p&gt;Un artista está trabajando con {{T1}} botes de pintura que pesan &lt;span class=\"fr-math-v2 fr-draggable\" contenteditable=\"false\" data-original-math=\"\\(\\frac{{{Q1}}}{{{T2}}}\\)\" draggable=\"true\"&gt;\\(\\frac{{{Q1}}}{{{T2}}}\\)&lt;/span&gt; kg cada uno. ¿Cuánta pintura tiene en total?&lt;/p&gt;","template":"&lt;p&gt;{{response}} kg.&lt;/p&gt;","hint":"&lt;p&gt;Divide el número entre el denominador y multiplica el resultado por el numerador.&lt;/p&gt;","feedback":"&lt;p&gt;Para calcular la fracción de un número, hay que dividir el número entre el denominador y multiplicar el resultado por el numerador:&lt;/p&gt;&lt;p style=\"text-align: center\"&gt;&lt;span class=\"fr-math-v2 fr-draggable\" contenteditable=\"false\" data-original-math=\"\\(\\frac{{{Q1}}}{{{T2}}}\\)\" draggable=\"true\"&gt;\\(\\frac{{{Q1}}}{{{T2}}}\\)&lt;/span&gt; × {{T1}} = ?&lt;/p&gt;&lt;p style=\"text-align: center\"&gt;{{T1}} : {{T2}} = {{Q3}}&lt;/p&gt;&lt;p style=\"text-align: center\"&gt;{{Q3}} × {{Q1}} = {{A1}} kg&lt;/p&gt;","seed":{"parameters":[{"name":"Q1","label":null,"list":[1,2,3,4,5]},{"name":"Q2","label":null,"list":[1,2,3,4,5]},{"name":"Q3","label":null,"list":[2,3,4,5]}],"calculated":[{"name":"T1","label":"{{function}}","function":"({{Q1}}+{{Q2}})*{{Q3}}","temp":true},{"name":"T2","label":"{{function}}","function":"{{Q1}}+{{Q2}}","temp":true},{"name":"A1","label":"{{function}}","function":"{{Q1}}*{{Q3}}"}],"uniques":true},"algorithm":{"name":"calculateOperation","params":{"method":"equivLiteral","keyboard":"INTERMEDIATE"}}}</v>
      </c>
      <c r="C367" s="202" t="str">
        <f t="shared" si="19"/>
        <v>#REF!</v>
      </c>
      <c r="D367" s="202" t="str">
        <f t="shared" si="2"/>
        <v>#REF!</v>
      </c>
    </row>
    <row r="368" ht="15.75" customHeight="1">
      <c r="A368" s="202" t="str">
        <f>Seeds!AA393</f>
        <v>M4-NyO-56a-A-3</v>
      </c>
      <c r="B368" s="202" t="str">
        <f>Seeds!Z393</f>
        <v>{"id":"M4-NyO-56a-A-3","stimulus":"&lt;p&gt;Para tejer varios jerséis, Marina ha comprado {{T1}} ovillos, cada uno con &lt;span class=\"fr-math-v2 fr-draggable\" contenteditable=\"false\" data-original-math=\"\\(\\frac{{{Q1}}}{{{T2}}}\\)\" draggable=\"true\"&gt;\\(\\frac{{{Q1}}}{{{T2}}}\\)&lt;/span&gt; km de lana. ¿Cuántos kilómetros son en total?&lt;/p&gt;","template":"&lt;p&gt;{{response}} km.&lt;/p&gt;","hint":"&lt;p&gt;Divide el número entre el denominador y multiplica el resultado por el numerador.&lt;/p&gt;","feedback":"&lt;p&gt;Para calcular la fracción de un número, hay que dividir el número entre el denominador y multiplicar el resultado por el numerador:&lt;/p&gt;&lt;p style=\"text-align: center\"&gt;&lt;span class=\"fr-math-v2 fr-draggable\" contenteditable=\"false\" data-original-math=\"\\(\\frac{{{Q1}}}{{{T2}}}\\)\" draggable=\"true\"&gt;\\(\\frac{{{Q1}}}{{{T2}}}\\)&lt;/span&gt; × {{T1}} = ?&lt;/p&gt;&lt;p style=\"text-align: center\"&gt;{{T1}} : {{T2}} = {{Q3}}&lt;/p&gt;&lt;p style=\"text-align: center\"&gt;{{Q3}} × {{Q1}} = {{A1}} km&lt;/p&gt;","seed":{"parameters":[{"name":"Q1","label":null,"list":[1,2,3,4,5]},{"name":"Q2","label":null,"list":[1,2,3,4,5]},{"name":"Q3","label":null,"list":[2,3,4,5]}],"calculated":[{"name":"T1","label":"{{function}}","function":"({{Q1}}+{{Q2}})*{{Q3}}","temp":true},{"name":"T2","label":"{{function}}","function":"{{Q1}}+{{Q2}}","temp":true},{"name":"A1","label":"{{function}}","function":"{{Q1}}*{{Q3}}"}],"uniques":true},"algorithm":{"name":"calculateOperation","params":{"method":"equivLiteral","keyboard":"INTERMEDIATE"}}}</v>
      </c>
      <c r="C368" s="202" t="str">
        <f t="shared" si="19"/>
        <v>#REF!</v>
      </c>
      <c r="D368" s="202" t="str">
        <f t="shared" si="2"/>
        <v>#REF!</v>
      </c>
    </row>
    <row r="369" ht="15.75" customHeight="1">
      <c r="A369" s="202" t="str">
        <f>Seeds!AA394</f>
        <v>M4-NyO-27a-I-1</v>
      </c>
      <c r="B369" s="202" t="str">
        <f>Seeds!Z394</f>
        <v>{"id":"M4-NyO-27a-I-1","stimulus":"&lt;p&gt;Escoge la respuesta correcta.&lt;/p&gt;","template":"&lt;p style=\"text-align: center\"&gt;&lt;span class=\"fr-math-v2 fr-draggable\" contenteditable=\"false\" data-original-math=\"\\(\\frac{{{Q1}}}{{{T2}}}\\)\" draggable=\"true\"&gt;\\(\\frac{{{Q1}}}{{{T2}}}\\)&lt;/span&gt; de {{T1}} = {{response}}&lt;/p&gt;","hint":"&lt;p&gt;Divide el número entre el denominador y multiplica el resultado por el numerador.&lt;/p&gt;","feedback":"&lt;p&gt;Para calcular la fracción de un número, hay que dividir el número entre el denominador y multiplicar el resultado por el numerador:&lt;/p&gt;&lt;p style=\"text-align: center\"&gt;{{T1}} : {{T2}} = {{Q3}}&lt;/p&gt;&lt;p style=\"text-align: center\"&gt;{{Q3}} × {{Q1}} = {{A1}}&lt;/p&gt;","seed":{"parameters":[{"name":"Q1","label":null,"min":1,"max":6,"step":1},{"name":"Q2","label":null,"min":1,"max":6,"step":1},{"name":"Q3","label":null,"min":1,"max":9,"step":1},{"name":"Q4","label":null,"min":1,"max":6,"step":1},{"name":"Q5","label":null,"min":1,"max":6,"step":1}],"calculated":[{"name":"T1","label":"{{function}}","function":"({{Q1}}+{{Q2}})*{{Q3}}","temp":true},{"name":"T2","label":"{{function}}","function":"{{Q1}}+{{Q2}}","temp":true},{"name":"A1","label":"{{function}}","function":"{{Q1}}*{{Q3}}","group":1},{"name":"A2","label":"{{function}}","function":"{{Q4}}*{{Q3}}","group":1,"incorrect":true},{"name":"A3","label":"{{function}}","function":"{{Q5}}*{{Q3}}","group":1,"incorrect":true}],"uniques":true},"algorithm":{"name":"groupResponses","template":"Cloze with drop down"}}</v>
      </c>
      <c r="C369" s="202" t="str">
        <f t="shared" si="19"/>
        <v>#REF!</v>
      </c>
      <c r="D369" s="202" t="str">
        <f t="shared" si="2"/>
        <v>#REF!</v>
      </c>
    </row>
    <row r="370" ht="15.75" customHeight="1">
      <c r="A370" s="202" t="str">
        <f>Seeds!AA395</f>
        <v>M4-NyO-27a-E-1</v>
      </c>
      <c r="B370" s="202" t="str">
        <f>Seeds!Z395</f>
        <v>{"id":"M4-NyO-27a-E-1","stimulus":"&lt;p&gt;Calcula el valor de &lt;span class=\"fr-math-v2 fr-draggable\" contenteditable=\"false\" data-original-math=\"\\(\\frac{{{Q1}}}{{{T2}}}\\)\" draggable=\"true\"&gt;\\(\\frac{{{Q1}}}{{{T2}}}\\)&lt;/span&gt; de {{T1}}.&lt;/p&gt;","template":"&lt;p style=\"text-align: center\"&gt;&lt;span class=\"fr-math-v2 fr-draggable\" contenteditable=\"false\" data-original-math=\"\\(\\frac{{{Q1}}}{{{T2}}}\\)\" draggable=\"true\"&gt;\\(\\frac{{{Q1}}}{{{T2}}}\\)&lt;/span&gt; de {{T1}} = {{response}}&lt;/p&gt;","hint":"&lt;p&gt;Divide el número entre el denominador y multiplica el resultado por el numerador.&lt;/p&gt;","feedback":"&lt;p&gt;Para calcular la fracción de un número, hay que dividir el número entre el denominador y multiplicar el resultado por el numerador:&lt;/p&gt;&lt;p style=\"text-align: center\"&gt;{{T1}} : {{T2}} = {{Q3}}&lt;/p&gt;&lt;p style=\"text-align: center\"&gt;{{Q3}} × {{Q1}} = {{A1}}&lt;/p&gt;","seed":{"parameters":[{"name":"Q1","label":null,"min":1,"max":6,"step":1},{"name":"Q2","label":null,"min":1,"max":6,"step":1},{"name":"Q3","label":null,"min":2,"max":9,"step":1}],"calculated":[{"name":"T1","label":"{{function}}","function":"({{Q1}}+{{Q2}})*{{Q3}}","temp":true},{"name":"T2","label":"{{function}}","function":"{{Q1}}+{{Q2}}","temp":true},{"name":"A1","label":"{{function}}","function":"{{Q1}}*{{Q3}}"}],"uniques":true},"algorithm":{"name":"calculateOperation","params":{"method":"equivLiteral","keyboard":"NUMERICAL"}}}</v>
      </c>
      <c r="C370" s="202" t="str">
        <f t="shared" si="19"/>
        <v>#REF!</v>
      </c>
      <c r="D370" s="202" t="str">
        <f t="shared" si="2"/>
        <v>#REF!</v>
      </c>
    </row>
    <row r="371" ht="15.75" customHeight="1">
      <c r="A371" s="202" t="str">
        <f>Seeds!AA396</f>
        <v>M4-NyO-27a-A-1</v>
      </c>
      <c r="B371" s="202" t="str">
        <f>Seeds!Z396</f>
        <v>{"id":"M4-NyO-27a-A-1","stimulus":"&lt;p&gt;Alejandra ha terminado &lt;span class=\"fr-math-v2 fr-draggable\" contenteditable=\"false\" data-original-math=\"\\(\\frac{{{Q1}}}{{{T2}}}\\)\" draggable=\"true\"&gt;\\(\\frac{{{Q1}}}{{{T2}}}\\)&lt;/span&gt; de un cuento de {{T1}} páginas. ¿Cuántas páginas lleva leídas?&lt;/p&gt;","template":"&lt;p&gt;Ha leído {{response}} páginas.&lt;/p&gt;","hint":"&lt;p&gt;Divide el número entre el denominador y multiplica el resultado por el numerador.&lt;/p&gt;","feedback":"&lt;p&gt;Para calcular la fracción de un número, hay que dividir el número entre el denominador y multiplicar el resultado por el numerador:&lt;/p&gt;&lt;p style=\"text-align: center\"&gt;{{T1}} : {{T2}} = {{Q3}}&lt;/p&gt;&lt;p style=\"text-align: center\"&gt;{{Q3}} × {{Q1}} = {{A1}}&lt;/p&gt;","seed":{"parameters":[{"name":"Q1","label":null,"min":3,"max":6,"step":1},{"name":"Q2","label":null,"min":3,"max":6,"step":1},{"name":"Q3","label":null,"min":2,"max":9,"step":1}],"calculated":[{"name":"T1","label":"{{function}}","function":"({{Q1}}+{{Q2}})*{{Q3}}","temp":true},{"name":"T2","label":"{{function}}","function":"{{Q1}}+{{Q2}}","temp":true},{"name":"A1","label":"{{function}}","function":"{{Q1}}*{{Q3}}"}],"uniques":true},"algorithm":{"name":"calculateOperation","params":{"method":"equivLiteral","keyboard":"NUMERICAL"}}}</v>
      </c>
      <c r="C371" s="202" t="str">
        <f t="shared" si="19"/>
        <v>#REF!</v>
      </c>
      <c r="D371" s="202" t="str">
        <f t="shared" si="2"/>
        <v>#REF!</v>
      </c>
    </row>
    <row r="372" ht="15.75" customHeight="1">
      <c r="A372" s="202" t="str">
        <f>Seeds!AA397</f>
        <v>M4-NyO-27a-A-2</v>
      </c>
      <c r="B372" s="202" t="str">
        <f>Seeds!Z397</f>
        <v>{"id":"M4-NyO-27a-A-2","stimulus":"&lt;p&gt;Arantxa ha pegado en su álbum de cromos &lt;span class=\"fr-math-v2 fr-draggable\" contenteditable=\"false\" data-original-math=\"\\(\\frac{{{Q1}}}{{{T2}}}\\)\" draggable=\"true\"&gt;\\(\\frac{{{Q1}}}{{{T2}}}\\)&lt;/span&gt; de los {{T1}} cromos de la colección. ¿Cuántos ha pegado?&lt;/p&gt;","template":"&lt;p&gt;Ha pegado {{response}} cromos.&lt;/p&gt;","hint":"&lt;p&gt;Divide el número entre el denominador y multiplica el resultado por el numerador.&lt;/p&gt;","feedback":"&lt;p&gt;Para calcular la fracción de un número, hay que dividir el número entre el denominador y multiplicar el resultado por el numerador:&lt;/p&gt;&lt;p style=\"text-align: center\"&gt;{{T1}} : {{T2}} = {{Q3}}&lt;/p&gt;&lt;p style=\"text-align: center\"&gt;{{Q3}} × {{Q1}} = {{A1}}&lt;/p&gt;","seed":{"parameters":[{"name":"Q1","label":null,"min":3,"max":6,"step":1},{"name":"Q2","label":null,"min":3,"max":6,"step":1},{"name":"Q3","label":null,"min":2,"max":9,"step":1}],"calculated":[{"name":"T1","label":"{{function}}","function":"({{Q1}}+{{Q2}})*{{Q3}}","temp":true},{"name":"T2","label":"{{function}}","function":"{{Q1}}+{{Q2}}","temp":true},{"name":"A1","label":"{{function}}","function":"{{Q1}}*{{Q3}}"}],"uniques":true},"algorithm":{"name":"calculateOperation","params":{"method":"equivLiteral","keyboard":"NUMERICAL"}}}</v>
      </c>
      <c r="C372" s="202" t="str">
        <f t="shared" si="19"/>
        <v>#REF!</v>
      </c>
      <c r="D372" s="202" t="str">
        <f t="shared" si="2"/>
        <v>#REF!</v>
      </c>
    </row>
    <row r="373" ht="15.75" customHeight="1">
      <c r="A373" s="202" t="str">
        <f>Seeds!AA398</f>
        <v>M4-NyO-27a-A-3</v>
      </c>
      <c r="B373" s="202" t="str">
        <f>Seeds!Z398</f>
        <v>{"id":"M4-NyO-27a-A-3","stimulus":"&lt;p&gt;Nico y su madre están haciendo un viaje de {{T1}} km. Si ya han hecho &lt;span class=\"fr-math-v2 fr-draggable\" contenteditable=\"false\" data-original-math=\"\\(\\frac{{{Q1}}}{{{T2}}}\\)\" draggable=\"true\"&gt;\\(\\frac{{{Q1}}}{{{T2}}}\\)&lt;/span&gt; del recorrido, ¿cuántos kilómetros llevan ya?&lt;/p&gt;","template":"&lt;p&gt;Llevan recorridos {{response}} km.&lt;/p&gt;","hint":"&lt;p&gt;Divide el número entre el denominador y multiplica el resultado por el numerador.&lt;/p&gt;","feedback":"&lt;p&gt;Para calcular la fracción de un número, hay que dividir el número entre el denominador y multiplicar el resultado por el numerador:&lt;/p&gt;&lt;p style=\"text-align: center\"&gt;{{T1}} : {{T2}} = {{Q3}}&lt;/p&gt;&lt;p style=\"text-align: center\"&gt;{{Q3}} × {{Q1}} = {{A1}}&lt;/p&gt;","seed":{"parameters":[{"name":"Q1","label":null,"min":3,"max":6,"step":1},{"name":"Q2","label":null,"min":3,"max":6,"step":1},{"name":"Q3","label":null,"min":2,"max":9,"step":1}],"calculated":[{"name":"T1","label":"{{function}}","function":"({{Q1}}+{{Q2}})*{{Q3}}","temp":true},{"name":"T2","label":"{{function}}","function":"{{Q1}}+{{Q2}}","temp":true},{"name":"A1","label":"{{function}}","function":"{{Q1}}*{{Q3}}"}],"uniques":true},"algorithm":{"name":"calculateOperation","params":{"method":"equivLiteral","keyboard":"NUMERICAL"}}}</v>
      </c>
      <c r="C373" s="202" t="str">
        <f t="shared" si="19"/>
        <v>#REF!</v>
      </c>
      <c r="D373" s="202" t="str">
        <f t="shared" si="2"/>
        <v>#REF!</v>
      </c>
    </row>
    <row r="374" ht="15.75" customHeight="1">
      <c r="A374" s="202" t="str">
        <f>Seeds!AA399</f>
        <v>M4-NyO-28a-I-1</v>
      </c>
      <c r="B374" s="202" t="str">
        <f>Seeds!Z399</f>
        <v>{"id":"M4-NyO-28a-I-1","stimulus":"&lt;p&gt;Selecciona la fracción propia.&lt;/p&gt;","hint":"&lt;p&gt;Las fracciones propias son menores que la unidad.&lt;/p&gt;","feedback":"&lt;p&gt;En las fracciones propias el numerador es menor que el denominador. Su valor es menor que la unidad: &lt;span class=\"fr-math-v2 fr-draggable\" contenteditable=\"false\" data-original-math=\"\\(\\frac{{{Q1}}}{{{T1}}}\\)\" draggable=\"true\"&gt;\\(\\frac{{{Q1}}}{{{T1}}}\\)&lt;/span&gt; &lt; 1.&lt;/p&gt;","seed":{"parameters":[{"name":"Q1","label":null,"min":1,"max":9,"step":1},{"name":"Q2","label":null,"min":1,"max":9,"step":1},{"name":"Q3","label":null,"min":1,"max":9,"step":1},{"name":"Q4","label":null,"min":1,"max":9,"step":1},{"name":"Q5","label":null,"min":1,"max":9,"step":1}],"calculated":[{"name":"T1","label":"{{function}}","function":"{{Q1}}+{{Q2}}","temp":true},{"name":"T2","label":"{{function}}","function":"{{Q3}}+{{Q4}}","temp":true},{"name":"A1","label":"&lt;span class=\"fr-math-v2 fr-draggable\" contenteditable=\"false\" data-original-math=\"\\(\\frac{{{Q1}}}{{{T1}}}\\)\" draggable=\"true\"&gt;\\(\\frac{{{Q1}}}{{{T1}}}\\)&lt;/span&gt;","function":"","incorrect":false},{"name":"A2","label":"&lt;span class=\"fr-math-v2 fr-draggable\" contenteditable=\"false\" data-original-math=\"\\(\\frac{{{T2}}}{{{Q4}}}\\)\" draggable=\"true\"&gt;\\(\\frac{{{T2}}}{{{Q4}}}\\)&lt;/span&gt;","function":"","incorrect":true},{"name":"A3","label":"&lt;span class=\"fr-math-v2 fr-draggable\" contenteditable=\"false\" data-original-math=\"\\(\\frac{{{Q5}}}{{{Q5}}}\\)\" draggable=\"true\"&gt;\\(\\frac{{{Q5}}}{{{Q5}}}\\)&lt;/span&gt;","function":"","incorrect":true}],"uniques":true},"algorithm":{"name":"trueFalse","template":"Multiple choice – standard","params":{"countCorrect":1,"countIncorrect":2,"showCheckIcon":false,"columns":3}}}</v>
      </c>
      <c r="C374" s="202" t="str">
        <f t="shared" si="19"/>
        <v>#REF!</v>
      </c>
      <c r="D374" s="202" t="str">
        <f t="shared" si="2"/>
        <v>#REF!</v>
      </c>
    </row>
    <row r="375" ht="15.75" customHeight="1">
      <c r="A375" s="202" t="str">
        <f>Seeds!AA400</f>
        <v>M4-NyO-28a-E-1</v>
      </c>
      <c r="B375" s="202" t="str">
        <f>Seeds!Z400</f>
        <v>{"id":"M4-NyO-28a-E-1","stimulus":"&lt;p&gt;Selecciona la fracción impropia.&lt;/p&gt;","hint":"&lt;p&gt;Las fracciones impropias son mayores que la unidad.&lt;/p&gt;","feedback":"&lt;p&gt;En las fracciones impropias el numerador es mayor que el denominador. Su valor es mayor que la unidad: &lt;span class=\"fr-math-v2 fr-draggable\" contenteditable=\"false\" data-original-math=\"\\(\\frac{{{T2}}}{{{Q4}}}\\)\" draggable=\"true\"&gt;\\(\\frac{{{T2}}}{{{Q4}}}\\)&lt;/span&gt; &gt; 1&lt;/p&gt;","seed":{"parameters":[{"name":"Q1","label":null,"min":1,"max":9,"step":1},{"name":"Q2","label":null,"min":1,"max":9,"step":1},{"name":"Q3","label":null,"min":1,"max":9,"step":1},{"name":"Q4","label":null,"min":1,"max":9,"step":1},{"name":"Q5","label":null,"min":1,"max":9,"step":1}],"calculated":[{"name":"T1","label":"{{function}}","function":"{{Q1}}+{{Q2}}","temp":true},{"name":"T2","label":"{{function}}","function":"{{Q3}}+{{Q4}}","temp":true},{"name":"A1","label":"&lt;span class=\"fr-math-v2 fr-draggable\" contenteditable=\"false\" data-original-math=\"\\(\\frac{{{Q1}}}{{{T1}}}\\)\" draggable=\"true\"&gt;\\(\\frac{{{Q1}}}{{{T1}}}\\)&lt;/span&gt;","function":"","incorrect":true},{"name":"A2","label":"&lt;span class=\"fr-math-v2 fr-draggable\" contenteditable=\"false\" data-original-math=\"\\(\\frac{{{T2}}}{{{Q4}}}\\)\" draggable=\"true\"&gt;\\(\\frac{{{T2}}}{{{Q4}}}\\)&lt;/span&gt;","function":"","incorrect":false},{"name":"A3","label":"&lt;span class=\"fr-math-v2 fr-draggable\" contenteditable=\"false\" data-original-math=\"\\(\\frac{{{Q5}}}{{{Q5}}}\\)\" draggable=\"true\"&gt;\\(\\frac{{{Q5}}}{{{Q5}}}\\)&lt;/span&gt;","function":"","incorrect":true}],"uniques":true},"algorithm":{"name":"trueFalse","template":"Multiple choice – standard","params":{"countCorrect":1,"countIncorrect":2,"showCheckIcon":false,"columns":3}}}</v>
      </c>
      <c r="C375" s="202" t="str">
        <f t="shared" si="19"/>
        <v>#REF!</v>
      </c>
      <c r="D375" s="202" t="str">
        <f t="shared" si="2"/>
        <v>#REF!</v>
      </c>
    </row>
    <row r="376" ht="15.75" customHeight="1">
      <c r="A376" s="202" t="str">
        <f>Seeds!AA401</f>
        <v>M4-NyO-28b-I-1</v>
      </c>
      <c r="B376" s="202" t="str">
        <f>Seeds!Z401</f>
        <v>{"id":"M4-NyO-28b-I-1","stimulus":"&lt;p&gt;¿A qué número mixto equivale esta fracción? Selecciona la opción correcta.&lt;/p&gt;&lt;p&gt;&lt;span class=\"fr-math-v2 fr-draggable\" contenteditable=\"false\" data-original-math=\"\\(\\frac{{{T1}}}{{{Q1}}}\\)\" draggable=\"true\"&gt;\\(\\frac{{{T1}}}{{{Q1}}}\\)&lt;/span&gt;&lt;/p&gt;","hint":"&lt;p&gt;Un número mixto es una manera numérica de representar una fracción mayor que la unidad (fracción impropia).&lt;/p&gt;","feedback":"&lt;p&gt;Un número mixto es una manera numérica de representar una fracción mayor que la unidad (fracción impropia).&lt;/p&gt;","seed":{"parameters":[{"name":"Q1","label":null,"min":1,"max":9,"step":1},{"name":"Q2","label":null,"min":1,"max":9,"step":1}],"calculated":[{"name":"T1","label":"{{function}}","function":"{{Q1}}+{{Q2}}","temp":true},{"name":"A1","label":"1 &lt;span class=\"fr-math-v2 fr-draggable\" contenteditable=\"false\" data-original-math=\"\\(\\frac{{{Q2}}}{{{Q1}}}\\)\" draggable=\"true\"&gt;\\(\\frac{{{Q2}}}{{{Q1}}}\\)&lt;/span&gt;","function":"","incorrect":false},{"name":"A2","label":"1 &lt;span class=\"fr-math-v2 fr-draggable\" contenteditable=\"false\" data-original-math=\"\\(\\frac{{{Q1}}}{{{Q2}}}\\)\" draggable=\"true\"&gt;\\(\\frac{{{Q1}}}{{{Q2}}}\\)&lt;/span&gt;","function":"","incorrect":true},{"name":"A3","label":"{{Q1}} &lt;span class=\"fr-math-v2 fr-draggable\" contenteditable=\"false\" data-original-math=\"\\(\\frac{{{1}}}{{{Q2}}}\\)\" draggable=\"true\"&gt;\\(\\frac{{{1}}}{{{Q2}}}\\)&lt;/span&gt;","function":"","incorrect":true}],"uniques":true},"algorithm":{"name":"trueFalse","template":"Multiple choice – standard","params":{"countCorrect":1,"countIncorrect":2,"showCheckIcon":false,"columns":3}}}</v>
      </c>
      <c r="C376" s="202" t="str">
        <f t="shared" si="19"/>
        <v>#REF!</v>
      </c>
      <c r="D376" s="202" t="str">
        <f t="shared" si="2"/>
        <v>#REF!</v>
      </c>
    </row>
    <row r="377" ht="15.75" customHeight="1">
      <c r="A377" s="202" t="str">
        <f>Seeds!AA404</f>
        <v>M4-NyO-28b-E-2</v>
      </c>
      <c r="B377" s="202" t="str">
        <f>Seeds!Z404</f>
        <v>{"id":"M4-NyO-28b-E-2","stimulus":"&lt;p&gt;Escribe esta fracción impropia como número mixto.&lt;/p&gt;","template":"&lt;p style=\"text-align: center\"&gt;&lt;span class=\"fr-math-v2 fr-draggable\" contenteditable=\"false\" data-original-math=\"\\(\\frac{{{T1}}}{{{Q3}}}\\)\" draggable=\"true\"&gt;\\(\\frac{{{T1}}}{{{Q3}}}\\)&lt;/span&gt; = {{response}} {{response}}&lt;/p&gt;","hint":"&lt;p&gt;Un número mixto es una manera numérica de representar una fracción mayor que la unidad (fracción impropia).&lt;/p&gt;","feedback":"&lt;p&gt;Un número mixto es una manera numérica de representar una fracción mayor que la unidad (fracción impropia).&lt;/p&gt;","seed":{"parameters":[{"name":"Q1","label":null,"list":[1,2,3,4]},{"name":"Q2","label":null,"list":[1,2,3,4]},{"name":"Q3","label":null,"list":[5,6,7,8,9,10]}],"calculated":[{"name":"T1","label":"{{function}}","function":"{{Q3}}*{{Q1}}+{{Q2}}","temp":true},{"name":"A1","label":"{{function}}","function":"{{Q1}}"},{"name":"A2","label":"\\frac{{{Q2}}}{{{Q3}}}","function":"\\frac{{{Q2}}}{{{Q3}}}"}],"uniques":true},"algorithm":{"name":"calculateOperation","params":{"method":"equivLiteral","keyboard":"INTERMEDIATE"}}}</v>
      </c>
      <c r="C377" s="202" t="str">
        <f t="shared" si="19"/>
        <v>#REF!</v>
      </c>
      <c r="D377" s="202" t="str">
        <f t="shared" si="2"/>
        <v>#REF!</v>
      </c>
    </row>
    <row r="378" ht="15.75" customHeight="1">
      <c r="A378" s="202" t="str">
        <f>Seeds!AA405</f>
        <v>M4-NyO-28b-A-1</v>
      </c>
      <c r="B378" s="202" t="str">
        <f>Seeds!Z405</f>
        <v>{"id":"M4-NyO-28b-A-1","stimulus":"&lt;p&gt;Elsa necesita {{Q1}}&lt;span class=\"fr-math-v2 fr-draggable\" contenteditable=\"false\" data-original-math=\"\\(\\frac{{{Q2}}}{{{Q3}}}\\)\" draggable=\"true\"&gt;\\(\\frac{{{Q2}}}{{{Q3}}}\\)&lt;/span&gt; litros de pintura para pintar su habitación. Escribe este número mixto como fracción.&lt;/p&gt;","template":"&lt;p&gt;Elsa necesita {{response}} litros de pintura.&lt;/p&gt;","hint":"&lt;p&gt;Un número mixto es una manera numérica de representar una fracción mayor que la unidad (fracción impropia).&lt;/p&gt;","feedback":"&lt;p&gt;Un número mixto es una manera numérica de representar una fracción mayor que la unidad (fracción impropia).&lt;/p&gt;","seed":{"parameters":[{"name":"Q1","label":null,"list":[1,2,3,4]},{"name":"Q2","label":null,"list":[1,2,3,4]},{"name":"Q3","label":null,"list":[5,6,7,8,9,10]}],"calculated":[{"name":"T1","label":"{{function}}","function":"{{Q1}}*{{Q3}} + {{Q2}}","temp":true},{"name":"A1","label":"\\frac{{{T1}}}{{{Q3}}}","function":"\\frac{{{T1}}}{{{Q3}}}"}],"uniques":true},"algorithm":{"name":"calculateOperation","params":{"method":"equivLiteral","keyboard":"INTERMEDIATE"}}}</v>
      </c>
      <c r="C378" s="202" t="str">
        <f t="shared" si="19"/>
        <v>#REF!</v>
      </c>
      <c r="D378" s="202" t="str">
        <f t="shared" si="2"/>
        <v>#REF!</v>
      </c>
    </row>
    <row r="379" ht="15.75" customHeight="1">
      <c r="A379" s="202" t="str">
        <f>Seeds!AA406</f>
        <v>M4-NyO-28b-A-2</v>
      </c>
      <c r="B379" s="202" t="str">
        <f>Seeds!Z406</f>
        <v>{"id":"M4-NyO-28b-A-2","stimulus":"&lt;p&gt;Un atleta ha recorrido &lt;span class=\"fr-math-v2 fr-draggable\" contenteditable=\"false\" data-original-math=\"\\(\\frac{{{T1}}}{{{Q3}}}\\)\" draggable=\"true\"&gt;\\(\\frac{{{T1}}}{{{Q3}}}\\)&lt;/span&gt; km en una carrera. Transforma esta fracción en número mixto.&lt;/p&gt;","template":"&lt;p&gt;El atleta ha recorrido {{response}} {{response}} km&lt;/p&gt;","hint":"&lt;p&gt;Un número mixto es una manera numérica de representar una fracción mayor que la unidad (fracción impropia).&lt;/p&gt;","feedback":"&lt;p&gt;Un número mixto es una manera numérica de representar una fracción mayor que la unidad (fracción impropia).&lt;/p&gt;","seed":{"parameters":[{"name":"Q1","label":null,"list":[1,2,3,4]},{"name":"Q2","label":null,"list":[1,2,3,4]},{"name":"Q3","label":null,"list":[5,6,7,8,9,10]}],"calculated":[{"name":"T1","label":"{{function}}","function":"{{Q1}}*{{Q3}} + {{Q2}}","temp":true},{"name":"A1","label":"{{function}}","function":"{{Q1}}"},{"name":"A2","label":"\\frac{{{Q2}}}{{{Q3}}}","function":"\\frac{{{Q2}}}{{{Q3}}}"}],"uniques":true},"algorithm":{"name":"calculateOperation","params":{"method":"equivLiteral","keyboard":"INTERMEDIATE"}}}</v>
      </c>
      <c r="C379" s="202" t="str">
        <f t="shared" si="19"/>
        <v>#REF!</v>
      </c>
      <c r="D379" s="202" t="str">
        <f t="shared" si="2"/>
        <v>#REF!</v>
      </c>
    </row>
    <row r="380" ht="15.75" customHeight="1">
      <c r="A380" s="202" t="str">
        <f>Seeds!AA407</f>
        <v>M4-NyO-28b-A-3</v>
      </c>
      <c r="B380" s="202" t="str">
        <f>Seeds!Z407</f>
        <v>{"id":"M4-NyO-28b-A-3","stimulus":"&lt;p&gt;Alba tiene &lt;span class=\"fr-math-v2 fr-draggable\" contenteditable=\"false\" data-original-math=\"\\(\\frac{{{T1}}}{{{Q3}}}\\)\" draggable=\"true\"&gt;\\(\\frac{{{T1}}}{{{Q3}}}\\)&lt;/span&gt; € en su hucha. Transforma esta fracción en número mixto.&lt;/p&gt;","template":"&lt;p&gt;Alba tiene {{response}} {{response}} € en su hucha.&lt;/p&gt;","hint":"&lt;p&gt;Un número mixto es una manera numérica de representar una fracción mayor que la unidad (fracción impropia).&lt;/p&gt;","feedback":"&lt;p&gt;Un número mixto es una manera numérica de representar una fracción mayor que la unidad (fracción impropia).&lt;/p&gt;","seed":{"parameters":[{"name":"Q1","label":null,"list":[1,2,3,4]},{"name":"Q2","label":null,"list":[1,2,3,4]},{"name":"Q3","label":null,"list":[5,6,7,8,9,10]}],"calculated":[{"name":"T1","label":"{{function}}","function":"{{Q1}}*{{Q3}} + {{Q2}}","temp":true},{"name":"A1","label":"{{function}}","function":"{{Q1}}"},{"name":"A2","label":"\\frac{{{Q2}}}{{{Q3}}}","function":"\\frac{{{Q2}}}{{{Q3}}}"}],"uniques":true},"algorithm":{"name":"calculateOperation","params":{"method":"equivLiteral","keyboard":"INTERMEDIATE"}}}</v>
      </c>
      <c r="C380" s="202" t="str">
        <f t="shared" si="19"/>
        <v>#REF!</v>
      </c>
      <c r="D380" s="202" t="str">
        <f t="shared" si="2"/>
        <v>#REF!</v>
      </c>
    </row>
    <row r="381" ht="15.75" customHeight="1">
      <c r="A381" s="202" t="str">
        <f>Seeds!AA411</f>
        <v>M4-NyO-57a-I-1</v>
      </c>
      <c r="B381" s="202" t="str">
        <f>Seeds!Z411</f>
        <v>{
    "id": "M4-NyO-57a-I-1",
    "stimulus": "&lt;p&gt;Selecciona cómo se escribe esta fracción como número decimal.&lt;/p&gt;",
    "template": "&lt;p style=\"text-align: center\"&gt;&lt;span class=\"fr-math-v2 fr-draggable\" contenteditable=\"false\" data-original-math=\"\\(\\frac{{{Q1}}}{{{Q2}}}\\)\" draggable=\"true\"&gt;\\(\\frac{{{Q1}}}{{{Q2}}}\\)&lt;/span&gt; = {{response}}&lt;/p&gt;",
    "hint": "&lt;p&gt;Escribe el numerador y separa con una coma, desde la derecha, tantos decimales como ceros hay en el denominador.&lt;/p&gt;",
    "feedback": "&lt;p&gt;Para expresar como decimal una fracción cuyo denominador sea la unidad seguida de ceros, primero hay que escribir el numerador. Después, se separa con una coma, desde la derecha, tantos decimales como ceros hay en el denominador.&lt;/p&gt;",
    "seed": {
        "parameters": [
            {
                "name": "Q1",
                "label": null,
                "min": 10,
                "max": 99,
                "step": 10
            },
            {
                "name": "Q2",
                "label": null,
                "list": [
                    10,
                    100,
                    1000
                ]
            },
            {
                "name": "Q3",
                "label": null,
                "list": [
                    10,
                    100,
                    1000
                ]
            },
            {
                "name": "Q4",
                "label": null,
                "list": [
                    10,
                    100,
                    1000
                ]
            }
        ],
        "calculated": [
            {
                "name": "A1",
                "label": "{{function}}",
                "function": "Lemonlib.round({{Q1}}/{{Q2}},3)",
                "group": 1
            },
            {
                "name": "A2",
                "label": "{{function}}",
                "function": "Lemonlib.round({{Q1}}/{{Q3}},3)",
                "group": 1,
                "incorrect": true
            },
            {
                "name": "A3",
                "label": "{{function}}",
                "function": "Lemonlib.round({{Q1}}/{{Q4}},3)",
                "group": 1,
                "incorrect": true
            }
        ],
        "uniques": true
    },
    "algorithm": {
        "name": "groupResponses",
        "template": "Cloze with drop down"
    }
}</v>
      </c>
      <c r="C381" s="202" t="str">
        <f t="shared" si="19"/>
        <v>#REF!</v>
      </c>
      <c r="D381" s="202" t="str">
        <f t="shared" si="2"/>
        <v>#REF!</v>
      </c>
    </row>
    <row r="382" ht="15.75" customHeight="1">
      <c r="A382" s="202" t="str">
        <f>Seeds!AA412</f>
        <v>M4-NyO-57a-E-1</v>
      </c>
      <c r="B382" s="202" t="str">
        <f>Seeds!Z412</f>
        <v>{
    "id": "M4-NyO-57a-E-1",
    "stimulus": "&lt;p&gt;Escribe el número decimal al que equivale esta fracción.&lt;/p&gt;",
    "template": "&lt;p style=\"text-align: center\"&gt;&lt;span class=\"fr-math-v2 fr-draggable\" contenteditable=\"false\" data-original-math=\"\\(\\frac{{{Q1}}}{{{Q2}}}\\)\" draggable=\"true\"&gt;\\(\\frac{{{Q1}}}{{{Q2}}}\\)&lt;/span&gt; = {{response}}&lt;/p&gt;",
    "hint": "&lt;p&gt;Escribe el numerador y separa con una coma, desde la derecha, tantos decimales como ceros hay en el denominador.&lt;/p&gt;",
    "feedback": "&lt;p&gt;Para expresar como decimal una fracción cuyo denominador sea la unidad seguida de ceros, primero hay que escribir el numerador. Después, se separa con una coma, desde la derecha, tantos decimales como ceros hay en el denominador.&lt;/p&gt;",
    "seed": {
        "parameters": [
            {
                "name": "Q1",
                "label": null,
                "min": 10,
                "max": 99,
                "step": 1
            },
            {
                "name": "Q2",
                "label": null,
                "list": [
                    10,
                    100,
                    1000
                ]
            }
        ],
        "calculated": [
            {
                "name": "A1",
                "label": "{{function}}",
                "function": "Lemonlib.round({{Q1}}/{{Q2}}, 3)"
            }
        ],
        "uniques": true
    },
    "algorithm": {
        "name": "calculateOperation",
        "params": {
            "method": "equivLiteral",
            "keyboard": "INTERMEDIATE"
        }
    }
}</v>
      </c>
      <c r="C382" s="202" t="str">
        <f t="shared" si="19"/>
        <v>#REF!</v>
      </c>
      <c r="D382" s="202" t="str">
        <f t="shared" si="2"/>
        <v>#REF!</v>
      </c>
    </row>
    <row r="383" ht="15.75" customHeight="1">
      <c r="A383" s="202" t="str">
        <f t="shared" ref="A383:C383" si="20">#REF!</f>
        <v>#REF!</v>
      </c>
      <c r="B383" s="202" t="str">
        <f t="shared" si="20"/>
        <v>#REF!</v>
      </c>
      <c r="C383" s="202" t="str">
        <f t="shared" si="20"/>
        <v>#REF!</v>
      </c>
      <c r="D383" s="202" t="str">
        <f t="shared" si="2"/>
        <v>#REF!</v>
      </c>
    </row>
    <row r="384" ht="15.75" customHeight="1">
      <c r="A384" s="202" t="str">
        <f t="shared" ref="A384:C384" si="21">#REF!</f>
        <v>#REF!</v>
      </c>
      <c r="B384" s="202" t="str">
        <f t="shared" si="21"/>
        <v>#REF!</v>
      </c>
      <c r="C384" s="202" t="str">
        <f t="shared" si="21"/>
        <v>#REF!</v>
      </c>
      <c r="D384" s="202" t="str">
        <f t="shared" si="2"/>
        <v>#REF!</v>
      </c>
    </row>
    <row r="385" ht="15.75" customHeight="1">
      <c r="A385" s="202" t="str">
        <f t="shared" ref="A385:C385" si="22">#REF!</f>
        <v>#REF!</v>
      </c>
      <c r="B385" s="202" t="str">
        <f t="shared" si="22"/>
        <v>#REF!</v>
      </c>
      <c r="C385" s="202" t="str">
        <f t="shared" si="22"/>
        <v>#REF!</v>
      </c>
      <c r="D385" s="202" t="str">
        <f t="shared" si="2"/>
        <v>#REF!</v>
      </c>
    </row>
    <row r="386" ht="15.75" customHeight="1">
      <c r="A386" s="202" t="str">
        <f>Seeds!AA413</f>
        <v>M4-NyO-57b-I-1</v>
      </c>
      <c r="B386" s="202" t="str">
        <f>Seeds!Z413</f>
        <v>{
    "id": "M4-NyO-57b-I-1",
    "stimulus": "&lt;p&gt;Arrastra cada fracción con su número decimal correspondiente.&lt;/p&gt;",
    "template": "&lt;p style=\"text-align: center\"&gt;{{T1}} = {{response}}&lt;/p&gt;&lt;p style=\"text-align: center\"&gt;{{T2}} = {{response}}&lt;/p&gt;",
    "hint": "&lt;p&gt;Para expresar un número decimal como una fracción, se escriben:&lt;/p&gt;&lt;ul&gt;&lt;li&gt;En el numerador, el número original sin el punto decimal.&lt;/li&gt;&lt;li&gt;En el denominador, la unidad (1) seguida de tantos ceros como cifras decimales haya en el número original.&lt;/li&gt;&lt;/ul&gt;",
    "feedback": "&lt;p&gt;Para expresar un número decimal como una fracción, se escriben:&lt;/p&gt;&lt;ul&gt;&lt;li&gt;En el numerador, el número original sin el punto decimal.&lt;/li&gt;&lt;li&gt;En el denominador, la unidad (1) seguida de tantos ceros como cifras decimales haya en el número original.&lt;/li&gt;&lt;/ul&gt;",
    "seed": {
        "parameters": [
            {
                "name": "Q1",
                "label": null,
                "min": 11,
                "max": 99,
                "step": 2
            },
            {
                "name": "Q2",
                "label": null,
                "list": [
                    10,
                    100,
                    1000
                ]
            },
            {
                "name": "Q3",
                "label": null,
                "list": [
                    10,
                    100,
                    1000
                ]
            },
            {
                "name": "Q4",
                "label": null,
                "list": [
                    10,
                    100,
                    1000
                ]
            }
        ],
        "calculated": [
            {
                "name": "T1",
                "label": "{{function}}",
                "function": "Lemonlib.round({{Q1}}/{{Q2}}, 3)",
                "temp": true
            },
            {
                "name": "T2",
                "label": "{{function}}",
                "function": "Lemonlib.round({{Q1}}/{{Q3}}, 3)",
                "temp": true
            },
            {
                "name": "A1",
                "label": "&lt;span class=\"fr-math-v2 fr-draggable\" contenteditable=\"false\" data-original-math=\"\\(\\frac{{{Q1}}}{{{Q2}}}\\)\" draggable=\"true\"&gt;\\(\\frac{{{Q1}}}{{{Q2}}}\\)&lt;/span&gt;",
                "function": ""
            },
            {
                "name": "A2",
                "label": "&lt;span class=\"fr-math-v2 fr-draggable\" contenteditable=\"false\" data-original-math=\"\\(\\frac{{{Q1}}}{{{Q3}}}\\)\" draggable=\"true\"&gt;\\(\\frac{{{Q1}}}{{{Q3}}}\\)&lt;/span&gt;",
                "function": ""
            },
            {
                "name": "A3",
                "label": "&lt;span class=\"fr-math-v2 fr-draggable\" contenteditable=\"false\" data-original-math=\"\\(\\frac{{{Q1}}}{{{Q4}}}\\)\" draggable=\"true\"&gt;\\(\\frac{{{Q1}}}{{{Q4}}}\\)&lt;/span&gt;",
                "function": "",
                "incorrect": true
            }
        ],
        "uniques": true
    },
    "algorithm": {
        "name": "calculateOperation",
        "template": "Cloze with drag &amp; drop",
        "params": {
            "keyboard": "INTERMEDIATE"
        }
    }
}</v>
      </c>
      <c r="C386" s="202" t="str">
        <f t="shared" ref="C386:C387" si="23">#REF!</f>
        <v>#REF!</v>
      </c>
      <c r="D386" s="202" t="str">
        <f t="shared" si="2"/>
        <v>#REF!</v>
      </c>
    </row>
    <row r="387" ht="15.75" customHeight="1">
      <c r="A387" s="202" t="str">
        <f>Seeds!AA414</f>
        <v>M4-NyO-57b-E-1</v>
      </c>
      <c r="B387" s="202" t="str">
        <f>Seeds!Z414</f>
        <v>{"id":"M4-NyO-57b-E-1","stimulus":"&lt;p&gt;Escribe este número decimal en forma de fracción.&lt;/p&gt;","template":"&lt;p style=\"text-align: center\"&gt;{{T1}} = {{response}}&lt;/p&gt;","hint":"&lt;p&gt;Para expresar un número decimal como una fracción, escribe:&lt;/p&gt;&lt;ul&gt;&lt;li&gt;En el numerador, el número sin el signo decimal.&lt;/li&gt;&lt;li&gt;En el denominador, la unidad seguida de tantos ceros como cifras decimales haya en el número.&lt;/li&gt;&lt;/ul&gt;","feedback":"&lt;p&gt;Para expresar un número decimal como una fracción, escribe:&lt;/p&gt;&lt;ul&gt;&lt;li&gt;En el numerador, el número sin el signo decimal.&lt;/li&gt;&lt;li&gt;En el denominador, la unidad seguida de tantos ceros como cifras decimales haya en el número.&lt;/li&gt;&lt;/ul&gt;","seed":{"parameters":[{"name":"Q1","label":null,"min":11,"max":99,"step":2},{"name":"Q2","label":null,"list":[10,100,1000]}],"calculated":[{"name":"T1","label":"{{function}}","function":"Lemonlib.round({{Q1}}/{{Q2}}, 3)","temp":true},{"name":"A1","label":"\\frac{{{Q1}}}{{{Q2}}}","function":"\\frac{{{Q1}}}{{{Q2}}}"}],"uniques":true},"algorithm":{"name":"calculateOperation","params":{"method":"equivSymbolic","keyboard":"INTERMEDIATE"}}}</v>
      </c>
      <c r="C387" s="202" t="str">
        <f t="shared" si="23"/>
        <v>#REF!</v>
      </c>
      <c r="D387" s="202" t="str">
        <f t="shared" si="2"/>
        <v>#REF!</v>
      </c>
    </row>
    <row r="388" ht="15.75" customHeight="1">
      <c r="A388" s="202" t="str">
        <f t="shared" ref="A388:C388" si="24">#REF!</f>
        <v>#REF!</v>
      </c>
      <c r="B388" s="202" t="str">
        <f t="shared" si="24"/>
        <v>#REF!</v>
      </c>
      <c r="C388" s="202" t="str">
        <f t="shared" si="24"/>
        <v>#REF!</v>
      </c>
      <c r="D388" s="202" t="str">
        <f t="shared" si="2"/>
        <v>#REF!</v>
      </c>
    </row>
    <row r="389" ht="15.75" customHeight="1">
      <c r="A389" s="202" t="str">
        <f t="shared" ref="A389:C389" si="25">#REF!</f>
        <v>#REF!</v>
      </c>
      <c r="B389" s="202" t="str">
        <f t="shared" si="25"/>
        <v>#REF!</v>
      </c>
      <c r="C389" s="202" t="str">
        <f t="shared" si="25"/>
        <v>#REF!</v>
      </c>
      <c r="D389" s="202" t="str">
        <f t="shared" si="2"/>
        <v>#REF!</v>
      </c>
    </row>
    <row r="390" ht="15.75" customHeight="1">
      <c r="A390" s="202" t="str">
        <f t="shared" ref="A390:C390" si="26">#REF!</f>
        <v>#REF!</v>
      </c>
      <c r="B390" s="202" t="str">
        <f t="shared" si="26"/>
        <v>#REF!</v>
      </c>
      <c r="C390" s="202" t="str">
        <f t="shared" si="26"/>
        <v>#REF!</v>
      </c>
      <c r="D390" s="202" t="str">
        <f t="shared" si="2"/>
        <v>#REF!</v>
      </c>
    </row>
    <row r="391" ht="15.75" customHeight="1">
      <c r="A391" s="202" t="str">
        <f>Seeds!AA415</f>
        <v>M4-NyO-45a-I-1</v>
      </c>
      <c r="B391" s="202" t="str">
        <f>Seeds!Z415</f>
        <v>{"id":"M4-NyO-45a-I-1","stimulus":"&lt;p&gt;¿Cómo se lee este número?&lt;/p&gt;","template":"&lt;p&gt;{{Q1}}.{{Q4}}: {{response}} unidades y {{response}} décimas&lt;/p&gt;","hint":"&lt;p&gt;La parte entera de un número decimal se escribe a la izquierda del signo decimal, mientras que la parte decimal se escribe a la derecha.&lt;/p&gt;","feedback":"&lt;p&gt;La parte entera de un número decimal se escribe a la izquierda del signo decimal, mientras que la parte decimal se escribe a la derecha.&lt;/p&gt;","seed":{"parameters":[{"name":"Q1","label":null,"min":2,"max":9,"step":1},{"name":"Q2","label":null,"min":2,"max":9,"step":1},{"name":"Q3","label":null,"min":2,"max":9,"step":1},{"name":"Q4","label":null,"min":2,"max":9,"step":1},{"name":"Q5","label":null,"min":2,"max":9,"step":1},{"name":"Q6","label":null,"min":2,"max":9,"step":1}],"calculated":[{"name":"T1","label":"{{function}}","function":"Lemonlib.numToWords({{Q1}},'es')","temp":true},{"name":"T2","label":"{{function}}","function":"Lemonlib.numToWords({{Q2}},'es')","temp":true},{"name":"T3","label":"{{function}}","function":"Lemonlib.numToWords({{Q3}},'es')","temp":true},{"name":"T4","label":"{{function}}","function":"Lemonlib.numToWords({{Q4}},'es')","temp":true},{"name":"T5","label":"{{function}}","function":"Lemonlib.numToWords({{Q5}},'es')","temp":true},{"name":"T6","label":"{{function}}","function":"Lemonlib.numToWords({{Q6}},'es')","temp":true},{"name":"A1","label":"{{function}}","function":"{{T1}}","group":1},{"name":"A2","label":"{{function}}","function":"{{T2}}","group":1,"incorrect":true},{"name":"A3","label":"{{function}}","function":"{{T3}}","group":1,"incorrect":true},{"name":"A4","label":"{{function}}","function":"{{T4}}","group":2},{"name":"A5","label":"{{function}}","function":"{{T5}}","group":2,"incorrect":true},{"name":"A6","label":"{{function}}","function":"{{T6}}","group":2,"incorrect":true}],"uniques":true},"algorithm":{"name":"groupResponses","template":"Cloze with drop down"}}</v>
      </c>
      <c r="C391" s="202" t="str">
        <f t="shared" ref="C391:C571" si="27">#REF!</f>
        <v>#REF!</v>
      </c>
      <c r="D391" s="202" t="str">
        <f t="shared" si="2"/>
        <v>#REF!</v>
      </c>
    </row>
    <row r="392" ht="15.75" customHeight="1">
      <c r="A392" s="202" t="str">
        <f>Seeds!AA416</f>
        <v>M4-NyO-45a-I-2</v>
      </c>
      <c r="B392" s="202" t="str">
        <f>Seeds!Z416</f>
        <v>{"id":"M4-NyO-45a-I-2","stimulus":"&lt;p&gt;¿Cómo se lee este número?&lt;/p&gt;","template":"&lt;p&gt;{{Q1}}.{{Q4}}: {{response}} unidades y {{response}} centésimas&lt;/p&gt;","hint":"&lt;p&gt;La parte entera de un número decimal se escribe a la izquierda del signo decimal, mientras que la parte decimal se escribe a la derecha.&lt;/p&gt;","feedback":"&lt;p&gt;La parte entera de un número decimal se escribe a la izquierda del signo decimal, mientras que la parte decimal se escribe a la derecha.&lt;/p&gt;","seed":{"parameters":[{"name":"Q1","label":null,"min":2,"max":9,"step":1},{"name":"Q2","label":null,"min":2,"max":9,"step":1},{"name":"Q3","label":null,"min":2,"max":9,"step":1},{"name":"Q4","label":null,"min":2,"max":99,"step":1},{"name":"Q5","label":null,"min":2,"max":99,"step":1},{"name":"Q6","label":null,"min":2,"max":99,"step":1}],"calculated":[{"name":"T1","label":"{{function}}","function":"Lemonlib.numToWords({{Q1}},'es','female')","temp":true},{"name":"T2","label":"{{function}}","function":"Lemonlib.numToWords({{Q2}},'es','female')","temp":true},{"name":"T3","label":"{{function}}","function":"Lemonlib.numToWords({{Q3}},'es','female')","temp":true},{"name":"T4","label":"{{function}}","function":"Lemonlib.numToWords({{Q4}},'es','female')","temp":true},{"name":"T5","label":"{{function}}","function":"Lemonlib.numToWords({{Q5}},'es','female')","temp":true},{"name":"T6","label":"{{function}}","function":"Lemonlib.numToWords({{Q6}},'es','female')","temp":true},{"name":"A1","label":"{{function}}","function":"{{T1}}","group":1},{"name":"A2","label":"{{function}}","function":"{{T2}}","group":1,"incorrect":true},{"name":"A3","label":"{{function}}","function":"{{T3}}","group":1,"incorrect":true},{"name":"A4","label":"{{function}}","function":"{{T4}}","group":2},{"name":"A5","label":"{{function}}","function":"{{T5}}","group":2,"incorrect":true},{"name":"A6","label":"{{function}}","function":"{{T6}}","group":2,"incorrect":true}],"uniques":true},"algorithm":{"name":"groupResponses","template":"Cloze with drop down"}}</v>
      </c>
      <c r="C392" s="202" t="str">
        <f t="shared" si="27"/>
        <v>#REF!</v>
      </c>
      <c r="D392" s="202" t="str">
        <f t="shared" si="2"/>
        <v>#REF!</v>
      </c>
    </row>
    <row r="393" ht="15.75" customHeight="1">
      <c r="A393" s="202" t="str">
        <f>Seeds!AA417</f>
        <v>M4-NyO-45a-E-1</v>
      </c>
      <c r="B393" s="202" t="str">
        <f>Seeds!Z417</f>
        <v>{"id":"M4-NyO-45a-E-1","stimulus":"&lt;p&gt;¿Cómo se lee este número? Completa el hueco.&lt;/p&gt;","template":"&lt;p&gt;{{T1}}: {{T2}} unidades y {{T3}} {{response}}","hint":"&lt;p&gt;La parte entera de un número decimal se escribe a la izquierda del signo decimal, mientras que la parte decimal se escribe a la derecha.&lt;/p&gt;","feedback":"&lt;p&gt;La parte entera de un número decimal se escribe a la izquierda del signo decimal, mientras que la parte decimal se escribe a la derecha.&lt;/p&gt;","seed":{"parameters":[{"name":"Q1","label":null,"min":2,"max":9,"step":1},{"name":"Q2","label":null,"min":2,"max":9,"step":1}],"calculated":[{"name":"T1","label":"{{function}}","function":"{{Q1}}+{{Q2}}/10","temp":true},{"name":"T2","label":"{{function}}","function":"Lemonlib.numToWords({{Q1}}, 'es')","temp":true},{"name":"T3","label":"{{function}}","function":"Lemonlib.numToWords({{Q2}}, 'es')","temp":true},{"name":"A1","label":"décimas","function":"décimas"}],"uniques":true},"algorithm":{"name":"calculateOperation","template":"Cloze with text"}}</v>
      </c>
      <c r="C393" s="202" t="str">
        <f t="shared" si="27"/>
        <v>#REF!</v>
      </c>
      <c r="D393" s="202" t="str">
        <f t="shared" si="2"/>
        <v>#REF!</v>
      </c>
    </row>
    <row r="394" ht="15.75" customHeight="1">
      <c r="A394" s="202" t="str">
        <f>Seeds!AA418</f>
        <v>M4-NyO-45a-E-2</v>
      </c>
      <c r="B394" s="202" t="str">
        <f>Seeds!Z418</f>
        <v>{"id":"M4-NyO-45a-E-2","stimulus":"&lt;p&gt;¿Cómo se lee este número? Completa el hueco.&lt;/p&gt;","template":"&lt;p&gt;{{T1}}: {{T2}} unidades y {{T3}} {{response}}","hint":"&lt;p&gt;La parte entera de un número decimal se escribe a la izquierda del signo decimal, mientras que la parte decimal se escribe a la derecha.&lt;/p&gt;","feedback":"&lt;p&gt;La parte entera de un número decimal se escribe a la izquierda del signo decimal, mientras que la parte decimal se escribe a la derecha.&lt;/p&gt;","seed":{"parameters":[{"name":"Q1","label":null,"min":2,"max":9,"step":1},{"name":"Q2","label":null,"min":2,"max":99,"step":1}],"calculated":[{"name":"T1","label":"{{function}}","function":"{{Q1}}+{{Q2}}/100","temp":true},{"name":"T2","label":"{{function}}","function":"Lemonlib.numToWords({{Q1}}, 'es')","temp":true},{"name":"T3","label":"{{function}}","function":"Lemonlib.numToWords({{Q2}}, 'es', 'female')","temp":true},{"name":"A1","label":"centésimas","function":"centésimas"}],"uniques":true},"algorithm":{"name":"calculateOperation","template":"Cloze with text"}}</v>
      </c>
      <c r="C394" s="202" t="str">
        <f t="shared" si="27"/>
        <v>#REF!</v>
      </c>
      <c r="D394" s="202" t="str">
        <f t="shared" si="2"/>
        <v>#REF!</v>
      </c>
    </row>
    <row r="395" ht="15.75" customHeight="1">
      <c r="A395" s="202" t="str">
        <f>Seeds!AA419</f>
        <v>M4-NyO-45b-I-1</v>
      </c>
      <c r="B395" s="202" t="str">
        <f>Seeds!Z419</f>
        <v>{
    "id": "M4-NyO-45b-I-1",
    "stimulus": "&lt;p&gt;Selecciona el número \"{{T1}} unidades y {{T2}} centésimas\".&lt;/p&gt;",
    "template": "&lt;p&gt;Este número es {{response}}.&lt;/p&gt;",
    "hint": "&lt;p&gt;La parte entera de un número decimal se escribe a la izquierda del signo decimal, mientras que la parte decimal se escribe a la derecha.&lt;/p&gt;",
    "feedback": "&lt;p&gt;La parte entera de un número decimal se escribe a la izquierda del signo decimal, mientras que la parte decimal se escribe a la derecha.&lt;/p&gt;",
    "seed": {
        "parameters": [
            {
                "name": "Q1",
                "label": null,
                "min": 2,
                "max": 9,
                "step": 1
            },
            {
                "name": "Q2",
                "label": null,
                "min": 10,
                "max": 99,
                "step": 1
            },
            {
                "name": "Q3",
                "label": null,
                "min": 2,
                "max": 9,
                "step": 1
            },
            {
                "name": "Q4",
                "label": null,
                "min": 10,
                "max": 99,
                "step": 1
            },
            {
                "name": "Q5",
                "label": null,
                "min": 2,
                "max": 9,
                "step": 1
            },
            {
                "name": "Q6",
                "label": null,
                "min": 10,
                "max": 99,
                "step": 1
            }
        ],
        "calculated": [
            {
                "name": "T1",
                "label": "{{function}}",
                "function": "Lemonlib.numToWords({{Q1}},'es')",
                "temp": true
            },
            {
                "name": "T2",
                "label": "{{function}}",
                "function": "Lemonlib.numToWords({{Q2}},'es', 'female')",
                "temp": true
            },
            {
                "name": "A1",
                "label": "{{Q1}}.{{Q2}}"
            },
            {
                "name": "A2",
                "label": "{{Q2}}.{{Q2}}",
                "incorrect": true
            },
            {
                "name": "A3",
                "label": "{{Q3}}.{{Q2}}",
                "incorrect": true
            },
            {
                "name": "A4",
                "label": "{{Q1}}.{{Q4}}",
                "incorrect": true
            },
            {
                "name": "A5",
                "label": "{{Q5}}.{{Q6}}",
                "incorrect": true
            }
        ],
        "uniques": true
    },
    "algorithm": {
        "name": "trueFalse",
        "template": "Multiple choice – standard",
        "params": {
            "countCorrect": 1,
            "countIncorrect": 2,
            "showCheckIcon": false,
            "columns": 3
        }
    }
}</v>
      </c>
      <c r="C395" s="202" t="str">
        <f t="shared" si="27"/>
        <v>#REF!</v>
      </c>
      <c r="D395" s="202" t="str">
        <f t="shared" si="2"/>
        <v>#REF!</v>
      </c>
    </row>
    <row r="396" ht="15.75" customHeight="1">
      <c r="A396" s="202" t="str">
        <f>Seeds!AA420</f>
        <v>M4-NyO-45b-E-1</v>
      </c>
      <c r="B396" s="202" t="str">
        <f>Seeds!Z420</f>
        <v>{"id":"M4-NyO-45b-E-1","stimulus":"&lt;p&gt;Escribe el número \"{{T1}} unidades y {{T2}} décimas\".&lt;/p&gt;","template":"&lt;p&gt;Este número es {{response}}.&lt;/p&gt;","hint":"&lt;p&gt;La parte entera de un número decimal se escribe a la izquierda del signo decimal, mientras que la parte decimal se escribe a la derecha.&lt;/p&gt;","feedback":"&lt;p&gt;La parte entera de un número decimal se escribe a la izquierda del signo decimal, mientras que la parte decimal se escribe a la derecha.&lt;/p&gt;","seed":{"parameters":[{"name":"Q1","label":null,"min":2,"max":9,"step":1},{"name":"Q2","label":null,"min":2,"max":9,"step":1}],"calculated":[{"name":"T1","label":"{{function}}","function":"Lemonlib.numToWords({{Q1}},'es')","temp":true},{"name":"T2","label":"{{function}}","function":"Lemonlib.numToWords({{Q2}},'es')","temp":true},{"name":"A1","label":"{{function}}","function":"Lemonlib.round({{Q1}} + {{Q2}}/10,1)"}],"uniques":true},"algorithm":{"name":"calculateOperation","params":{"method":"equivLiteral","keyboard":"INTERMEDIATE"}}}</v>
      </c>
      <c r="C396" s="202" t="str">
        <f t="shared" si="27"/>
        <v>#REF!</v>
      </c>
      <c r="D396" s="202" t="str">
        <f t="shared" si="2"/>
        <v>#REF!</v>
      </c>
    </row>
    <row r="397" ht="15.75" customHeight="1">
      <c r="A397" s="202" t="str">
        <f>Seeds!AA421</f>
        <v>M4-NyO-45b-E-2</v>
      </c>
      <c r="B397" s="202" t="str">
        <f>Seeds!Z421</f>
        <v>{"id":"M4-NyO-45b-E-2","stimulus":"&lt;p&gt;Escribe el número \"{{T1}} unidades y {{T2}} centésimas\".&lt;/p&gt;","template":"&lt;p&gt;Este número es {{response}}.&lt;/p&gt;","hint":"&lt;p&gt;La parte entera de un número decimal se escribe a la izquierda del signo decimal, mientras que la parte decimal se escribe a la derecha.&lt;/p&gt;","feedback":"&lt;p&gt;La parte entera de un número decimal se escribe a la izquierda del signo decimal, mientras que la parte decimal se escribe a la derecha.&lt;/p&gt;","seed":{"parameters":[{"name":"Q1","label":null,"min":2,"max":9,"step":1},{"name":"Q2","label":null,"min":2,"max":99,"step":1}],"calculated":[{"name":"T1","label":"{{function}}","function":"Lemonlib.numToWords({{Q1}},'es')","temp":true},{"name":"T2","label":"{{function}}","function":"Lemonlib.numToWords({{Q2}},'es')","temp":true},{"name":"A1","label":"{{function}}","function":"Lemonlib.round({{Q1}} + {{Q2}}/100,2)"}],"uniques":true},"algorithm":{"name":"calculateOperation","params":{"method":"equivLiteral","keyboard":"INTERMEDIATE"}}}</v>
      </c>
      <c r="C397" s="202" t="str">
        <f t="shared" si="27"/>
        <v>#REF!</v>
      </c>
      <c r="D397" s="202" t="str">
        <f t="shared" si="2"/>
        <v>#REF!</v>
      </c>
    </row>
    <row r="398" ht="15.75" customHeight="1">
      <c r="A398" s="202" t="str">
        <f>Seeds!AA422</f>
        <v>M4-NyO-45b-E-3</v>
      </c>
      <c r="B398" s="202" t="str">
        <f>Seeds!Z422</f>
        <v>{"id":"M4-NyO-45b-E-3","stimulus":"&lt;p&gt;Escribe el número \"{{T1}} unidades y {{T2}} milésimas\".&lt;/p&gt;","template":"&lt;p&gt;Este número es {{response}}.&lt;/p&gt;","hint":"&lt;p&gt;La parte entera de un número decimal se escribe a la izquierda del signo decimal, mientras que la parte decimal se escribe a la derecha.&lt;/p&gt;","feedback":"&lt;p&gt;La parte entera de un número decimal se escribe a la izquierda del signo decimal, mientras que la parte decimal se escribe a la derecha.&lt;/p&gt;","seed":{"parameters":[{"name":"Q1","label":null,"min":2,"max":9,"step":1},{"name":"Q2","label":null,"min":2,"max":999,"step":1}],"calculated":[{"name":"T1","label":"{{function}}","function":"Lemonlib.numToWords({{Q1}},'es')","temp":true},{"name":"T2","label":"{{function}}","function":"Lemonlib.numToWords({{Q2}},'es')","temp":true},{"name":"A1","label":"{{function}}","function":"Lemonlib.round({{Q1}} + {{Q2}}/1000,3)"}],"uniques":true},"algorithm":{"name":"calculateOperation","params":{"method":"equivLiteral","keyboard":"INTERMEDIATE"}}}</v>
      </c>
      <c r="C398" s="202" t="str">
        <f t="shared" si="27"/>
        <v>#REF!</v>
      </c>
      <c r="D398" s="202" t="str">
        <f t="shared" si="2"/>
        <v>#REF!</v>
      </c>
    </row>
    <row r="399" ht="15.75" customHeight="1">
      <c r="A399" s="202" t="str">
        <f>Seeds!AA423</f>
        <v>M4-NyO-45b-A-1</v>
      </c>
      <c r="B399" s="202" t="str">
        <f>Seeds!Z423</f>
        <v>{"id":"M4-NyO-45b-A-1","stimulus":"&lt;p&gt;Asier se ha tomado la temperatura y tiene {{T1}} grados y {{T2}} décimas. Escribe el número decimal.&lt;/p&gt;","template":"&lt;p&gt;Asier tiene {{response}}° C.&lt;/p&gt;","hint":"&lt;p&gt;La parte entera de un número decimal se escribe a la izquierda del signo decimal, mientras que la parte decimal se escribe a la derecha.&lt;/p&gt;","feedback":"&lt;p&gt;La parte entera de un número decimal se escribe a la izquierda del signo decimal, mientras que la parte decimal se escribe a la derecha.&lt;/p&gt;","seed":{"parameters":[{"name":"Q1","label":null,"list":[36,37,38,39]},{"name":"Q2","label":null,"min":2,"max":9,"step":1}],"calculated":[{"name":"T1","label":"{{function}}","function":"Lemonlib.numToWords({{Q1}},'es')","temp":true},{"name":"T2","label":"{{function}}","function":"Lemonlib.numToWords({{Q2}},'es')","temp":true},{"name":"A1","label":"{{function}}","function":"Lemonlib.round({{Q1}} + {{Q2}}/10,1)"}],"uniques":true},"algorithm":{"name":"calculateOperation","params":{"method":"equivLiteral","keyboard":"INTERMEDIATE"}}}</v>
      </c>
      <c r="C399" s="202" t="str">
        <f t="shared" si="27"/>
        <v>#REF!</v>
      </c>
      <c r="D399" s="202" t="str">
        <f t="shared" si="2"/>
        <v>#REF!</v>
      </c>
    </row>
    <row r="400" ht="15.75" customHeight="1">
      <c r="A400" s="202" t="str">
        <f>Seeds!AA424</f>
        <v>M4-NyO-45b-A-2</v>
      </c>
      <c r="B400" s="202" t="str">
        <f>Seeds!Z424</f>
        <v>{"id":"M4-NyO-45b-A-2","stimulus":"&lt;p&gt;Antes de iniciar un viaje, Lucas ha llenado el depósito del coche con {{T1}} litros y {{T2}} décimas de litro. Escribe el número decimal.&lt;/p&gt;","template":"&lt;p&gt;El depósito contiene {{response}} l.&lt;/p&gt;","hint":"&lt;p&gt;La parte entera de un número decimal se escribe a la izquierda del signo decimal, mientras que la parte decimal se escribe a la derecha.&lt;/p&gt;","feedback":"&lt;p&gt;La parte entera de un número decimal se escribe a la izquierda del signo decimal, mientras que la parte decimal se escribe a la derecha.&lt;/p&gt;","seed":{"parameters":[{"name":"Q1","label":null,"min":20,"max":80,"step":1},{"name":"Q2","label":null,"min":2,"max":9,"step":1}],"calculated":[{"name":"T1","label":"{{function}}","function":"Lemonlib.numToWords({{Q1}},'es')","temp":true},{"name":"T2","label":"{{function}}","function":"Lemonlib.numToWords({{Q2}},'es')","temp":true},{"name":"A1","label":"{{function}}","function":"Lemonlib.round({{Q1}} + {{Q2}}/10,1)"}],"uniques":true},"algorithm":{"name":"calculateOperation","params":{"method":"equivLiteral","keyboard":"INTERMEDIATE"}}}</v>
      </c>
      <c r="C400" s="202" t="str">
        <f t="shared" si="27"/>
        <v>#REF!</v>
      </c>
      <c r="D400" s="202" t="str">
        <f t="shared" si="2"/>
        <v>#REF!</v>
      </c>
    </row>
    <row r="401" ht="15.75" customHeight="1">
      <c r="A401" s="202" t="str">
        <f>Seeds!AA425</f>
        <v>M4-NyO-45b-A-3</v>
      </c>
      <c r="B401" s="202" t="str">
        <f>Seeds!Z425</f>
        <v>{"id":"M4-NyO-45b-A-3","stimulus":"&lt;p&gt;Durante sus vacaciones, Sergio ha visto que la distancia desde el aeropueto al hotel es de {{T1}} km y {{T2}} centésimas de kilómetro. Escribe el número decimal.&lt;/p&gt;","template":"&lt;p&gt;Entre ambas localizaciones hay {{response}} km.&lt;/p&gt;","hint":"&lt;p&gt;La parte entera de un número decimal se escribe a la izquierda del signo decimal, mientras que la parte decimal se escribe a la derecha.&lt;/p&gt;","feedback":"&lt;p&gt;La parte entera de un número decimal se escribe a la izquierda del signo decimal, mientras que la parte decimal se escribe a la derecha.&lt;/p&gt;","seed":{"parameters":[{"name":"Q1","label":null,"min":20,"max":80,"step":1},{"name":"Q2","label":null,"min":2,"max":99,"step":1}],"calculated":[{"name":"T1","label":"{{function}}","function":"Lemonlib.numToWords({{Q1}},'es')","temp":true},{"name":"T2","label":"{{function}}","function":"Lemonlib.numToWords({{Q2}},'es', 'female')","temp":true},{"name":"A1","label":"{{function}}","function":"Lemonlib.round({{Q1}} + {{Q2}}/100,2)"}],"uniques":true},"algorithm":{"name":"calculateOperation","params":{"method":"equivLiteral","keyboard":"INTERMEDIATE"}}}</v>
      </c>
      <c r="C401" s="202" t="str">
        <f t="shared" si="27"/>
        <v>#REF!</v>
      </c>
      <c r="D401" s="202" t="str">
        <f t="shared" si="2"/>
        <v>#REF!</v>
      </c>
    </row>
    <row r="402" ht="15.75" customHeight="1">
      <c r="A402" s="202" t="str">
        <f>Seeds!AA426</f>
        <v>M4-NyO-29a-I-1</v>
      </c>
      <c r="B402" s="202" t="str">
        <f>Seeds!Z426</f>
        <v>{"id":"M4-NyO-29a-I-1","stimulus":"&lt;p&gt;Indica si estas descomposiciones son correctas o no.&lt;/p&gt;","hint":"&lt;p&gt;Un número decimal se puede descomponer como la suma de sus decimales.&lt;/p&gt;","feedback":"&lt;p&gt;Un número decimal se puede descomponer como la suma de sus decimales.&lt;/p&gt;","seed":{"parameters":[{"name":"Q1","label":null,"min":2,"max":9,"step":1},{"name":"Q2","label":null,"min":2,"max":9,"step":1},{"name":"Q3","label":null,"min":2,"max":9,"step":1},{"name":"Q4","label":null,"min":2,"max":9,"step":1},{"name":"Q5","label":null,"min":2,"max":9,"step":1},{"name":"Q6","label":null,"min":2,"max":9,"step":1},{"name":"Q7","label":null,"min":2,"max":9,"step":1},{"name":"Q8","label":null,"min":2,"max":9,"step":1}],"calculated":[{"name":"T1","label":"{{function}}","function":"Lemonlib.round({{Q1}}+{{Q2}}/10+{{Q3}}/100+{{Q4}}/1000, 3)","temp":true},{"name":"T2","label":"{{function}}","function":"Lemonlib.round({{Q5}}+{{Q6}}/10+{{Q7}}/100+{{Q8}}/1000, 3)","temp":true},{"name":"T3","label":"{{function}}","function":"Lemonlib.round({{Q3}}+{{Q1}}/10+{{Q8}}/100+{{Q5}}/1000, 3)","temp":true},{"name":"T4","label":"{{function}}","function":"Lemonlib.round({{Q8}}+{{Q2}}/10+{{Q7}}/100+{{Q6}}/1000, 3)","temp":true},{"name":"T5","label":"{{function}}","function":"Lemonlib.round({{Q4}}+{{Q6}}/10+{{Q7}}/100+{{Q2}}/1000, 3)","temp":true},{"name":"A1","label":"{{T1}} = {{Q1}} unidades + {{Q2}} décimas + {{Q3}} centésimas + {{Q4}} milésimas"},{"name":"A2","label":"{{T2}} = {{Q5}} unidades + {{Q6}} décimas + {{Q7}} centésimas + {{Q8}} milésimas"},{"name":"A3","label":"{{T3}} = {{Q3}} unidades + {{Q4}} décimas + {{Q8}} centésimas + {{Q5}} milésimas","incorrect":true,"feedback":"{{T3}} tiene {{Q1}} décimas."},{"name":"A4","label":"{{T4}} = {{Q8}} unidades + {{Q2}} décimas + {{Q7}} centésimas + {{Q1}} milésimas","incorrect":true,"feedback":"{{T4}} tiene {{Q6}} milésimas."},{"name":"A5","label":"{{T5}} = {{Q4}} unidades + {{Q6}} décimas + {{Q4}} centésimas + {{Q2}} milésimas","incorrect":true,"feedback":"{{T5}} tiene {{Q7}} centésimas."}],"uniques":true},"algorithm":{"name":"trueFalse","template":"Choice matrix – inline","params":{"countCorrect":1,"countIncorrect":2,"showCheckIcon":false,"options":["Sí","No"]}}}</v>
      </c>
      <c r="C402" s="202" t="str">
        <f t="shared" si="27"/>
        <v>#REF!</v>
      </c>
      <c r="D402" s="202" t="str">
        <f t="shared" si="2"/>
        <v>#REF!</v>
      </c>
    </row>
    <row r="403" ht="15.75" customHeight="1">
      <c r="A403" s="202" t="str">
        <f>Seeds!AA427</f>
        <v>M4-NyO-29a-E-1</v>
      </c>
      <c r="B403" s="202" t="str">
        <f>Seeds!Z427</f>
        <v>{
    "id": "M4-NyO-29a-E-1",
    "stimulus": "&lt;p&gt;Descompón el número {{T1}}.&lt;/p&gt;",
    "template": "&lt;p style=\"text-align: center\"&gt;{{T1}} = {{response}} unidades + {{response}} décimas + {{response}} centésimas&lt;/p&gt;",
    "hint": "&lt;p&gt;Un número decimal se puede descomponer como la suma de sus decimales.&lt;/p&gt;",
    "feedback": "&lt;p&gt;Un número decimal se puede descomponer como la suma de sus decimales.&lt;/p&gt;",
    "seed": {
        "parameters": [
            {
                "name": "Q1",
                "label": null,
                "min": 1,
                "max": 9,
                "step": 1
            },
            {
                "name": "Q2",
                "label": null,
                "min": 1,
                "max": 9,
                "step": 1
            },
            {
                "name": "Q3",
                "label": null,
                "min": 1,
                "max": 9,
                "step": 1
            }
        ],
        "calculated": [
            {
                "name": "T1",
                "label": "{{function}}",
                "function": "Lemonlib.round({{Q1}}+{{Q2}}/10+{{Q3}}/100, 3)",
                "temp": true
            },
            {
                "name": "A1",
                "label": "{{function}}",
                "function": "{{Q1}}"
            },
            {
                "name": "A2",
                "label": "{{function}}",
                "function": "{{Q2}}"
            },
            {
                "name": "A3",
                "label": "{{function}}",
                "function": "{{Q3}}"
            }
        ],
        "uniques": true
    },
    "algorithm": {
        "name": "calculateOperation",
        "params": {
            "method": "equivLiteral",
            "keyboard": "INTERMEDIATE"
        }
    }
}</v>
      </c>
      <c r="C403" s="202" t="str">
        <f t="shared" si="27"/>
        <v>#REF!</v>
      </c>
      <c r="D403" s="202" t="str">
        <f t="shared" si="2"/>
        <v>#REF!</v>
      </c>
    </row>
    <row r="404" ht="15.75" customHeight="1">
      <c r="A404" s="202" t="str">
        <f>Seeds!AA428</f>
        <v>M4-NyO-29a-E-2</v>
      </c>
      <c r="B404" s="202" t="str">
        <f>Seeds!Z428</f>
        <v>{"id":"M4-NyO-29a-E-2","stimulus":"&lt;p&gt;Escribe los decimales que forman el número {{T1}}.&lt;/p&gt;","template":"&lt;p style=\"text-align: center\"&gt;{{T1}} = unidades + décimas + centésimas + milésimas&lt;/p&gt;&lt;p style=\"text-align: center\"&gt;{{T1}} = {{response}} + {{response}} + {{response}} + {{response}}&lt;/p&gt;","hint":"&lt;p&gt;Un número decimal se puede descomponer como la suma de sus decimales.&lt;/p&gt;","feedback":"&lt;p&gt;Un número decimal se puede descomponer como la suma de sus decimales.&lt;/p&gt;","seed":{"parameters":[{"name":"Q1","label":null,"min":1,"max":9,"step":1},{"name":"Q2","label":null,"min":1,"max":9,"step":1},{"name":"Q3","label":null,"min":1,"max":9,"step":1},{"name":"Q4","label":null,"min":1,"max":9,"step":1}],"calculated":[{"name":"T1","label":"{{function}}","function":"Lemonlib.round({{Q1}}+{{Q2}}/10+{{Q3}}/100+{{Q4}}/1000, 3)","temp":true},{"name":"A1","label":"{{function}}","function":"{{Q1}}"},{"name":"A2","label":"{{function}}","function":"{{Q2}}"},{"name":"A3","label":"{{function}}","function":"{{Q3}}"},{"name":"A4","label":"{{function}}","function":"{{Q4}}"}],"uniques":true},"algorithm":{"name":"calculateOperation","params":{"method":"equivLiteral","keyboard":"INTERMEDIATE"}}}</v>
      </c>
      <c r="C404" s="202" t="str">
        <f t="shared" si="27"/>
        <v>#REF!</v>
      </c>
      <c r="D404" s="202" t="str">
        <f t="shared" si="2"/>
        <v>#REF!</v>
      </c>
    </row>
    <row r="405" ht="15.75" customHeight="1">
      <c r="A405" s="202" t="str">
        <f>Seeds!AA429</f>
        <v>M4-NyO-29a-A-1</v>
      </c>
      <c r="B405" s="202" t="str">
        <f>Seeds!Z429</f>
        <v>{"id":"M4-NyO-29a-A-1","stimulus":"&lt;p&gt;Los padres de Mateo han comprado {{T1}} kg de fruta en el supermercado. Descompón el número decimal.&lt;/p&gt;","template":"&lt;p style=\"text-align: center\"&gt;{{T1}} = unidades + décimas + centésimas&lt;/p&gt;&lt;p style=\"text-align: center\"&gt;{{T1}} = {{response}} + {{response}} + {{response}}&lt;/p&gt;","hint":"&lt;p&gt;Un número decimal se puede descomponer como la suma de sus decimales.&lt;/p&gt;","feedback":"&lt;p&gt;Un número decimal se puede descomponer como la suma de sus decimales.&lt;/p&gt;","seed":{"parameters":[{"name":"Q1","label":null,"min":1,"max":9,"step":1},{"name":"Q2","label":null,"min":1,"max":9,"step":1},{"name":"Q3","label":null,"min":1,"max":9,"step":1}],"calculated":[{"name":"T1","label":"{{function}}","function":"Lemonlib.round({{Q1}}+{{Q2}}/10+{{Q3}}/100, 2)","temp":true},{"name":"A1","label":"{{function}}","function":"{{Q1}}"},{"name":"A2","label":"{{function}}","function":"{{Q2}}"},{"name":"A3","label":"{{function}}","function":"{{Q3}}"}],"uniques":true},"algorithm":{"name":"calculateOperation","params":{"method":"equivLiteral","keyboard":"INTERMEDIATE"}}}</v>
      </c>
      <c r="C405" s="202" t="str">
        <f t="shared" si="27"/>
        <v>#REF!</v>
      </c>
      <c r="D405" s="202" t="str">
        <f t="shared" si="2"/>
        <v>#REF!</v>
      </c>
    </row>
    <row r="406" ht="15.75" customHeight="1">
      <c r="A406" s="202" t="str">
        <f>Seeds!AA430</f>
        <v>M4-NyO-29a-A-2</v>
      </c>
      <c r="B406" s="202" t="str">
        <f>Seeds!Z430</f>
        <v>{"id":"M4-NyO-29a-A-2","stimulus":"&lt;p&gt;En su última carrera, Emilio ha corrido {{T1}} km. Descompón el número decimal.&lt;/p&gt;","template":"&lt;p style=\"text-align: center\"&gt;{{T1}} = unidades + décimas + centésimas&lt;/p&gt;&lt;p style=\"text-align: center\"&gt;{{T1}} = {{response}} + {{response}} + {{response}}&lt;/p&gt;","hint":"&lt;p&gt;Un número decimal se puede descomponer como la suma de sus decimales.&lt;/p&gt;","feedback":"&lt;p&gt;Un número decimal se puede descomponer como la suma de sus decimales.&lt;/p&gt;","seed":{"parameters":[{"name":"Q1","label":null,"min":1,"max":9,"step":1},{"name":"Q2","label":null,"min":1,"max":9,"step":1},{"name":"Q3","label":null,"min":1,"max":9,"step":1}],"calculated":[{"name":"T1","label":"{{function}}","function":"Lemonlib.round({{Q1}}+{{Q2}}/10+{{Q3}}/100, 2)","temp":true},{"name":"A1","label":"{{function}}","function":"{{Q1}}"},{"name":"A2","label":"{{function}}","function":"{{Q2}}"},{"name":"A3","label":"{{function}}","function":"{{Q3}}"}],"uniques":true},"algorithm":{"name":"calculateOperation","params":{"method":"equivLiteral","keyboard":"INTERMEDIATE"}}}</v>
      </c>
      <c r="C406" s="202" t="str">
        <f t="shared" si="27"/>
        <v>#REF!</v>
      </c>
      <c r="D406" s="202" t="str">
        <f t="shared" si="2"/>
        <v>#REF!</v>
      </c>
    </row>
    <row r="407" ht="15.75" customHeight="1">
      <c r="A407" s="202" t="str">
        <f>Seeds!AA431</f>
        <v>M4-NyO-29a-A-3</v>
      </c>
      <c r="B407" s="202" t="str">
        <f>Seeds!Z431</f>
        <v>{"id":"M4-NyO-29a-A-3","stimulus":"&lt;p&gt;Paula ha pagado {{T1}} € por unos caramelos. Descompón el número decimal.&lt;/p&gt;","template":"&lt;p style=\"text-align: center\"&gt;{{T1}} = unidades + décimas + centésimas&lt;/p&gt;&lt;p style=\"text-align: center\"&gt;{{T1}} = {{response}} + {{response}} + {{response}}&lt;/p&gt;","hint":"&lt;p&gt;Un número decimal se puede descomponer como la suma de sus decimales.&lt;/p&gt;","feedback":"&lt;p&gt;Un número decimal se puede descomponer como la suma de sus decimales.&lt;/p&gt;","seed":{"parameters":[{"name":"Q1","label":null,"min":1,"max":9,"step":1},{"name":"Q2","label":null,"min":1,"max":9,"step":1},{"name":"Q3","label":null,"min":1,"max":9,"step":1}],"calculated":[{"name":"T1","label":"{{function}}","function":"Lemonlib.round({{Q1}}+{{Q2}}/10+{{Q3}}/100, 2)","temp":true},{"name":"A1","label":"{{function}}","function":"{{Q1}}"},{"name":"A2","label":"{{function}}","function":"{{Q2}}"},{"name":"A3","label":"{{function}}","function":"{{Q3}}"}],"uniques":true},"algorithm":{"name":"calculateOperation","params":{"method":"equivLiteral","keyboard":"INTERMEDIATE"}}}</v>
      </c>
      <c r="C407" s="202" t="str">
        <f t="shared" si="27"/>
        <v>#REF!</v>
      </c>
      <c r="D407" s="202" t="str">
        <f t="shared" si="2"/>
        <v>#REF!</v>
      </c>
    </row>
    <row r="408" ht="15.75" customHeight="1">
      <c r="A408" s="202" t="str">
        <f>Seeds!AA432</f>
        <v>M4-NyO-30a-I-1</v>
      </c>
      <c r="B408" s="202" t="str">
        <f>Seeds!Z432</f>
        <v>{"id":"M4-NyO-30a-I-1","stimulus":"&lt;p&gt;Arrastra estos números para que se cumpla la siguiente comparación.&lt;/p&gt;","template":"&lt;div style=\"display:flex; justify-content:center;\"&gt;&lt;p&gt;{{response}} &gt; {{response}}&lt;/p&gt;&lt;/div&gt;","hint":"&lt;p&gt;Primero compara las partes enteras de los números y, a continuación, las partes decimales.&lt;/p&gt;","feedback":"&lt;p&gt;Cuando la parte entera de dos números decimales es igual, el mayor es aquel cuya parte decimal es mayor.&lt;/p&gt;","seed":{"parameters":[{"name":"Q1","label":null,"min":1,"max":9,"step":1},{"name":"Q2","label":null,"min":1,"max":99,"step":1},{"name":"Q3","label":null,"min":1,"max":99,"step":1}],"calculated":[{"name":"T1","label":"{{function}}","function":"Lemonlib.round({{Q1}}+{{Q2}}/100, 2)","temp":true},{"name":"T2","label":"{{function}}","function":"Lemonlib.round({{Q1}}+{{Q3}}/100, 2)","temp":true},{"name":"A1","label":"{{function}}","function":"math.max({{T1}}, {{T2}})"},{"name":"A2","label":"{{function}}","function":"math.min({{T1}}, {{T2}})"}],"uniques":true},"algorithm":{"name":"calculateOperation","template":"Cloze with drag &amp; drop","params":{"keyboard":"INTERMEDIATE"}}}</v>
      </c>
      <c r="C408" s="202" t="str">
        <f t="shared" si="27"/>
        <v>#REF!</v>
      </c>
      <c r="D408" s="202" t="str">
        <f t="shared" si="2"/>
        <v>#REF!</v>
      </c>
    </row>
    <row r="409" ht="15.75" customHeight="1">
      <c r="A409" s="202" t="str">
        <f>Seeds!AA433</f>
        <v>M4-NyO-30a-I-2</v>
      </c>
      <c r="B409" s="202" t="str">
        <f>Seeds!Z433</f>
        <v>{"id":"M4-NyO-30a-I-2","stimulus":"&lt;p&gt;Arrastra estos números para que se cumpla la siguiente comparación.&lt;/p&gt;","template":"&lt;div style=\"display:flex; justify-content:center;\"&gt;&lt;p&gt;{{response}} &lt; {{response}}&lt;/p&gt;&lt;/div&gt;","hint":"&lt;p&gt;Primero compara las partes enteras de los números y, a continuación, las partes decimales.&lt;/p&gt;","feedback":"&lt;p&gt;Cuando la parte entera de dos números decimales es igual, el mayor es aquel cuya parte decimal es mayor.&lt;/p&gt;","seed":{"parameters":[{"name":"Q1","label":null,"min":1,"max":9,"step":1},{"name":"Q2","label":null,"min":1,"max":99,"step":1},{"name":"Q3","label":null,"min":1,"max":99,"step":1}],"calculated":[{"name":"T1","label":"{{function}}","function":"Lemonlib.round({{Q1}}+{{Q2}}/100, 2)","temp":true},{"name":"T2","label":"{{function}}","function":"Lemonlib.round({{Q1}}+{{Q3}}/100, 2)","temp":true},{"name":"A1","label":"{{function}}","function":"math.min({{T1}}, {{T2}})"},{"name":"A2","label":"{{function}}","function":"math.max({{T1}}, {{T2}})"}],"uniques":true},"algorithm":{"name":"calculateOperation","template":"Cloze with drag &amp; drop","params":{"keyboard":"INTERMEDIATE"}}}</v>
      </c>
      <c r="C409" s="202" t="str">
        <f t="shared" si="27"/>
        <v>#REF!</v>
      </c>
      <c r="D409" s="202" t="str">
        <f t="shared" si="2"/>
        <v>#REF!</v>
      </c>
    </row>
    <row r="410" ht="15.75" customHeight="1">
      <c r="A410" s="202" t="str">
        <f>Seeds!AA434</f>
        <v>M4-NyO-30a-E-1</v>
      </c>
      <c r="B410" s="202" t="str">
        <f>Seeds!Z434</f>
        <v>{"id":"M4-NyO-30a-E-1","stimulus":"&lt;p&gt;Arrastra y ordena los siguientes números de mayor a menor.&lt;/p&gt;","template":"&lt;p style=\"text-align:center;\"&gt;{{response}} &gt; {{response}} &gt; {{response}}&lt;/p&gt;","hint":"&lt;p&gt;Primero compara las partes enteras de los números y, a continuación, las partes decimales.&lt;/p&gt;","feedback":"&lt;p&gt;Cuando la parte entera de dos números decimales es igual, el mayor es aquel cuya parte decimal es mayor.&lt;/p&gt;","seed":{"parameters":[{"name":"Q1","label":null,"min":1,"max":9,"step":1},{"name":"Q2","label":null,"min":1,"max":9,"step":1},{"name":"Q3","label":null,"min":1,"max":99,"step":1},{"name":"Q4","label":null,"min":1,"max":99,"step":1}],"calculated":[{"name":"T1","label":"{{function}}","function":"Lemonlib.round({{Q1}}+{{Q2}}/10, 2)","temp":true},{"name":"T2","label":"{{function}}","function":"Lemonlib.round({{Q1}}+{{Q3}}/100, 2)","temp":true},{"name":"T3","label":"{{function}}","function":"Lemonlib.round({{Q1}}+{{Q4}}/100, 2)","temp":true},{"name":"T4","label":"{{function}}","function":"math.min({{T1}}, {{T2}}, {{T3}})","temp":true},{"name":"T5","label":"{{function}}","function":"math.max({{T1}}, {{T2}}, {{T3}})","temp":true},{"name":"T6","label":"{{function}}","function":"Lemonlib.round({{T1}}+{{T2}}+{{T3}}-math.min({{T1}}, {{T2}}, {{T3}})-math.max({{T1}}, {{T2}}, {{T3}}), 2)","temp":true},{"name":"A1","label":"{{function}}","function":"{{T5}}"},{"name":"A2","label":"{{function}}","function":"{{T6}}"},{"name":"A3","label":"{{function}}","function":"{{T4}}"}],"uniques":true},"algorithm":{"name":"calculateOperation","template":"Cloze with drag &amp; drop","params":{"keyboard":"INTERMEDIATE"}}}</v>
      </c>
      <c r="C410" s="202" t="str">
        <f t="shared" si="27"/>
        <v>#REF!</v>
      </c>
      <c r="D410" s="202" t="str">
        <f t="shared" si="2"/>
        <v>#REF!</v>
      </c>
    </row>
    <row r="411" ht="15.75" customHeight="1">
      <c r="A411" s="202" t="str">
        <f>Seeds!AA435</f>
        <v>M4-NyO-30a-E-2</v>
      </c>
      <c r="B411" s="202" t="str">
        <f>Seeds!Z435</f>
        <v>{"id":"M4-NyO-30a-E-2","stimulus":"&lt;p&gt;Arrastra y ordena los siguientes números de menor a mayor.&lt;/p&gt;","template":"&lt;p style=\"text-align:center;\"&gt;{{response}} &lt; {{response}} &lt; {{response}}&lt;/p&gt;","hint":"&lt;p&gt;Primero compara las partes enteras de los números y, a continuación, las partes decimales.&lt;/p&gt;","feedback":"&lt;p&gt;Cuando la parte entera de dos números decimales es igual, el mayor es aquel cuya parte decimal es mayor.&lt;/p&gt;","seed":{"parameters":[{"name":"Q1","label":null,"min":1,"max":9,"step":1},{"name":"Q2","label":null,"min":1,"max":9,"step":1},{"name":"Q3","label":null,"min":1,"max":99,"step":1},{"name":"Q4","label":null,"min":1,"max":99,"step":1}],"calculated":[{"name":"T1","label":"{{function}}","function":"Lemonlib.round({{Q1}}+{{Q2}}/10, 2)","temp":true},{"name":"T2","label":"{{function}}","function":"Lemonlib.round({{Q1}}+{{Q3}}/100, 2)","temp":true},{"name":"T3","label":"{{function}}","function":"Lemonlib.round({{Q1}}+{{Q4}}/100, 2)","temp":true},{"name":"T4","label":"{{function}}","function":"math.min({{T1}}, {{T2}}, {{T3}})","temp":true},{"name":"T5","label":"{{function}}","function":"math.max({{T1}}, {{T2}}, {{T3}})","temp":true},{"name":"T6","label":"{{function}}","function":"Lemonlib.round({{T1}}+{{T2}}+{{T3}}-math.min({{T1}}, {{T2}}, {{T3}})-math.max({{T1}}, {{T2}}, {{T3}}), 2)","temp":true},{"name":"A1","label":"{{function}}","function":"{{T4}}"},{"name":"A2","label":"{{function}}","function":"{{T6}}"},{"name":"A3","label":"{{function}}","function":"{{T5}}"}],"uniques":true},"algorithm":{"name":"calculateOperation","template":"Cloze with drag &amp; drop","params":{"keyboard":"INTERMEDIATE"}}}</v>
      </c>
      <c r="C411" s="202" t="str">
        <f t="shared" si="27"/>
        <v>#REF!</v>
      </c>
      <c r="D411" s="202" t="str">
        <f t="shared" si="2"/>
        <v>#REF!</v>
      </c>
    </row>
    <row r="412" ht="15.75" customHeight="1">
      <c r="A412" s="202" t="str">
        <f>Seeds!AA436</f>
        <v>M4-NyO-30a-A-1</v>
      </c>
      <c r="B412" s="202" t="str">
        <f>Seeds!Z436</f>
        <v>{"id":"M4-NyO-30a-A-1","stimulus":"&lt;p&gt;En una carrera, Marta ha llegado a la meta en {{T1}} s y Abel, en {{T2}} s. Arrastra sus tiempos a la siguiente comparación.&lt;/p&gt;","template":"&lt;div style=\"display:flex; justify-content:center;\"&gt;&lt;p&gt;{{response}} &gt; {{response}}&lt;/p&gt;&lt;/div&gt;","hint":"&lt;p&gt;Primero compara las partes enteras de los números y, a continuación, las partes decimales.&lt;/p&gt;","feedback":"&lt;p&gt;Cuando la parte entera de dos números decimales es igual, el mayor es aquel cuya parte decimal es mayor.&lt;/p&gt;","seed":{"parameters":[{"name":"Q1","label":null,"min":1,"max":9,"step":1},{"name":"Q2","label":null,"min":1,"max":9,"step":1},{"name":"Q3","label":null,"min":1,"max":99,"step":1}],"calculated":[{"name":"T1","label":"{{function}}","function":"Lemonlib.round({{Q1}}+{{Q2}}/10, 2)","temp":true},{"name":"T2","label":"{{function}}","function":"Lemonlib.round({{Q1}}+{{Q3}}/100, 2)","temp":true},{"name":"A1","label":"{{function}}","function":"math.max({{T1}}, {{T2}})"},{"name":"A2","label":"{{function}}","function":"math.min({{T1}}, {{T2}})"}],"uniques":true},"algorithm":{"name":"calculateOperation","template":"Cloze with drag &amp; drop","params":{"keyboard":"INTERMEDIATE"}}}</v>
      </c>
      <c r="C412" s="202" t="str">
        <f t="shared" si="27"/>
        <v>#REF!</v>
      </c>
      <c r="D412" s="202" t="str">
        <f t="shared" si="2"/>
        <v>#REF!</v>
      </c>
    </row>
    <row r="413" ht="15.75" customHeight="1">
      <c r="A413" s="202" t="str">
        <f>Seeds!AA437</f>
        <v>M4-NyO-30a-A-2</v>
      </c>
      <c r="B413" s="202" t="str">
        <f>Seeds!Z437</f>
        <v>{"id":"M4-NyO-30a-A-2","stimulus":"&lt;p&gt;Federico ha traído {{T1}} kg de carne a una barbacoa, mientras que Ainara ha traído {{T2}} kg. Arrastra estas cantidades a la siguiente comparación.&lt;/p&gt;","template":"&lt;div style=\"display:flex; justify-content:center;\"&gt;&lt;p&gt;{{response}} &lt; {{response}}&lt;/p&gt;&lt;/div&gt;","hint":"&lt;p&gt;Primero compara las partes enteras de los números y, a continuación, las partes decimales.&lt;/p&gt;","feedback":"&lt;p&gt;Cuando la parte entera de dos números decimales es igual, el mayor es aquel cuya parte decimal es mayor.&lt;/p&gt;","seed":{"parameters":[{"name":"Q1","label":null,"min":1,"max":9,"step":1},{"name":"Q2","label":null,"min":1,"max":9,"step":1},{"name":"Q3","label":null,"min":1,"max":99,"step":1}],"calculated":[{"name":"T1","label":"{{function}}","function":"Lemonlib.round({{Q1}}+{{Q2}}/10, 2)","temp":true},{"name":"T2","label":"{{function}}","function":"Lemonlib.round({{Q1}}+{{Q3}}/100, 2)","temp":true},{"name":"A1","label":"{{function}}","function":"math.min({{T1}}, {{T2}})"},{"name":"A2","label":"{{function}}","function":"math.max({{T1}}, {{T2}})"}],"uniques":true},"algorithm":{"name":"calculateOperation","template":"Cloze with drag &amp; drop","params":{"keyboard":"INTERMEDIATE"}}}</v>
      </c>
      <c r="C413" s="202" t="str">
        <f t="shared" si="27"/>
        <v>#REF!</v>
      </c>
      <c r="D413" s="202" t="str">
        <f t="shared" si="2"/>
        <v>#REF!</v>
      </c>
    </row>
    <row r="414" ht="15.75" customHeight="1">
      <c r="A414" s="202" t="str">
        <f>Seeds!AA438</f>
        <v>M4-NyO-30a-A-3</v>
      </c>
      <c r="B414" s="202" t="str">
        <f>Seeds!Z438</f>
        <v>{"id":"M4-NyO-30a-A-3","stimulus":"&lt;p&gt;Como están resfriadas, Laura y Blanca tienen {{T1}} °C y {{T2}} °C de fiebre. Arrastra sus temperaturas a la siguiente comparación.&lt;/p&gt;","template":"&lt;div style=\"display:flex; justify-content:center;\"&gt;&lt;p&gt;{{response}} &gt; {{response}}&lt;/p&gt;&lt;/div&gt;","hint":"&lt;p&gt;Primero compara las partes enteras de los números y, a continuación, las partes decimales.&lt;/p&gt;","feedback":"&lt;p&gt;Cuando la parte entera de dos números decimales es igual, el mayor es aquel cuya parte decimal es mayor.&lt;/p&gt;","seed":{"parameters":[{"name":"Q2","label":null,"min":1,"max":9,"step":1},{"name":"Q3","label":null,"min":1,"max":99,"step":1}],"calculated":[{"name":"T1","label":"{{function}}","function":"Lemonlib.round(37+{{Q2}}/10, 2)","temp":true},{"name":"T2","label":"{{function}}","function":"Lemonlib.round(37+{{Q3}}/100, 2)","temp":true},{"name":"A1","label":"{{function}}","function":"math.max({{T1}}, {{T2}})"},{"name":"A2","label":"{{function}}","function":"math.min({{T1}}, {{T2}})"}],"uniques":true},"algorithm":{"name":"calculateOperation","template":"Cloze with drag &amp; drop","params":{"keyboard":"INTERMEDIATE"}}}</v>
      </c>
      <c r="C414" s="202" t="str">
        <f t="shared" si="27"/>
        <v>#REF!</v>
      </c>
      <c r="D414" s="202" t="str">
        <f t="shared" si="2"/>
        <v>#REF!</v>
      </c>
    </row>
    <row r="415" ht="15.75" customHeight="1">
      <c r="A415" s="202" t="str">
        <f>Seeds!AA439</f>
        <v>M4-NyO-30b-I-1</v>
      </c>
      <c r="B415" s="202" t="str">
        <f>Seeds!Z439</f>
        <v>{"id":"M4-NyO-30b-I-1","stimulus":"&lt;p&gt;Sitúa estos números en la recta numérica.&lt;/p&gt;","feedback":"&lt;p&gt;En la recta numérica, los números menores se situán a la izquierda y los mayores, a la derecha.&lt;/p&gt;","hint":"&lt;p&gt;En la recta numérica, los números menores se situán a la izquierda y los mayores, a la derecha.&lt;/p&gt;","algorithm":{"name":"numberline","params":{"min":10,"divisions":31,"distance":0.01,"numbers":3,"frequency":5}}}</v>
      </c>
      <c r="C415" s="202" t="str">
        <f t="shared" si="27"/>
        <v>#REF!</v>
      </c>
      <c r="D415" s="202" t="str">
        <f t="shared" si="2"/>
        <v>#REF!</v>
      </c>
    </row>
    <row r="416" ht="15.75" customHeight="1">
      <c r="A416" s="202" t="str">
        <f>Seeds!AA440</f>
        <v>M4-NyO-30b-I-2</v>
      </c>
      <c r="B416" s="202" t="str">
        <f>Seeds!Z440</f>
        <v>{"id":"M4-NyO-30b-I-2","stimulus":"&lt;p&gt;Sitúa estos números en la recta numérica.&lt;/p&gt;","feedback":"&lt;p&gt;En la recta numérica, los números menores se situán a la izquierda y los mayores, a la derecha.&lt;/p&gt;","hint":"&lt;p&gt;En la recta numérica, los números menores se situán a la izquierda y los mayores, a la derecha.&lt;/p&gt;","algorithm":{"name":"numberline","params":{"min":10,"divisions":31,"distance":0.1,"numbers":3,"frequency":5}}}</v>
      </c>
      <c r="C416" s="202" t="str">
        <f t="shared" si="27"/>
        <v>#REF!</v>
      </c>
      <c r="D416" s="202" t="str">
        <f t="shared" si="2"/>
        <v>#REF!</v>
      </c>
    </row>
    <row r="417" ht="15.75" customHeight="1">
      <c r="A417" s="202" t="str">
        <f>Seeds!AA441</f>
        <v>M4-NyO-30b-I-3</v>
      </c>
      <c r="B417" s="202" t="str">
        <f>Seeds!Z441</f>
        <v>{"id":"M4-NyO-30b-I-3","stimulus":"&lt;p&gt;Sitúa estos números en la recta numérica.&lt;/p&gt;","feedback":"&lt;p&gt;En la recta numérica, los números menores se situán a la izquierda y los mayores, a la derecha.&lt;/p&gt;","hint":"&lt;p&gt;En la recta numérica, los números menores se situán a la izquierda y los mayores, a la derecha.&lt;/p&gt;","algorithm":{"name":"numberline","params":{"min":5,"divisions":31,"distance":0.01,"numbers":3,"frequency":5}}}</v>
      </c>
      <c r="C417" s="202" t="str">
        <f t="shared" si="27"/>
        <v>#REF!</v>
      </c>
      <c r="D417" s="202" t="str">
        <f t="shared" si="2"/>
        <v>#REF!</v>
      </c>
    </row>
    <row r="418" ht="15.75" customHeight="1">
      <c r="A418" s="202" t="str">
        <f>Seeds!AA442</f>
        <v>M4-NyO-30b-I-4</v>
      </c>
      <c r="B418" s="202" t="str">
        <f>Seeds!Z442</f>
        <v>{"id":"M4-NyO-30b-I-4","stimulus":"&lt;p&gt;Sitúa estos números en la recta numérica.&lt;/p&gt;","feedback":"&lt;p&gt;En la recta numérica, los números menores se situán a la izquierda y los mayores, a la derecha.&lt;/p&gt;","hint":"&lt;p&gt;En la recta numérica, los números menores se situán a la izquierda y los mayores, a la derecha.&lt;/p&gt;","algorithm":{"name":"numberline","params":{"min":5,"divisions":31,"distance":0.1,"numbers":3,"frequency":5}}}</v>
      </c>
      <c r="C418" s="202" t="str">
        <f t="shared" si="27"/>
        <v>#REF!</v>
      </c>
      <c r="D418" s="202" t="str">
        <f t="shared" si="2"/>
        <v>#REF!</v>
      </c>
    </row>
    <row r="419" ht="15.75" customHeight="1">
      <c r="A419" s="202" t="str">
        <f>Seeds!AA443</f>
        <v>M4-NyO-31a-I-1</v>
      </c>
      <c r="B419" s="202" t="str">
        <f>Seeds!Z443</f>
        <v>{"id":"M4-NyO-31a-I-1","stimulus":"&lt;p&gt;¿Cuál de estos números es la aproximación de {{T1}} a las décimas?&lt;/p&gt;","hint":"&lt;p&gt;Para aproximar un número a las décimas, hay que buscar entre qué dos décimas se encuentra y elegir la más cercana.&lt;/p&gt;","feedback":"&lt;p&gt;Para aproximar {{T1}} a las décimas, hay que buscar entre qué dos décimas se encuentra. En este caso, entre {{T2}} y {{T3}}.&lt;/p&gt;&lt;p&gt;A continuación, hay que comprobar a cuál está más próxima. Como {{T1}} está a {{T4}} unidades de {{T2}} y a {{T5}} unidades de {{T3}}, la respuesta es {{A1}}.&lt;/p&gt;","seed":{"parameters":[{"name":"Q1","label":null,"min":1,"max":99,"step":1},{"name":"Q2","list":[2,3,4,6,7,8]}],"calculated":[{"name":"T1","function":"Lemonlib.round({{Q1}}/10 + {{Q2}}/100, 2)","temp":true},{"name":"T6","function":"Lemonlib.round({{T1}}, 1)","temp":true},{"name":"A1","label":"{{function}}","function":"Lemonlib.round({{T6}}, 1)"},{"name":"A2","label":"{{function}}","function":"Lemonlib.round({{T6}}+0.1, 1)","incorrect":true},{"name":"A3","label":"{{function}}","function":"Lemonlib.round({{T6}}-0.1, 1)","incorrect":true},{"name":"A4","label":"{{function}}","function":"Lemonlib.round({{T6}}+0.2, 1)","incorrect":true},{"name":"A5","label":"{{function}}","function":"Lemonlib.round({{T6}}-0.2, 1)","incorrect":true},{"name":"T2","function":"Lemonlib.round(math.floor({{T1}}*10)/10, 1)","temp":true},{"name":"T3","function":"Lemonlib.round(math.ceil({{T1}}*10)/10, 1)","temp":true},{"name":"T4","function":"Lemonlib.round(({{T1}}-{{T2}})*100, 2)","temp":true},{"name":"T5","function":"Lemonlib.round(({{T3}}-{{T1}})*100, 2)","temp":true}],"uniques":true},"algorithm":{"name":"trueFalse","template":"Multiple choice – standard","params":{"countCorrect":1,"countIncorrect":2,"showCheckIcon":false,
            "columns": 3
        }
    }
}</v>
      </c>
      <c r="C419" s="202" t="str">
        <f t="shared" si="27"/>
        <v>#REF!</v>
      </c>
      <c r="D419" s="202" t="str">
        <f t="shared" si="2"/>
        <v>#REF!</v>
      </c>
    </row>
    <row r="420" ht="15.75" customHeight="1">
      <c r="A420" s="202" t="str">
        <f>Seeds!AA444</f>
        <v>M4-NyO-31a-E-1</v>
      </c>
      <c r="B420" s="202" t="str">
        <f>Seeds!Z444</f>
        <v>{"id":"M4-NyO-31a-E-1","stimulus":"&lt;p&gt;Aproxima a las décimas.&lt;/p&gt;","template":"&lt;p style=\"text-align: center\"&gt;{{T1}} → {{response}}&lt;/p&gt;","hint":"&lt;p&gt;Para aproximar un número a las décimas, hay que buscar entre qué dos décimas se encuentra y elegir la más cercana.&lt;/p&gt;","feedback":"&lt;p&gt;Para aproximar {{T1}} a las décimas, busca entre qué dos décimas se encuentra. En este caso, entre {{T2}} y {{T3}}.&lt;/p&gt;&lt;p&gt;A continuación, comprueba a cuál está más próxima. Como {{T1}} está a {{T4}} centésimas de {{T2}} y a {{T5}} centésimas de {{T3}}, la respuesta es {{A1}}.&lt;/p&gt;","seed":{"parameters":[{"name":"Q1","label":null,"min":1,"max":99,"step":1},{"name":"Q2","list":[2,3,4,6,7,8]}],"calculated":[{"name":"T1","function":"Lemonlib.round({{Q1}}/10 + {{Q2}}/100, 2)","temp":true},{"name":"A1","function":"Lemonlib.round({{T1}}, 1)"},{"name":"T2","function":"math.floor({{T1}}*10)/10","temp":true},{"name":"T3","function":"math.ceil({{T1}}*10)/10","temp":true},{"name":"T4","function":"Lemonlib.round(({{T1}}-{{T2}})*100, 2)","temp":true},{"name":"T5","function":"Lemonlib.round(({{T3}}-{{T1}})*100, 2)","temp":true}],"uniques":true},"algorithm":{"name":"calculateOperation","params":{"method":"equivLiteral","keyboard":"INTERMEDIATE"}}}</v>
      </c>
      <c r="C420" s="202" t="str">
        <f t="shared" si="27"/>
        <v>#REF!</v>
      </c>
      <c r="D420" s="202" t="str">
        <f t="shared" si="2"/>
        <v>#REF!</v>
      </c>
    </row>
    <row r="421" ht="15.75" customHeight="1">
      <c r="A421" s="202" t="str">
        <f>Seeds!AA445</f>
        <v>M4-NyO-31a-A-1</v>
      </c>
      <c r="B421" s="202" t="str">
        <f>Seeds!Z445</f>
        <v>{"id":"M4-NyO-31a-A-1","stimulus":"&lt;p&gt;El árbol más antiguo del parque mide {{T1}} m. Aproxima su altura a las décimas.&lt;/p&gt;","template":"&lt;p&gt;Su altura es de aproximadamente {{response}} m.&lt;/p&gt;","hint":"&lt;p&gt;Para aproximar un número a las décimas, hay que buscar entre qué dos décimas se encuentra y elegir la más cercana.&lt;/p&gt;","feedback":"&lt;p&gt;Para aproximar {{T1}} a las décimas, busca entre qué dos décimas se encuentra. En este caso, entre {{T2}} y {{T3}}.&lt;/p&gt;&lt;p&gt;A continuación, comprueba a cuál está más próxima. Como {{T1}} está a {{T4}} centésimas de {{T2}} y a {{T5}} centésimas de {{T3}}, la respuesta es {{A1}}.&lt;/p&gt;","seed":{"parameters":[{"name":"Q1","label":null,"min":150,"max":300,"step":1},{"name":"Q2","list":[2,3,4,6,7,8]}],"calculated":[{"name":"T1","function":"Lemonlib.round({{Q1}}/10 + {{Q2}}/100, 2)","temp":true},{"name":"A1","function":"Lemonlib.round({{T1}}, 1)"},{"name":"T2","function":"math.floor({{T1}}*10)/10","temp":true},{"name":"T3","function":"math.ceil({{T1}}*10)/10","temp":true},{"name":"T4","function":"Lemonlib.round(({{T1}}-{{T2}})*100, 2)","temp":true},{"name":"T5","function":"Lemonlib.round(({{T3}}-{{T1}})*100, 2)","temp":true}],"uniques":true},"algorithm":{"name":"calculateOperation","params":{"method":"equivLiteral","keyboard":"INTERMEDIATE"}}}</v>
      </c>
      <c r="C421" s="202" t="str">
        <f t="shared" si="27"/>
        <v>#REF!</v>
      </c>
      <c r="D421" s="202" t="str">
        <f t="shared" si="2"/>
        <v>#REF!</v>
      </c>
    </row>
    <row r="422" ht="15.75" customHeight="1">
      <c r="A422" s="202" t="str">
        <f>Seeds!AA446</f>
        <v>M4-NyO-31a-A-2</v>
      </c>
      <c r="B422" s="202" t="str">
        <f>Seeds!Z446</f>
        <v>{"id":"M4-NyO-31a-A-2","stimulus":"&lt;p&gt;Carmen ha pagado {{T1}} € en el supermercado. Aproxima esta cantidad a las décimas.&lt;/p&gt;","template":"&lt;p&gt;Ha pagado aproximadamente {{response}} €.&lt;/p&gt;","hint":"&lt;p&gt;Para aproximar un número a las décimas, hay que buscar entre qué dos décimas se encuentra y elegir la más cercana.&lt;/p&gt;","feedback":"&lt;p&gt;Para aproximar {{T1}} a las décimas, busca entre qué dos décimas se encuentra. En este caso, entre {{T2}} y {{T3}}.&lt;/p&gt;&lt;p&gt;A continuación, comprueba a cuál está más próxima. Como {{T1}} está a {{T4}} centésimas de {{T2}} y a {{T5}} centésimas de {{T3}}, la respuesta es {{A1}}.&lt;/p&gt;","seed":{"parameters":[{"name":"Q1","label":null,"min":50,"max":200,"step":1},{"name":"Q2","list":[2,3,4,6,7,8]}],"calculated":[{"name":"T1","function":"Lemonlib.round({{Q1}}/10 + {{Q2}}/100, 2)","temp":true},{"name":"A1","function":"Lemonlib.round({{T1}}, 1)"},{"name":"T2","function":"math.floor({{T1}}*10)/10","temp":true},{"name":"T3","function":"math.ceil({{T1}}*10)/10","temp":true},{"name":"T4","function":"Lemonlib.round(({{T1}}-{{T2}})*100, 2)","temp":true},{"name":"T5","function":"Lemonlib.round(({{T3}}-{{T1}})*100, 2)","temp":true}],"uniques":true},"algorithm":{"name":"calculateOperation","params":{"method":"equivLiteral","keyboard":"INTERMEDIATE"}}}</v>
      </c>
      <c r="C422" s="202" t="str">
        <f t="shared" si="27"/>
        <v>#REF!</v>
      </c>
      <c r="D422" s="202" t="str">
        <f t="shared" si="2"/>
        <v>#REF!</v>
      </c>
    </row>
    <row r="423" ht="15.75" customHeight="1">
      <c r="A423" s="202" t="str">
        <f>Seeds!AA447</f>
        <v>M4-NyO-31a-A-3</v>
      </c>
      <c r="B423" s="202" t="str">
        <f>Seeds!Z447</f>
        <v>{"id":"M4-NyO-31a-A-3","stimulus":"&lt;p&gt;Melisa ha bebido hoy {{T1}} l de agua. Aproxima esta cantidad a las décimas.&lt;/p&gt;","template":"&lt;p&gt;Ha bebido aproximadamente {{response}} l.&lt;/p&gt;","hint":"&lt;p&gt;Para aproximar un número a las décimas, hay que buscar entre qué dos décimas se encuentra y elegir la más cercana.&lt;/p&gt;","feedback":"&lt;p&gt;Para aproximar {{T1}} a las décimas, busca entre qué dos décimas se encuentra. En este caso, entre {{T2}} y {{T3}}.&lt;/p&gt;&lt;p&gt;A continuación, comprueba a cuál está más próxima. Como {{T1}} está a {{T4}} centésimas de {{T2}} y a {{T5}} centésimas de {{T3}}, la respuesta es {{A1}}.&lt;/p&gt;","seed":{"parameters":[{"name":"Q1","label":null,"min":10,"max":20,"step":1},{"name":"Q2","list":[2,3,4,6,7,8]}],"calculated":[{"name":"T1","function":"Lemonlib.round({{Q1}}/10 + {{Q2}}/100, 2)","temp":true},{"name":"A1","function":"Lemonlib.round({{T1}}, 1)"},{"name":"T2","function":"math.floor({{T1}}*10)/10","temp":true},{"name":"T3","function":"math.ceil({{T1}}*10)/10","temp":true},{"name":"T4","function":"Lemonlib.round(({{T1}}-{{T2}})*100, 2)","temp":true},{"name":"T5","function":"Lemonlib.round(({{T3}}-{{T1}})*100, 2)","temp":true}],"uniques":true},"algorithm":{"name":"calculateOperation","params":{"method":"equivLiteral","keyboard":"INTERMEDIATE"}}}</v>
      </c>
      <c r="C423" s="202" t="str">
        <f t="shared" si="27"/>
        <v>#REF!</v>
      </c>
      <c r="D423" s="202" t="str">
        <f t="shared" si="2"/>
        <v>#REF!</v>
      </c>
    </row>
    <row r="424" ht="15.75" customHeight="1">
      <c r="A424" s="202" t="str">
        <f>Seeds!AA448</f>
        <v>M4-NyO-43a-I-1</v>
      </c>
      <c r="B424" s="202" t="str">
        <f>Seeds!Z448</f>
        <v>{"id":"M4-NyO-43a-I-1","stimulus":"&lt;p&gt;Escoge el resultado de la siguiente suma.&lt;/p&gt;&lt;p style=\"text-align: center\"&gt;{{T1}} + {{T2}} = ...&lt;/p&gt;","hint":"&lt;div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8%;\"&gt;{{T1}}&lt;/span&gt;&lt;/div&gt;&lt;/div&gt;&lt;/div&gt;","feedback":"&lt;p&gt;El resultado de esta suma es:&lt;/p&gt;&lt;div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1.1,"max":99.9,"step":0.1},{"name":"Q2","label":null,"min":1.1,"max":99.9,"step":0.1},{"name":"Q3","label":null,"list":[0.01,0.03,0.05,0.07,0.09]},{"name":"Q4","label":null,"list":[0.02,0.04,0.06,0.08]},{"name":"Q5","label":null,"min":0.02,"max":0.98,"step":0.02},{"name":"Q6","label":null,"min":0.02,"max":0.98,"step":0.02}],"calculated":[{"name":"T1","label":"{{function}}","function":"Lemonlib.round({{Q1}}+{{Q3}},2)","temp":true},{"name":"T2","label":"{{function}}","function":"Lemonlib.round({{Q2}}+{{Q4}},2)","temp":true},{"name":"T3","label":"{{function}}","function":"Lemonlib.round({{T1}}+{{T2}}-math.floor({{T1}}/10+{{T2}}/10)*10,2)","temp":true},{"name":"A1","label":"{{function}}","function":"Lemonlib.round({{T1}}+{{T2}},2)"},{"name":"A2","label":"{{function}}","function":"Lemonlib.round({{T1}}+{{T2}}+{{Q5}},2)","incorrect":true},{"name":"A3","label":"{{function}}","function":"Lemonlib.round({{T1}}+{{T2}}+{{Q6}},2)","incorrect":true}],"uniques":true},"algorithm":{"name":"trueFalse","template":"Multiple choice – standard","params":{"countCorrect":1,"countIncorrect":2,"showCheckIcon":false,
            "columns": 3
        }
    }
}</v>
      </c>
      <c r="C424" s="202" t="str">
        <f t="shared" si="27"/>
        <v>#REF!</v>
      </c>
      <c r="D424" s="202" t="str">
        <f t="shared" si="2"/>
        <v>#REF!</v>
      </c>
    </row>
    <row r="425" ht="15.75" customHeight="1">
      <c r="A425" s="202" t="str">
        <f>Seeds!AA449</f>
        <v>M4-NyO-43a-E-1</v>
      </c>
      <c r="B425" s="202" t="str">
        <f>Seeds!Z449</f>
        <v>{"id":"M4-NyO-43a-E-1","stimulus":"&lt;p&gt;Calcula esta suma.&lt;/p&gt;","template":"&lt;p style=\"text-align: center\"&gt;{{T1}} + {{T2}} = {{response}}&lt;/p&gt;","hint":"&lt;div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8%;\"&gt;{{T1}}&lt;/span&gt;&lt;/div&gt;&lt;/div&gt;&lt;/div&gt;","feedback":"&lt;p&gt;El resultado de esta suma es:&lt;/p&gt;&lt;div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1.1,"max":99.9,"step":0.1},{"name":"Q2","label":null,"min":1.1,"max":99.9,"step":0.1},{"name":"Q3","label":null,"list":[0.01,0.03,0.05,0.07,0.09]},{"name":"Q4","label":null,"list":[0.02,0.04,0.06,0.08]}],"calculated":[{"name":"T1","label":"{{function}}","function":"Lemonlib.round({{Q1}}+{{Q3}},2)","temp":true},{"name":"T2","label":"{{function}}","function":"Lemonlib.round({{Q2}}+{{Q4}},2)","temp":true},{"name":"T3","label":"{{function}}","function":"Lemonlib.round({{T1}}+{{T2}}-math.floor({{T1}}/10+{{T2}}/10)*10,2)","temp":true},{"name":"A1","label":"{{function}}","function":"Lemonlib.round({{T1}}+{{T2}},2)"}],"uniques":true},"algorithm":{"name":"calculateOperation","params":{"method":"equivLiteral","keyboard":"INTERMEDIATE"}}}</v>
      </c>
      <c r="C425" s="202" t="str">
        <f t="shared" si="27"/>
        <v>#REF!</v>
      </c>
      <c r="D425" s="202" t="str">
        <f t="shared" si="2"/>
        <v>#REF!</v>
      </c>
    </row>
    <row r="426" ht="15.75" customHeight="1">
      <c r="A426" s="202" t="str">
        <f>Seeds!AA450</f>
        <v>M4-NyO-43a-A-1</v>
      </c>
      <c r="B426" s="202" t="str">
        <f>Seeds!Z450</f>
        <v>{"id":"M4-NyO-43a-A-1","stimulus":"&lt;p&gt;Guillermo ha comprado en una tienda una gorra de {{T1}} € y una sudadera de {{T2}} €. ¿Cuánto ha pagado por los dos productos?&lt;/p&gt;","template":"&lt;p&gt;Guillermo ha pagado {{response}} €.&lt;/p&gt;","hint":"&lt;div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8%;\"&gt;{{T1}}&lt;/span&gt;&lt;/div&gt;&lt;/div&gt;&lt;/div&gt;","feedback":"&lt;p&gt;El precio a pagar es:&lt;/p&gt;&lt;div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10.1,"max":29.9,"step":0.1},{"name":"Q2","label":null,"min":10.1,"max":29.9,"step":0.1},{"name":"Q3","label":null,"list":[0.01,0.03,0.05,0.07,0.09]},{"name":"Q4","label":null,"list":[0.02,0.04,0.06,0.08]}],"calculated":[{"name":"T1","label":"{{function}}","function":"Lemonlib.round({{Q1}}+{{Q3}},2)","temp":true},{"name":"T2","label":"{{function}}","function":"Lemonlib.round({{Q2}}+{{Q4}},2)","temp":true},{"name":"T3","label":"{{function}}","function":"Lemonlib.round({{T1}}+{{T2}}-math.floor({{T1}}/10+{{T2}}/10)*10,2)","temp":true},{"name":"A1","label":"{{function}}","function":"Lemonlib.round({{T1}}+{{T2}}, 2)"}],"uniques":true},"algorithm":{"name":"calculateOperation","params":{"method":"equivLiteral","keyboard":"INTERMEDIATE"}}}</v>
      </c>
      <c r="C426" s="202" t="str">
        <f t="shared" si="27"/>
        <v>#REF!</v>
      </c>
      <c r="D426" s="202" t="str">
        <f t="shared" si="2"/>
        <v>#REF!</v>
      </c>
    </row>
    <row r="427" ht="15.75" customHeight="1">
      <c r="A427" s="202" t="str">
        <f>Seeds!AA451</f>
        <v>M4-NyO-43a-A-2</v>
      </c>
      <c r="B427" s="202" t="str">
        <f>Seeds!Z451</f>
        <v>{"id":"M4-NyO-43a-A-2","stimulus":"&lt;p&gt;Una mariquita ha recorrido {{T1}} dm hasta encontrar alimento y, al día siguiente, {{T2}} dm. ¿Cuántos decímetros ha recorrido entre los dos días?&lt;/p&gt;","template":"&lt;p&gt;La mariquita ha recorrido {{response}} dm.&lt;/p&gt;","hint":"&lt;div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8%;\"&gt;{{T1}}&lt;/span&gt;&lt;/div&gt;&lt;/div&gt;&lt;/div&gt;","feedback":"&lt;p&gt;Los decímetros que ha recorrido en total hasta encontrar comida son:&lt;/p&gt;&lt;div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10.1,"max":99.9,"step":0.1},{"name":"Q2","label":null,"min":10.1,"max":99.9,"step":0.1},{"name":"Q3","label":null,"list":[0.01,0.03,0.05,0.07,0.09]},{"name":"Q4","label":null,"list":[0.02,0.04,0.06,0.08]}],"calculated":[{"name":"T1","label":"{{function}}","function":"Lemonlib.round({{Q1}}+{{Q3}},2)","temp":true},{"name":"T2","label":"{{function}}","function":"Lemonlib.round({{Q2}}+{{Q4}},2)","temp":true},{"name":"T3","label":"{{function}}","function":"Lemonlib.round({{T1}}+{{T2}}-math.floor({{T1}}/10+{{T2}}/10)*10,2)","temp":true},{"name":"A1","label":"{{function}}","function":"Lemonlib.round({{T1}}+{{T2}},2)"}],"uniques":true},"algorithm":{"name":"calculateOperation","params":{"method":"equivLiteral","keyboard":"INTERMEDIATE"}}}</v>
      </c>
      <c r="C427" s="202" t="str">
        <f t="shared" si="27"/>
        <v>#REF!</v>
      </c>
      <c r="D427" s="202" t="str">
        <f t="shared" si="2"/>
        <v>#REF!</v>
      </c>
    </row>
    <row r="428" ht="15.75" customHeight="1">
      <c r="A428" s="202" t="str">
        <f>Seeds!AA452</f>
        <v>M4-NyO-43a-A-3</v>
      </c>
      <c r="B428" s="202" t="str">
        <f>Seeds!Z452</f>
        <v>{"id":"M4-NyO-43a-A-3","stimulus":"&lt;p&gt;Samanta ha cortado {{T1}} kg de fresas y Gabriel {{T2}} kg de ciruelas para la producción en un obrador de tartaletas de fruta. ¿Cuántos kilogramos de fruta han partido entre los dos?&lt;/p&gt;","template":"&lt;p&gt;Han partido {{response}} kg de fruta.&lt;/p&gt;","hint":"&lt;div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8%;\"&gt;{{T1}}&lt;/span&gt;&lt;/div&gt;&lt;/div&gt;&lt;/div&gt;","feedback":"&lt;p&gt;Los kilogramos que han partido entre los dos en total son:&lt;/p&gt;&lt;div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1.1,"max":9.9,"step":0.1},{"name":"Q2","label":null,"min":1.1,"max":9.9,"step":0.1},{"name":"Q3","label":null,"list":[0.01,0.03,0.05,0.07,0.09]},{"name":"Q4","label":null,"list":[0.02,0.04,0.06,0.08]}],"calculated":[{"name":"T1","label":"{{function}}","function":"Lemonlib.round({{Q1}}+{{Q3}},2)","temp":true},{"name":"T2","label":"{{function}}","function":"Lemonlib.round({{Q2}}+{{Q4}},2)","temp":true},{"name":"T3","label":"{{function}}","function":"Lemonlib.round({{T1}}+{{T2}}-math.floor({{T1}}/10+{{T2}}/10)*10,2)","temp":true},{"name":"A1","label":"{{function}}","function":"Lemonlib.round({{T1}}+{{T2}},2)"}],"uniques":true},"algorithm":{"name":"calculateOperation","params":{"method":"equivSymbolic","keyboard":"INTERMEDIATE"}}}</v>
      </c>
      <c r="C428" s="202" t="str">
        <f t="shared" si="27"/>
        <v>#REF!</v>
      </c>
      <c r="D428" s="202" t="str">
        <f t="shared" si="2"/>
        <v>#REF!</v>
      </c>
    </row>
    <row r="429" ht="15.75" customHeight="1">
      <c r="A429" s="202" t="str">
        <f>Seeds!AA453</f>
        <v>M4-NyO-44a-I-1</v>
      </c>
      <c r="B429" s="202" t="str">
        <f>Seeds!Z453</f>
        <v>{"id":"M4-NyO-44a-I-1","stimulus":"&lt;p&gt;Arrastra el resultado de la siguiente resta.&lt;/p&gt;","template":"&lt;p style=\"text-align: center\"&gt;{{T3}} − {{T2}} = {{response}}&lt;/p&gt;","hint":"&lt;div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{{T4}}&lt;/span&gt;&lt;span class=\"lemo-graphie-label\" style=\"position:absolute; right: 15%; top: 35%;\"&gt;{{T2}}&lt;/span&gt;&lt;span class=\"lemo-graphie-label\" style=\"position: absolute; right: 15%; top:8%;\"&gt;{{T3}}&lt;/span&gt;&lt;/div&gt;&lt;/div&gt;&lt;/div&gt;","feedback":"&lt;p&gt;El resultado de esta resta es:&lt;/p&gt;&lt;div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3}}&lt;/span&gt;&lt;/div&gt;&lt;/div&gt;&lt;/div&gt;","seed":{"parameters":[{"name":"Q1","label":null,"min":1.1,"max":99.9,"step":0.1},{"name":"Q2","label":null,"min":1.1,"max":99.9,"step":0.1},{"name":"Q3","label":null,"list":[0.01,0.03,0.05,0.07,0.09]},{"name":"Q4","label":null,"list":[0.02,0.04,0.06,0.08]},{"name":"Q5","label":null,"min":0.02,"max":0.98,"step":0.02},{"name":"Q6","label":null,"min":0.02,"max":0.98,"step":0.02}],"calculated":[{"name":"T1","label":"{{function}}","function":"Lemonlib.round({{Q1}}+{{Q3}},2)","temp":true},{"name":"T2","label":"{{function}}","function":"Lemonlib.round({{Q2}}+{{Q4}},2)","temp":true},{"name":"T3","function":"Lemonlib.round({{T1}}+{{T2}}, 2)","temp":true},{"name":"T4","function":"Lemonlib.round({{T3}}-{{T2}}-math.floor({{T3}}/10-{{T2}}/10)*10,2)","temp":true},{"name":"A1","label":"{{T1}}","function":"{{T1}}"},{"name":"A2","label":"{{function}}","function":"Lemonlib.round({{T1}}+{{Q5}}, 2)","incorrect":true},{"name":"A3","label":"{{function}}","function":"Lemonlib.round({{T1}}+{{Q6}}, 2)","incorrect":true}],"uniques":true},"algorithm":{"name":"calculateOperation","template":"Cloze with drag &amp; drop","params":{"keyboard":"INTERMEDIATE"}}}</v>
      </c>
      <c r="C429" s="202" t="str">
        <f t="shared" si="27"/>
        <v>#REF!</v>
      </c>
      <c r="D429" s="202" t="str">
        <f t="shared" si="2"/>
        <v>#REF!</v>
      </c>
    </row>
    <row r="430" ht="15.75" customHeight="1">
      <c r="A430" s="202" t="str">
        <f>Seeds!AA454</f>
        <v>M4-NyO-44a-E-1</v>
      </c>
      <c r="B430" s="202" t="str">
        <f>Seeds!Z454</f>
        <v>{"id":"M4-NyO-44a-E-1","stimulus":"&lt;p&gt;Calcula esta resta.&lt;/p&gt;","template":"&lt;p style=\"text-align: center\"&gt;{{T3}} − {{T2}} = {{response}}&lt;/p&gt;","hint":"&lt;div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{{T4}}&lt;/span&gt;&lt;span class=\"lemo-graphie-label\" style=\"position:absolute; right: 15%; top: 35%;\"&gt;{{T2}}&lt;/span&gt;&lt;span class=\"lemo-graphie-label\" style=\"position: absolute; right: 15%; top:8%;\"&gt;{{T3}}&lt;/span&gt;&lt;/div&gt;&lt;/div&gt;&lt;/div&gt;","feedback":"&lt;p&gt;El resultado de esta resta es:&lt;/p&gt;&lt;div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3}}&lt;/span&gt;&lt;/div&gt;&lt;/div&gt;&lt;/div&gt;","seed":{"parameters":[{"name":"Q1","label":null,"min":1.1,"max":99.9,"step":0.1},{"name":"Q2","label":null,"min":1.1,"max":99.9,"step":0.1},{"name":"Q3","label":null,"list":[0.01,0.03,0.05,0.07,0.09]},{"name":"Q4","label":null,"list":[0.02,0.04,0.06,0.08]}],"calculated":[{"name":"T1","label":"{{function}}","function":"Lemonlib.round({{Q1}}+{{Q3}},2)","temp":true},{"name":"T2","label":"{{function}}","function":"Lemonlib.round({{Q2}}+{{Q4}},2)","temp":true},{"name":"T3","function":"Lemonlib.round({{T1}}+{{T2}}, 2)","temp":true},{"name":"T4","function":"Lemonlib.round({{T3}}-{{T2}}-math.floor({{T3}}/10-{{T2}}/10)*10,2)","temp":true},{"name":"A1","label":"{{T1}}","function":"{{T1}}"}],"uniques":true},"algorithm":{"name":"calculateOperation","params":{"method":"equivLiteral","keyboard":"INTERMEDIATE"}}}</v>
      </c>
      <c r="C430" s="202" t="str">
        <f t="shared" si="27"/>
        <v>#REF!</v>
      </c>
      <c r="D430" s="202" t="str">
        <f t="shared" si="2"/>
        <v>#REF!</v>
      </c>
    </row>
    <row r="431" ht="15.75" customHeight="1">
      <c r="A431" s="202" t="str">
        <f>Seeds!AA455</f>
        <v>M4-NyO-44a-A-1</v>
      </c>
      <c r="B431" s="202" t="str">
        <f>Seeds!Z455</f>
        <v>{"id":"M4-NyO-44a-A-1","stimulus":"&lt;p&gt;Natalia y Raúl están comparando los resultados de una actividad de Matemáticas. A Natalia le ha dado {{T3}} y a Raúl, {{T2}}. ¿Qué diferencia hay entre ambos números?&lt;/p&gt;","template":"&lt;p&gt;La diferencia es de {{response}}.&lt;/p&gt;","hint":"&lt;div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{{T4}}&lt;/span&gt;&lt;span class=\"lemo-graphie-label\" style=\"position: absolute; right: 20%; top: 35%;\"&gt;{{T2}}&lt;/span&gt;&lt;span class=\"lemo-graphie-label\" style=\"position: absolute; right: 20%; top: 8%;\"&gt;{{T3}}&lt;/span&gt;&lt;/div&gt;&lt;/div&gt;&lt;/div&gt;","feedback":"&lt;p&gt;La diferencia entre ambos números es:&lt;/p&gt;&lt;div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3}}&lt;/span&gt;&lt;/div&gt;&lt;/div&gt;&lt;/div&gt;","seed":{"parameters":[{"name":"Q1","label":null,"min":1.1,"max":99.9,"step":0.1},{"name":"Q2","label":null,"min":1.1,"max":99.9,"step":0.1},{"name":"Q3","label":null,"list":[0.01,0.03,0.05,0.07,0.09]},{"name":"Q4","label":null,"list":[0.02,0.04,0.06,0.08]}],"calculated":[{"name":"T1","label":"{{function}}","function":"Lemonlib.round({{Q1}} + {{Q3}},2)","temp":true},{"name":"T2","label":"{{function}}","function":"Lemonlib.round({{Q2}} + {{Q4}},2)","temp":true},{"name":"T3","label":"{{function}}","function":"Lemonlib.round({{T1}} + {{T2}},2)","temp":true},{"name":"T4","label":"{{function}}","function":"Lemonlib.round({{T3}}-{{T2}}-math.floor({{T3}}/10-{{T2}}/10)*10,2)","temp":true},{"name":"A1","label":"{{function}}","function":"{{T1}}"}],"uniques":true},"algorithm":{"name":"calculateOperation","params":{"method":"equivSymbolic","keyboard":"INTERMEDIATE"}}}</v>
      </c>
      <c r="C431" s="202" t="str">
        <f t="shared" si="27"/>
        <v>#REF!</v>
      </c>
      <c r="D431" s="202" t="str">
        <f t="shared" si="2"/>
        <v>#REF!</v>
      </c>
    </row>
    <row r="432" ht="15.75" customHeight="1">
      <c r="A432" s="202" t="str">
        <f>Seeds!AA456</f>
        <v>M4-NyO-44a-A-2</v>
      </c>
      <c r="B432" s="202" t="str">
        <f>Seeds!Z456</f>
        <v>{"id":"M4-NyO-44a-A-2","stimulus":"&lt;p&gt;Iria va a hacer una ruta de {{T3}} km en varios días. Si ya ha andado {{T2}} km, ¿cuántos kilómetros le faltan para llegar al destino?&lt;/p&gt;","template":"&lt;p&gt;Le faltan por recorrer {{response}} km.&lt;/p&gt;","hint":"&lt;div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{{T4}}&lt;/span&gt;&lt;span class=\"lemo-graphie-label\" style=\"position: absolute; right: 20%; top: 35%;\"&gt;{{T2}}&lt;/span&gt;&lt;span class=\"lemo-graphie-label\" style=\"position: absolute; right: 20%; top: 8%;\"&gt;{{T3}}&lt;/span&gt;&lt;/div&gt;&lt;/div&gt;&lt;/div&gt;","feedback":"&lt;p&gt;Los kilómetros que le quedan por recorrer son:&lt;/p&gt;&lt;div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3}}&lt;/span&gt;&lt;/div&gt;&lt;/div&gt;&lt;/div&gt;","seed":{"parameters":[{"name":"Q1","label":null,"min":20.1,"max":99.9,"step":0.1},{"name":"Q2","label":null,"min":20.1,"max":99.9,"step":0.1},{"name":"Q3","label":null,"list":[0.01,0.03,0.05,0.07,0.09]},{"name":"Q4","label":null,"list":[0.02,0.04,0.06,0.08]}],"calculated":[{"name":"T1","label":"{{function}}","function":"Lemonlib.round({{Q1}} + {{Q3}},2)","temp":true},{"name":"T2","label":"{{function}}","function":"Lemonlib.round({{Q2}} + {{Q4}},2)","temp":true},{"name":"T3","label":"{{function}}","function":"Lemonlib.round({{T1}} + {{T2}},2)","temp":true},{"name":"T4","label":"{{function}}","function":"Lemonlib.round({{T3}}-{{T2}}-math.floor({{T3}}/10-{{T2}}/10)*10,2)","temp":true},{"name":"A1","label":"{{function}}","function":"{{T1}}"}],"uniques":true},"algorithm":{"name":"calculateOperation","params":{"method":"equivSymbolic","keyboard":"INTERMEDIATE"}}}</v>
      </c>
      <c r="C432" s="202" t="str">
        <f t="shared" si="27"/>
        <v>#REF!</v>
      </c>
      <c r="D432" s="202" t="str">
        <f t="shared" si="2"/>
        <v>#REF!</v>
      </c>
    </row>
    <row r="433" ht="15.75" customHeight="1">
      <c r="A433" s="202" t="str">
        <f>Seeds!AA457</f>
        <v>M4-NyO-44a-A-3</v>
      </c>
      <c r="B433" s="202" t="str">
        <f>Seeds!Z457</f>
        <v>{"id":"M4-NyO-44a-A-3","stimulus":"&lt;p&gt;Óliver tiene que verter {{T3}} l de agua para elaborar la masilla para el cebo de pesca. Por ahora ha vertido {{T2}} l, ¿cuántos litros le quedan por verter?&lt;/p&gt;","template":"&lt;p&gt;Quedan por verter {{response}} l.&lt;/p&gt;","hint":"&lt;div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.{{T4}}&lt;/span&gt;&lt;span class=\"lemo-graphie-label\" style=\"position: absolute; right: 30%; top: 35%;\"&gt;{{T2}}&lt;/span&gt;&lt;span class=\"lemo-graphie-label\" style=\"position: absolute; right: 30%; top: 8%;\"&gt;{{T3}}&lt;/span&gt;&lt;/div&gt;&lt;/div&gt;&lt;/div&gt;","feedback":"&lt;p&gt;Los litros que faltan por verter son:&lt;/p&gt;&lt;div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3}}&lt;/span&gt;&lt;/div&gt;&lt;/div&gt;&lt;/div&gt;","seed":{"parameters":[{"name":"Q1","label":null,"min":0.1,"max":4.9,"step":0.1},{"name":"Q2","label":null,"min":0.1,"max":4.9,"step":0.1},{"name":"Q3","label":null,"list":[0.01,0.03,0.05,0.07,0.09]},{"name":"Q4","label":null,"list":[0.02,0.04,0.06,0.08]}],"calculated":[{"name":"T1","label":"{{function}}","function":"Lemonlib.round({{Q1}} + {{Q3}},2)","temp":true},{"name":"T2","label":"{{function}}","function":"Lemonlib.round({{Q2}} + {{Q4}},2)","temp":true},{"name":"T3","label":"{{function}}","function":"Lemonlib.round({{T1}} + {{T2}},2)","temp":true},{"name":"T4","label":"{{function}}","function":"Lemonlib.round(({{T3}}-{{T2}}-math.floor({{T3}}-{{T2}}))*100,2)","temp":true},{"name":"A1","label":"{{function}}","function":"{{T1}}"}],"uniques":true},"algorithm":{"name":"calculateOperation","params":{"method":"equivSymbolic","keyboard":"INTERMEDIATE"}}}</v>
      </c>
      <c r="C433" s="202" t="str">
        <f t="shared" si="27"/>
        <v>#REF!</v>
      </c>
      <c r="D433" s="202" t="str">
        <f t="shared" si="2"/>
        <v>#REF!</v>
      </c>
    </row>
    <row r="434" ht="15.75" customHeight="1">
      <c r="A434" s="202" t="str">
        <f>Seeds!AA458</f>
        <v>M4-NyO-32a-I-1</v>
      </c>
      <c r="B434" s="202" t="str">
        <f>Seeds!Z458</f>
        <v>{"id":"M4-NyO-32a-I-1","stimulus":"&lt;p&gt;Selecciona el resultado de esta multiplicación.&lt;/p&gt;&lt;p style=\"text-align: center\"&gt;{{Q1}} × {{Q2}} = ...&lt;/p&gt;","hint":"&lt;p&gt;El resultado tiene tantos decimales como el número total de decimales en el primer factor.&lt;/p&gt;","feedback":"&lt;p&gt;Multiplica primero los factores como si fueran números naturales.&lt;/p&gt;&lt;p style=\"text-align: center\"&gt;{{T1}} × {{Q2}} = {{T2}}&lt;/p&gt;&lt;p&gt;Después separa desde la derecha tantas cifras decimales como las que haya en el primer factor. Como en este caso son 2, se mueve la coma 2 posiciones.&lt;/p&gt;&lt;p style=\"text-align: center\"&gt;{{T2}} → {{A1}}&lt;/p&gt;","seed":{"parameters":[{"name":"Q1","label":null,"min":1.01,"max":99.99,"step":0.02},{"name":"Q2","label":null,"min":2,"max":99,"step":1},{"name":"Q3","label":null,"min":2,"max":99,"step":1},{"name":"Q4","label":null,"min":2,"max":99,"step":1},{"name":"Q5","label":null,"min":2,"max":99,"step":1}],"calculated":[{"name":"A1","label":"{{function}}","function":"Lemonlib.round({{Q1}}*{{Q2}}, 2)"},{"name":"A2","label":"{{function}}","function":"Lemonlib.round({{Q1}}+{{Q2}}, 2)","incorrect":true},{"name":"A3","label":"{{function}}","function":"Lemonlib.round({{Q1}}*{{Q2}}+{{Q3}}, 2)","incorrect":true},{"name":"A4","label":"{{function}}","function":"Lemonlib.round({{Q1}}*{{Q2}}+{{Q4}}, 2)","incorrect":true},{"name":"A5","label":"{{function}}","function":"Lemonlib.round({{Q1}}*{{Q2}}-{{Q5}}, 2)","incorrect":true},{"name":"T1","function":"{{Q1}}*100","temp":true},{"name":"T2","function":"{{T1}}*{{Q2}}","temp":true}],"uniques":true},"algorithm":{"name":"trueFalse","template":"Multiple choice – standard","params":{"countCorrect":1,"countIncorrect":2,"showCheckIcon":false,
            "columns": 3
        }
    }
}</v>
      </c>
      <c r="C434" s="202" t="str">
        <f t="shared" si="27"/>
        <v>#REF!</v>
      </c>
      <c r="D434" s="202" t="str">
        <f t="shared" si="2"/>
        <v>#REF!</v>
      </c>
    </row>
    <row r="435" ht="15.75" customHeight="1">
      <c r="A435" s="202" t="str">
        <f>Seeds!AA459</f>
        <v>M4-NyO-32a-E-1</v>
      </c>
      <c r="B435" s="202" t="str">
        <f>Seeds!Z459</f>
        <v>{"id":"M4-NyO-32a-E-1","stimulus":"&lt;p&gt;Calcula esta multiplicación.&lt;/p&gt;","template":"&lt;p style=\"text-align: center\"&gt;{{Q1}} × {{Q2}} = {{response}}&lt;/p&gt;","hint":"&lt;p&gt;El resultado tiene tantos decimales como el número total de decimales en el primer factor.&lt;/p&gt;","feedback":"&lt;p&gt;Multiplica primero los factores como si fueran números naturales.&lt;/p&gt;&lt;p style=\"text-align: center\"&gt;{{T1}} × {{Q2}} = {{T2}}&lt;/p&gt;&lt;p&gt;Después separa desde la derecha tantas cifras decimales como las que haya en el primer factor. Como en este caso son 2, se mueve la coma 2 posiciones.&lt;/p&gt;&lt;p style=\"text-align: center\"&gt;{{T2}} → {{A1}}&lt;/p&gt;","seed":{"parameters":[{"name":"Q1","label":null,"min":1.01,"max":99.99,"step":0.02},{"name":"Q2","label":null,"min":2,"max":99,"step":1}],"calculated":[{"name":"T1","function":"{{Q1}}*100","temp":true},{"name":"T2","function":"{{T1}}*{{Q2}}","temp":true},{"name":"A1","label":"{{function}}","function":"Lemonlib.round({{Q1}}*{{Q2}}, 2)"}],"uniques":true},"algorithm":{"name":"calculateOperation","params":{"method":"equivLiteral","keyboard":"INTERMEDIATE"}}}</v>
      </c>
      <c r="C435" s="202" t="str">
        <f t="shared" si="27"/>
        <v>#REF!</v>
      </c>
      <c r="D435" s="202" t="str">
        <f t="shared" si="2"/>
        <v>#REF!</v>
      </c>
    </row>
    <row r="436" ht="15.75" customHeight="1">
      <c r="A436" s="202" t="str">
        <f>Seeds!AA460</f>
        <v>M4-NyO-32a-A-1</v>
      </c>
      <c r="B436" s="202" t="str">
        <f>Seeds!Z460</f>
        <v>{"id":"M4-NyO-32a-A-1","stimulus":"&lt;p&gt;Juana sale a caminar todos los días y recorre {{Q1}} km. ¿Cuántos kilómetros caminará en {{Q2}} días?&lt;/p&gt;","template":"&lt;p&gt;Caminará {{response}} km.&lt;/p&gt;","hint":"&lt;p&gt;El resultado tiene tantos decimales como el número total de decimales en el primer factor.&lt;/p&gt;","feedback":"&lt;p&gt;Multiplica primero los factores como si fueran números naturales.&lt;/p&gt;&lt;p style=\"text-align: center\"&gt;{{T1}} × {{Q2}} = {{T2}}&lt;/p&gt;&lt;p&gt;Después separa desde la derecha tantas cifras decimales como las que haya en el primer factor. Como en este caso son 2, se mueve la coma 2 posiciones.&lt;/p&gt;&lt;p style=\"text-align: center\"&gt;{{T2}} → {{A1}}&lt;/p&gt;","seed":{"parameters":[{"name":"Q1","label":null,"min":1.01,"max":14.99,"step":0.02},{"name":"Q2","label":null,"min":2,"max":99,"step":1}],"calculated":[{"name":"T1","function":"Lemonlib.round({{Q1}}*100,2)","temp":true},{"name":"T2","function":"Lemonlib.round({{T1}}*{{Q2}},2)","temp":true},{"name":"A1","label":"{{function}}","function":"Lemonlib.round({{Q1}}*{{Q2}},2)"}],"uniques":true},"algorithm":{"name":"calculateOperation","params":{"method":"equivLiteral","keyboard":"INTERMEDIATE"}}}</v>
      </c>
      <c r="C436" s="202" t="str">
        <f t="shared" si="27"/>
        <v>#REF!</v>
      </c>
      <c r="D436" s="202" t="str">
        <f t="shared" si="2"/>
        <v>#REF!</v>
      </c>
    </row>
    <row r="437" ht="15.75" customHeight="1">
      <c r="A437" s="202" t="str">
        <f>Seeds!AA461</f>
        <v>M4-NyO-32a-A-2</v>
      </c>
      <c r="B437" s="202" t="str">
        <f>Seeds!Z461</f>
        <v>{"id":"M4-NyO-32a-A-2","stimulus":"&lt;p&gt;En un mercado hay {{Q2}} neveras que refrigeran {{Q1}} kg de pescado cada una. ¿Cuántos kilogramos de pescado hay en total en el mercado?&lt;/p&gt;","template":"&lt;p&gt;En total hay {{response}} kg de pescado.&lt;/p&gt;","hint":"&lt;p&gt;El resultado tiene tantos decimales como el número total de decimales en el primer factor.&lt;/p&gt;","feedback":"&lt;p&gt;Multiplica primero los factores como si fueran números naturales.&lt;/p&gt;&lt;p style=\"text-align: center\"&gt;{{T1}} × {{Q2}} = {{T2}}&lt;/p&gt;&lt;p&gt;Después separa desde la derecha tantas cifras decimales como las que haya en el primer factor. Como en este caso son 2, se mueve la coma 2 posiciones.&lt;/p&gt;&lt;p style=\"text-align: center\"&gt;{{T2}} → {{A1}}&lt;/p&gt;","seed":{"parameters":[{"name":"Q1","label":null,"min":10.01,"max":99.99,"step":0.02},{"name":"Q2","label":null,"min":2,"max":99,"step":1}],"calculated":[{"name":"T1","function":"{{Q1}}*100","temp":true},{"name":"T2","function":"{{T1}}*{{Q2}}","temp":true},{"name":"A1","label":"{{function}}","function":"Lemonlib.round({{Q1}}*{{Q2}}, 2)"}],"uniques":true},"algorithm":{"name":"calculateOperation","params":{"method":"equivLiteral","keyboard":"INTERMEDIATE"}}}</v>
      </c>
      <c r="C437" s="202" t="str">
        <f t="shared" si="27"/>
        <v>#REF!</v>
      </c>
      <c r="D437" s="202" t="str">
        <f t="shared" si="2"/>
        <v>#REF!</v>
      </c>
    </row>
    <row r="438" ht="15.75" customHeight="1">
      <c r="A438" s="202" t="str">
        <f>Seeds!AA462</f>
        <v>M4-NyO-32a-A-3</v>
      </c>
      <c r="B438" s="202" t="str">
        <f>Seeds!Z462</f>
        <v>{"id":"M4-NyO-32a-A-3","stimulus":"&lt;p&gt;Azucena ha acudido a la tienda del barrio a comprar leche. Si un litro cuesta {{Q1}} €, ¿cuánto tendría que pagar por {{Q2}} l?&lt;/p&gt;","template":"&lt;p&gt;Tendría que pagar {{response}} €.&lt;/p&gt;","hint":"&lt;p&gt;El resultado tiene tantos decimales como el número total de decimales en el primer factor.&lt;/p&gt;","feedback":"&lt;p&gt;Multiplica primero los factores como si fueran números naturales.&lt;/p&gt;&lt;p style=\"text-align: center\"&gt;{{T1}} × {{Q2}} = {{T2}}&lt;/p&gt;&lt;p&gt;Después separa desde la derecha tantas cifras decimales como las que haya en el primer factor. Como en este caso son 2, se mueve la coma 2 posiciones.&lt;/p&gt;&lt;p style=\"text-align: center\"&gt;{{T2}} → {{A1}}&lt;/p&gt;","seed":{"parameters":[{"name":"Q1","label":null,"min":0.31,"max":2.59,"step":0.02},{"name":"Q2","label":null,"min":2,"max":50,"step":1}],"calculated":[{"name":"T1","function":"{{Q1}}*100","temp":true},{"name":"T2","function":"{{T1}}*{{Q2}}","temp":true},{"name":"A1","label":"{{function}}","function":"Lemonlib.round({{Q1}}*{{Q2}}, 2)"}],"uniques":true},"algorithm":{"name":"calculateOperation","params":{"method":"equivLiteral","keyboard":"INTERMEDIATE"}}}</v>
      </c>
      <c r="C438" s="202" t="str">
        <f t="shared" si="27"/>
        <v>#REF!</v>
      </c>
      <c r="D438" s="202" t="str">
        <f t="shared" si="2"/>
        <v>#REF!</v>
      </c>
    </row>
    <row r="439" ht="15.75" customHeight="1">
      <c r="A439" s="202" t="str">
        <f>Seeds!AA463</f>
        <v>M4-NyO-33a-I-1</v>
      </c>
      <c r="B439" s="202" t="str">
        <f>Seeds!Z463</f>
        <v>{"id":"M4-NyO-33a-I-1","stimulus":"&lt;p&gt;Selecciona el resultado de esta división.&lt;/p&gt;&lt;p style=\"text-align: center\"&gt;{{T1}} : {{Q1}} = ...&lt;/p&gt;","hint":"&lt;p&gt;Al terminar de dividir la parte entera, pon una coma en el cociente y continúa la división.&lt;/p&gt;","feedback":"&lt;p&gt;Cuando se termina de dividir la parte entera, hay que poner una coma en el cociente y continuar la división.&lt;/p&gt;","seed":{"parameters":[{"name":"Q1","label":null,"min":2,"max":9,"step":1},{"name":"Q2","label":null,"min":1.01,"max":99.99,"step":0.02},{"name":"Q3","label":null,"min":1.01,"max":99.99,"step":0.01},{"name":"Q4","label":null,"min":1.01,"max":99.99,"step":0.01}],"calculated":[{"name":"T1","label":"{{function}}","function":"Lemonlib.round({{Q1}}*{{Q2}}, 2)","temp":true},{"name":"A1","label":"{{function}}","function":"{{Q2}}"},{"name":"A2","label":"{{function}}","function":"{{Q3}}","incorrect":true},{"name":"A3","label":"{{function}}","function":"{{Q4}}","incorrect":true}],"uniques":true},"algorithm":{"name":"trueFalse","template":"Multiple choice – standard","params":{"countCorrect":1,"countIncorrect":2,"showCheckIcon":false,
            "columns": 3
        }
    }
}</v>
      </c>
      <c r="C439" s="202" t="str">
        <f t="shared" si="27"/>
        <v>#REF!</v>
      </c>
      <c r="D439" s="202" t="str">
        <f t="shared" si="2"/>
        <v>#REF!</v>
      </c>
    </row>
    <row r="440" ht="15.75" customHeight="1">
      <c r="A440" s="202" t="str">
        <f>Seeds!AA464</f>
        <v>M4-NyO-33a-E-1</v>
      </c>
      <c r="B440" s="202" t="str">
        <f>Seeds!Z464</f>
        <v>{"id":"M4-NyO-33a-E-1","stimulus":"&lt;p&gt;Calcula esta división.&lt;/p&gt;","template":"&lt;p style=\"text-align: center\"&gt;{{T1}} : {{Q1}} = {{response}}.&lt;/p&gt;","hint":"&lt;p&gt;Al terminar de dividir la parte entera, pon una coma en el cociente y continúa la división.&lt;/p&gt;","feedback":"&lt;p&gt;Cuando se termina de dividir la parte entera, hay que poner una coma en el cociente y continuar la división.&lt;/p&gt;","seed":{"parameters":[{"name":"Q1","label":null,"min":2,"max":9,"step":1},{"name":"Q2","label":null,"min":1.01,"max":99.99,"step":0.02}],"calculated":[{"name":"T1","function":"Lemonlib.round({{Q1}}*{{Q2}}, 2)","temp":true},{"name":"A1","label":"{{function}}","function":"{{Q2}}"}],"uniques":true},"algorithm":{"name":"calculateOperation","params":{"method":"equivLiteral","keyboard":"INTERMEDIATE"}}}</v>
      </c>
      <c r="C440" s="202" t="str">
        <f t="shared" si="27"/>
        <v>#REF!</v>
      </c>
      <c r="D440" s="202" t="str">
        <f t="shared" si="2"/>
        <v>#REF!</v>
      </c>
    </row>
    <row r="441" ht="15.75" customHeight="1">
      <c r="A441" s="202" t="str">
        <f>Seeds!AA465</f>
        <v>M4-NyO-33a-A-1</v>
      </c>
      <c r="B441" s="202" t="str">
        <f>Seeds!Z465</f>
        <v>{"id":"M4-NyO-33a-A-1","stimulus":"&lt;p&gt;Lucas ha comprado {{Q1}} videojuegos por {{T1}} €. Si todos tienen el mismo precio, ¿cuál es el precio de cada uno?&lt;/p&gt;","template":"&lt;p&gt;Cada videojuego cuesta {{response}}.&lt;/p&gt;","hint":"&lt;p&gt;Al terminar de dividir la parte entera, pon una coma en el cociente y continúa la división.&lt;/p&gt;","feedback":"&lt;p&gt;Cuando se termina de dividir la parte entera, hay que poner una coma en el cociente y continuar la división.&lt;/p&gt;&lt;p style=\"text-align: center\"&gt;{{T1}} : {{Q1}} = {{A1}}&lt;/p&gt;","seed":{"parameters":[{"name":"Q1","label":null,"min":2,"max":9,"step":1},{"name":"Q2","label":null,"min":10.05,"max":50.95,"step":0.1}],"calculated":[{"name":"T1","function":"Lemonlib.round({{Q1}}*{{Q2}}, 2)","temp":true},{"name":"A1","label":"{{function}}","function":"{{Q2}}"}],"uniques":true},"algorithm":{"name":"calculateOperation","params":{"method":"equivLiteral","keyboard":"INTERMEDIATE"}}}</v>
      </c>
      <c r="C441" s="202" t="str">
        <f t="shared" si="27"/>
        <v>#REF!</v>
      </c>
      <c r="D441" s="202" t="str">
        <f t="shared" si="2"/>
        <v>#REF!</v>
      </c>
    </row>
    <row r="442" ht="15.75" customHeight="1">
      <c r="A442" s="202" t="str">
        <f>Seeds!AA466</f>
        <v>M4-NyO-33a-A-2</v>
      </c>
      <c r="B442" s="202" t="str">
        <f>Seeds!Z466</f>
        <v>{"id":"M4-NyO-33a-A-2","stimulus":"&lt;p&gt;Nuria quiere vender unos juguetes de su hermano según su peso. La razón es que tiene {{Q1}} versiones del mismo juguete. Por ello, los ha pesado y le ha dado un total de {{T1}} g. ¿Cuántos gramos pesa cada juguete?&lt;/p&gt;","template":"&lt;p&gt;Cada juguete pesa {{response}} g.&lt;/p&gt;","hint":"&lt;p&gt;Al terminar de dividir la parte entera, pon una coma en el cociente y continúa la división.&lt;/p&gt;","feedback":"&lt;p&gt;Cuando se termina de dividir la parte entera, hay que poner una coma en el cociente y continuar la división.&lt;/p&gt;&lt;p style=\"text-align: center\"&gt;{{T1}} : {{Q1}} = {{A1}}&lt;/p&gt;","seed":{"parameters":[{"name":"Q1","label":null,"min":2,"max":9,"step":1},{"name":"Q2","label":null,"min":10.05,"max":50.95,"step":0.1}],"calculated":[{"name":"T1","function":"Lemonlib.round({{Q1}}*{{Q2}}, 2)","temp":true},{"name":"A1","label":"{{function}}","function":"{{Q2}}"}],"uniques":true},"algorithm":{"name":"calculateOperation","params":{"method":"equivLiteral","keyboard":"INTERMEDIATE"}}}</v>
      </c>
      <c r="C442" s="202" t="str">
        <f t="shared" si="27"/>
        <v>#REF!</v>
      </c>
      <c r="D442" s="202" t="str">
        <f t="shared" si="2"/>
        <v>#REF!</v>
      </c>
    </row>
    <row r="443" ht="15.75" customHeight="1">
      <c r="A443" s="202" t="str">
        <f>Seeds!AA467</f>
        <v>M4-NyO-33a-A-3</v>
      </c>
      <c r="B443" s="202" t="str">
        <f>Seeds!Z467</f>
        <v>{"id":"M4-NyO-33a-A-3","stimulus":"&lt;p&gt;Matías ha preparado {{T1}} cl de batido para celebrar el cumpleaños de su abuela. Como ha llenado {{Q1}} vasos, ¿cuántos centilitros hay en cada uno?&lt;/p&gt;","template":"&lt;p&gt;En cada vaso hay {{response}} cl.&lt;/p&gt;","hint":"&lt;p&gt;Al terminar de dividir la parte entera, pon una coma en el cociente y continúa la división.&lt;/p&gt;","feedback":"&lt;p&gt;Cuando se termina de dividir la parte entera, hay que poner una coma en el cociente y continuar la división.&lt;/p&gt;&lt;p style=\"text-align: center\"&gt;{{T1}} : {{Q1}} = {{A1}}&lt;/p&gt;","seed":{"parameters":[{"name":"Q1","label":null,"min":2,"max":9,"step":1},{"name":"Q2","label":null,"min":10.05,"max":50.95,"step":0.1}],"calculated":[{"name":"T1","function":"Lemonlib.round({{Q1}}*{{Q2}}, 2)","temp":true},{"name":"A1","label":"{{function}}","function":"{{Q2}}"}],"uniques":true},"algorithm":{"name":"calculateOperation","params":{"method":"equivLiteral","keyboard":"INTERMEDIATE"}}}</v>
      </c>
      <c r="C443" s="202" t="str">
        <f t="shared" si="27"/>
        <v>#REF!</v>
      </c>
      <c r="D443" s="202" t="str">
        <f t="shared" si="2"/>
        <v>#REF!</v>
      </c>
    </row>
    <row r="444" ht="15.75" customHeight="1">
      <c r="A444" s="202" t="str">
        <f>Seeds!AA468</f>
        <v>M4-NyO-33b-I-1</v>
      </c>
      <c r="B444" s="202" t="str">
        <f>Seeds!Z468</f>
        <v>{"id":"M4-NyO-33b-I-1","stimulus":"&lt;p&gt;Selecciona el resultado de esta división.&lt;/p&gt;&lt;p style=\"text-align: center\"&gt;{{T1}} : {{T2}} = ...&lt;/p&gt;","hint":"&lt;p&gt;Al terminar de dividir la parte entera, pon una coma en el cociente y continúa la división.&lt;/p&gt;","feedback":"&lt;p&gt;Cuando se termina de dividir la parte entera, hay que poner una coma en el cociente y continuar la división.&lt;/p&gt;","seed":{"parameters":[{"name":"Q1","label":null,"min":1,"max":21,"step":2},{"name":"Q2","label":null,"min":2,"max":9,"step":1},{"name":"Q3","list":[2,4,5]},{"name":"Q4","label":null,"min":2,"max":9,"step":1},{"name":"Q5","label":null,"min":2,"max":9,"step":1}],"calculated":[{"name":"T1","function":"{{Q1}}*{{Q2}}","temp":true},{"name":"T2","function":"{{Q2}}*{{Q3}}","temp":true},{"name":"A1","label":"{{function}}","function":"Lemonlib.round({{Q1}}/{{Q3}}, 2)"},{"name":"A2","label":"{{function}}","function":"Lemonlib.round({{Q1}}/{{Q4}}, 2)","incorrect":true},{"name":"A3","label":"{{function}}","function":"Lemonlib.round({{Q1}}/{{Q5}}, 2)","incorrect":true}],"uniques":true},"algorithm":{"name":"trueFalse","template":"Multiple choice – standard","params":{"countCorrect":1,"countIncorrect":2,"showCheckIcon":false,
            "columns": 3
        }
    }
}</v>
      </c>
      <c r="C444" s="202" t="str">
        <f t="shared" si="27"/>
        <v>#REF!</v>
      </c>
      <c r="D444" s="202" t="str">
        <f t="shared" si="2"/>
        <v>#REF!</v>
      </c>
    </row>
    <row r="445" ht="15.75" customHeight="1">
      <c r="A445" s="202" t="str">
        <f>Seeds!AA469</f>
        <v>M4-NyO-33b-E-1</v>
      </c>
      <c r="B445" s="202" t="str">
        <f>Seeds!Z469</f>
        <v>{"id":"M4-NyO-33b-E-1","stimulus":"&lt;p&gt;Calcula esta división.&lt;/p&gt;","template":"&lt;p style=\"text-align: center\"&gt;{{T1}} : {{T2}} = {{response}}&lt;/p&gt;","hint":"&lt;p&gt;Al terminar de dividir la parte entera, pon una coma en el cociente y continúa la división.&lt;/p&gt;","feedback":"&lt;p&gt;Cuando se termina de dividir la parte entera, hay que poner una coma en el cociente y continuar la división.&lt;/p&gt;","seed":{"parameters":[{"name":"Q1","label":null,"min":1,"max":21,"step":2},{"name":"Q2","label":null,"min":2,"max":9,"step":1},{"name":"Q3","list":[2,4,5]}],"calculated":[{"name":"T1","function":"{{Q1}}*{{Q2}}","temp":true},{"name":"T2","function":"{{Q2}}*{{Q3}}","temp":true},{"name":"A1","label":"{{function}}","function":"Lemonlib.round({{Q1}}/{{Q3}}, 2)"}],"uniques":true},"algorithm":{"name":"calculateOperation","params":{"method":"equivLiteral","keyboard":"INTERMEDIATE"}}}</v>
      </c>
      <c r="C445" s="202" t="str">
        <f t="shared" si="27"/>
        <v>#REF!</v>
      </c>
      <c r="D445" s="202" t="str">
        <f t="shared" si="2"/>
        <v>#REF!</v>
      </c>
    </row>
    <row r="446" ht="15.75" customHeight="1">
      <c r="A446" s="202" t="str">
        <f>Seeds!AA470</f>
        <v>M4-NyO-33b-A-1</v>
      </c>
      <c r="B446" s="202" t="str">
        <f>Seeds!Z470</f>
        <v>{"id":"M4-NyO-33b-A-1","stimulus":"&lt;p&gt;En el colegio de Adrián han gastado {{T1}} l de acrílicos para pintar {{T2}} murales. Como todos tienen el mismo tamaño, han utilizado la misma cantidad de pintura para hacerlos. ¿Cuántos litros han gastado en cada mural?&lt;/p&gt;","template":"&lt;p&gt;Se han gastado en cada mural {{response}} l.&lt;/p&gt;","hint":"&lt;p&gt;Al terminar de dividir la parte entera, pon una coma en el cociente y continúa la división.&lt;/p&gt;","feedback":"&lt;p&gt;Cuando se termina de dividir la parte entera, hay que poner una coma en el cociente y continuar la división.&lt;/p&gt;&lt;p style=\"text-align: center\"&gt;{{T1}} : {{T2}} = {{A1}}&lt;/p&gt;","seed":{"parameters":[{"name":"Q1","label":null,"min":1,"max":21,"step":2},{"name":"Q2","label":null,"min":2,"max":9,"step":1},{"name":"Q3","list":[2,4,5]}],"calculated":[{"name":"T1","function":"{{Q1}}*{{Q2}}","temp":true},{"name":"T2","function":"{{Q2}}*{{Q3}}","temp":true},{"name":"A1","label":"{{function}}","function":"Lemonlib.round({{Q1}}/{{Q3}}, 2)"}],"uniques":true},"algorithm":{"name":"calculateOperation","params":{"method":"equivLiteral","keyboard":"INTERMEDIATE"}}}</v>
      </c>
      <c r="C446" s="202" t="str">
        <f t="shared" si="27"/>
        <v>#REF!</v>
      </c>
      <c r="D446" s="202" t="str">
        <f t="shared" si="2"/>
        <v>#REF!</v>
      </c>
    </row>
    <row r="447" ht="15.75" customHeight="1">
      <c r="A447" s="202" t="str">
        <f>Seeds!AA471</f>
        <v>M4-NyO-33b-A-2</v>
      </c>
      <c r="B447" s="202" t="str">
        <f>Seeds!Z471</f>
        <v>{"id":"M4-NyO-33b-A-2","stimulus":"&lt;p&gt;En un concurso de radio, Alberto y su padre han conseguido {{T1}} puntos tras contestar a {{T2}} preguntas. ¿Cuántos puntos han conseguido por cada pregunta?&lt;/p&gt;","template":"&lt;p&gt;Han conseguido {{response}} puntos por pregunta.&lt;/p&gt;","hint":"&lt;p&gt;Al terminar de dividir la parte entera, pon una coma en el cociente y continúa la división.&lt;/p&gt;","feedback":"&lt;p&gt;Cuando se termina de dividir la parte entera, hay que poner una coma en el cociente y continuar la división.&lt;/p&gt;&lt;p style=\"text-align: center\"&gt;{{T1}} : {{T2}} = {{A1}}&lt;/p&gt;","seed":{"parameters":[{"name":"Q1","label":null,"min":1,"max":21,"step":2},{"name":"Q2","label":null,"min":2,"max":9,"step":1},{"name":"Q3","list":[2,4,5]}],"calculated":[{"name":"T1","function":"{{Q1}}*{{Q2}}","temp":true},{"name":"T2","function":"{{Q2}}*{{Q3}}","temp":true},{"name":"A1","label":"{{function}}","function":"Lemonlib.round({{Q1}}/{{Q3}}, 2)"}],"uniques":true},"algorithm":{"name":"calculateOperation","params":{"method":"equivLiteral","keyboard":"INTERMEDIATE"}}}</v>
      </c>
      <c r="C447" s="202" t="str">
        <f t="shared" si="27"/>
        <v>#REF!</v>
      </c>
      <c r="D447" s="202" t="str">
        <f t="shared" si="2"/>
        <v>#REF!</v>
      </c>
    </row>
    <row r="448" ht="15.75" customHeight="1">
      <c r="A448" s="202" t="str">
        <f>Seeds!AA472</f>
        <v>M4-NyO-33b-A-3</v>
      </c>
      <c r="B448" s="202" t="str">
        <f>Seeds!Z472</f>
        <v>{"id":"M4-NyO-33b-A-3","stimulus":"&lt;p&gt;El bar de un cine ha recibido un paquete que pesa {{T1}} hg y en el que entran {{T2}} bolsas de palomitas. ¿Cuántos hectogramos pesa cada bolsa?&lt;/p&gt;","template":"&lt;p&gt;Cada bolsa pesa {{response}} hg.&lt;/p&gt;","hint":"&lt;p&gt;Al terminar de dividir la parte entera, pon una coma en el cociente y continúa la división.&lt;/p&gt;","feedback":"&lt;p&gt;Cuando se termina de dividir la parte entera, hay que poner una coma en el cociente y continuar la división.&lt;/p&gt;&lt;p style=\"text-align: center\"&gt;{{T1}} : {{T2}} = {{A1}}&lt;/p&gt;","seed":{"parameters":[{"name":"Q1","label":null,"min":1,"max":21,"step":2},{"name":"Q2","label":null,"min":2,"max":9,"step":1},{"name":"Q3","list":[2,4,5]}],"calculated":[{"name":"T1","function":"{{Q1}}*{{Q2}}","temp":true},{"name":"T2","function":"{{Q2}}*{{Q3}}","temp":true},{"name":"A1","label":"{{function}}","function":"Lemonlib.round({{Q1}}/{{Q3}}, 2)"}],"uniques":true},"algorithm":{"name":"calculateOperation","params":{"method":"equivLiteral","keyboard":"INTERMEDIATE"}}}</v>
      </c>
      <c r="C448" s="202" t="str">
        <f t="shared" si="27"/>
        <v>#REF!</v>
      </c>
      <c r="D448" s="202" t="str">
        <f t="shared" si="2"/>
        <v>#REF!</v>
      </c>
    </row>
    <row r="449" ht="15.75" customHeight="1">
      <c r="A449" s="202" t="str">
        <f>Seeds!AA473</f>
        <v>M4-NyO-33c-I-1</v>
      </c>
      <c r="B449" s="202" t="str">
        <f>Seeds!Z473</f>
        <v>{"id":"M4-NyO-33c-I-1","stimulus":"&lt;p&gt;Selecciona la división que es equivalente a la siguiente:&lt;/p&gt;&lt;p style=\"text-align: center\"&gt;{{T1}} : {{Q3}}&lt;/p&gt;","hint":"&lt;p&gt;Para obtener una división equivalente, multiplica o divide el dividendo y el divisor por el mismo número.&lt;/p&gt;","feedback":"&lt;p&gt;Para obtener una división equivalente, hay que multiplicar o dividir el dividendo y el divisor por el mismo número.&lt;/p&gt;&lt;p&gt;El resultado de las dos divisiones es el mismo.&lt;/p&gt;&lt;p style=\"text-align: center\"&gt;{{T1}} : {{Q3}} = {{T7}}&lt;/p&gt;&lt;p&gt;{{T3}} : {{T6}} = {{T7}}&lt;/p&gt;","seed":{"parameters":[{"name":"Q1","label":null,"min":1,"max":9,"step":1},{"name":"Q2","label":null,"min":1,"max":99,"step":1},{"name":"Q3","label":null,"min":2,"max":9,"step":1}],"calculated":[{"name":"T1","label":"{{function}}","function":"Lemonlib.round({{Q1}}+{{Q2}}/100, 2)","temp":true},{"name":"T2","label":"{{function}}","function":"Lemonlib.round({{Q1}}*10+{{Q2}}/10, 1)","temp":true},{"name":"T3","label":"{{function}}","function":"{{Q1}}*100+{{Q2}}","temp":true},{"name":"T4","label":"{{function}}","function":"{{Q1}}*1000+{{Q2}}*10","temp":true},{"name":"T5","label":"{{function}}","function":"{{Q3}}*10","temp":true},{"name":"T6","label":"{{function}}","function":"{{Q3}}*100","temp":true},{"name":"T7","label":"{{function}}","function":"Lemonlib.round({{T1}}/{{Q2}}, 2)","temp":true},{"name":"A1","label":"{{T3}} : {{T6}}"},{"name":"A2","label":"{{T2}} : {{T6}}","incorrect":true},{"name":"A3","label":"{{T3}} : {{T5}}","incorrect":true},{"name":"A4","label":"{{T4}} : {{T5}}","incorrect":true},{"name":"A5","label":"{{T4}} : {{T6}}","incorrect":true}],"uniques":true},"algorithm":{"name":"trueFalse","template":"Multiple choice – standard","params":{"countCorrect":1,"countIncorrect":2,"showCheckIcon":false,
            "columns": 3
        }
    }
}</v>
      </c>
      <c r="C449" s="202" t="str">
        <f t="shared" si="27"/>
        <v>#REF!</v>
      </c>
      <c r="D449" s="202" t="str">
        <f t="shared" si="2"/>
        <v>#REF!</v>
      </c>
    </row>
    <row r="450" ht="15.75" customHeight="1">
      <c r="A450" s="202" t="str">
        <f>Seeds!AA474</f>
        <v>M4-NyO-33c-E-1</v>
      </c>
      <c r="B450" s="202" t="str">
        <f>Seeds!Z474</f>
        <v>{"id":"M4-NyO-33c-E-1","stimulus":"&lt;p&gt;Completa la siguiente división para que sea equivalente a esta:&lt;/p&gt;&lt;p style=\"text-align: center\"&gt;{{T1}} : {{Q3}}&lt;/p&gt;","template":"&lt;p&gt;{{T2}} : {{response}}&lt;/p&gt;","hint":"&lt;p&gt;Para obtener una división equivalente, multiplica o divide el dividendo y el divisor por el mismo número.&lt;/p&gt;","feedback":"&lt;p&gt;Para obtener una división equivalente, hay que multiplicar o dividir el dividendo y el divisor por el mismo número.&lt;/p&gt;&lt;p&gt;El resultado de las dos divisiones es el mismo.&lt;/p&gt;&lt;p style=\"text-align: center\"&gt;{{T1}} : {{Q3}} = {{T3}}&lt;/p&gt;&lt;p&gt;{{T2}} : {{A1}} = {{T3}}&lt;/p&gt;","seed":{"parameters":[{"name":"Q1","label":null,"min":1,"max":9,"step":1},{"name":"Q2","label":null,"min":1,"max":99,"step":1},{"name":"Q3","label":null,"min":2,"max":9,"step":1}],"calculated":[{"name":"T1","label":"{{function}}","function":"Lemonlib.round({{Q1}}+{{Q2}}/100, 2)","temp":true},{"name":"T2","label":"{{function}}","function":"{{Q1}}*100+{{Q2}}","temp":true},{"name":"T3","label":"{{function}}","function":"Lemonlib.round({{T1}}/{{Q3}}, 3)","temp":true},{"name":"A1","label":"{{function}}","function":"{{Q3}}*100"}],"uniques":true},"algorithm":{"name":"calculateOperation","params":{"method":"equivLiteral","keyboard":"INTERMEDIATE"}}}</v>
      </c>
      <c r="C450" s="202" t="str">
        <f t="shared" si="27"/>
        <v>#REF!</v>
      </c>
      <c r="D450" s="202" t="str">
        <f t="shared" si="2"/>
        <v>#REF!</v>
      </c>
    </row>
    <row r="451" ht="15.75" customHeight="1">
      <c r="A451" s="202" t="str">
        <f>Seeds!AA475</f>
        <v>M4-NyO-33c-E-2</v>
      </c>
      <c r="B451" s="202" t="str">
        <f>Seeds!Z475</f>
        <v>{"id":"M4-NyO-33c-E-2","stimulus":"&lt;p&gt;Completa la siguiente división para que sea equivalente a esta:&lt;/p&gt;&lt;p style=\"text-align: center\"&gt;{{T1}} : {{Q3}}&lt;/p&gt;","template":"&lt;p style=\"text-align: center\"&gt;{{response}} : {{T2}}&lt;/p&gt;","hint":"&lt;p&gt;Para obtener una división equivalente, multiplica o divide el dividendo y el divisor por el mismo número.&lt;/p&gt;","feedback":"&lt;p&gt;Para obtener una división equivalente, hay que multiplicar o dividir el dividendo y el divisor por el mismo número.&lt;/p&gt;&lt;p&gt;El resultado de las dos divisiones es el mismo.&lt;/p&gt;&lt;p style=\"text-align: center\"&gt;{{T1}} : {{Q3}} = {{T3}}&lt;/p&gt;&lt;p&gt;{{T2}} : {{A1}} = {{T3}}&lt;/p&gt;","seed":{"parameters":[{"name":"Q1","label":null,"min":1,"max":9,"step":1},{"name":"Q2","label":null,"min":1,"max":99,"step":1},{"name":"Q3","label":null,"min":2,"max":9,"step":1}],"calculated":[{"name":"T1","label":"{{function}}","function":"Lemonlib.round({{Q1}}+{{Q2}}/100, 2)","temp":true},{"name":"T2","label":"{{function}}","function":"{{Q3}}*100","temp":true},{"name":"T3","label":"{{function}}","function":"Lemonlib.round({{T1}}/{{Q3}}, 2)","temp":true},{"name":"A1","label":"{{function}}","function":"{{Q1}}*100+{{Q2}}"}],"uniques":true},"algorithm":{"name":"calculateOperation","params":{"method":"equivLiteral","keyboard":"INTERMEDIATE"}}}</v>
      </c>
      <c r="C451" s="202" t="str">
        <f t="shared" si="27"/>
        <v>#REF!</v>
      </c>
      <c r="D451" s="202" t="str">
        <f t="shared" si="2"/>
        <v>#REF!</v>
      </c>
    </row>
    <row r="452" ht="15.75" customHeight="1">
      <c r="A452" s="202" t="str">
        <f>Seeds!AA476</f>
        <v>M4-NyO-33d-I-1</v>
      </c>
      <c r="B452" s="202" t="str">
        <f>Seeds!Z476</f>
        <v>{"id":"M4-NyO-33d-I-1","stimulus":"&lt;p&gt;Selecciona el resultado de esta división.&lt;/p&gt;","template":"&lt;p style=\"text-align: center\"&gt;{{T1}} : {{T2}} = {{response}}&lt;/p&gt;","hint":"&lt;p&gt;Para resolver una división con decimales en el divisor, resuelve una división equivalente en la que no haya decimales. En este caso:&lt;/p&gt;&lt;p style=\"text-align: center\"&gt;{{T3}} : {{T4}}&lt;/p&gt;","feedback":"&lt;p&gt;Para resolver una división con decimales en el divisor, resuelve una división equivalente en la que no haya decimales. En este caso:&lt;/p&gt;&lt;p style=\"text-align: center\"&gt;{{T3}} : {{T4}} = {{A1}}&lt;/p&gt;","seed":{"parameters":[{"name":"Q1","list":["1","2","3","4","5"]},{"name":"Q2","list":["1","2","3","4","5"]},{"name":"Q3","list":["2","4","8"]},{"name":"Q4","list":["3","5","7","9"]},{"name":"Q5","list":["3","5","7","9"]}],"calculated":[{"name":"T1","function":"Lemonlib.round(({{Q1}}+0.5)*({{Q2}}+{{Q3}}/10), 2)","temp":true},{"name":"T2","function":"{{Q1}}+0.5","temp":true},{"name":"T3","function":"Lemonlib.round(({{Q1}}+0.5)*({{Q2}}+{{Q3}}/10)*10, 1)","temp":true},{"name":"T4","function":"({{Q1}}+0.5)*10","temp":true},{"name":"A1","label":"{{function}}","function":"{{Q2}}+{{Q3}}/10"},{"name":"A2","label":"{{function}}","function":"{{Q2}}+{{Q4}}/10","incorrect":true},{"name":"A3","label":"{{function}}","function":"{{Q2}}+{{Q5}}/10","incorrect":true}],"uniques":true},"algorithm":{"name":"groupResponses","template":"Cloze with drop down"}}</v>
      </c>
      <c r="C452" s="202" t="str">
        <f t="shared" si="27"/>
        <v>#REF!</v>
      </c>
      <c r="D452" s="202" t="str">
        <f t="shared" si="2"/>
        <v>#REF!</v>
      </c>
    </row>
    <row r="453" ht="15.75" customHeight="1">
      <c r="A453" s="202" t="str">
        <f>Seeds!AA477</f>
        <v>M4-NyO-33d-E-1</v>
      </c>
      <c r="B453" s="202" t="str">
        <f>Seeds!Z477</f>
        <v>{"id":"M4-NyO-33d-E-1","stimulus":"&lt;p&gt;Calcula esta división.&lt;/p&gt;","template":"&lt;p style=\"text-align: center\"&gt;{{T1}} : {{T2}} = {{response}}&lt;/p&gt;","hint":"&lt;p&gt;Para resolver una división con decimales en el divisor, resuelve una división equivalente en la que no haya decimales. En este caso:&lt;/p&gt;&lt;p style=\"text-align: center\"&gt;{{T3}} : {{T4}}&lt;/p&gt;","feedback":"&lt;p&gt;Para resolver una división con decimales en el divisor, resuelve una división equivalente en la que no haya decimales. En este caso:&lt;/p&gt;&lt;p style=\"text-align: center\"&gt;{{T3}} : {{T4}} = {{A1}}&lt;/p&gt;","seed":{"parameters":[{"name":"Q1","list":["1","2","3","4","5"]},{"name":"Q2","list":["1","2","3","4","5"]},{"name":"Q3","list":["2","4","8"]}],"calculated":[{"name":"T1","function":"Lemonlib.round(({{Q1}}+0.5)*({{Q2}}+{{Q3}}/10), 2)","temp":true},{"name":"T2","function":"{{Q1}}+0.5","temp":true},{"name":"T3","function":"Lemonlib.round(({{Q1}}+0.5)*({{Q2}}+{{Q3}}/10)*10, 1)","temp":true},{"name":"T4","function":"({{Q1}}+0.5)*10","temp":true},{"name":"A1","label":"{{function}}","function":"{{Q2}}+{{Q3}}/10"}],"uniques":true},"algorithm":{"name":"calculateOperation","params":{"method":"equivLiteral","keyboard":"INTERMEDIATE"}}}</v>
      </c>
      <c r="C453" s="202" t="str">
        <f t="shared" si="27"/>
        <v>#REF!</v>
      </c>
      <c r="D453" s="202" t="str">
        <f t="shared" si="2"/>
        <v>#REF!</v>
      </c>
    </row>
    <row r="454" ht="15.75" customHeight="1">
      <c r="A454" s="202" t="str">
        <f>Seeds!AA478</f>
        <v>M4-NyO-33d-A-1</v>
      </c>
      <c r="B454" s="202" t="str">
        <f>Seeds!Z478</f>
        <v>{"id":"M4-NyO-33d-A-1","stimulus":"&lt;p&gt;Kike tiene {{T2}} dl de salsa que quiere dividir, a partes iguales, en cuencos de {{T1}} dl de capacidad. ¿Cuántos cuencos podrá llenar?&lt;/p&gt;","template":"&lt;p&gt;Puede llenar {{response}} cuencos.&lt;/p&gt;","hint":"&lt;p&gt;Para resolver una división con decimales en el divisor, resuelve una división equivalente en la que no haya decimales. En este caso:&lt;/p&gt;&lt;p style=\"text-align: center\"&gt;{{T3}} : {{T4}}&lt;/p&gt;","feedback":"&lt;p&gt;Para resolver una división con decimales en el divisor, resuelve una división equivalente en la que no haya decimales. En este caso:&lt;/p&gt;&lt;p style=\"text-align: center\"&gt;{{T3}} : {{T4}} = {{A1}}&lt;/p&gt;","seed":{"parameters":[{"name":"Q1","list":["1","2","3","4","5"]},{"name":"Q2","list":["1","2","3","4","5"]},{"name":"Q3","list":["2","4","8"]}],"calculated":[{"name":"T1","function":"Lemonlib.round(({{Q1}}+0.5)*({{Q2}}+{{Q3}}/10), 2)","temp":true},{"name":"T2","function":"{{Q1}}+0.5","temp":true},{"name":"T3","function":"Lemonlib.round(({{Q1}}+0.5)*({{Q2}}+{{Q3}}/10)*10, 1)","temp":true},{"name":"T4","function":"({{Q1}}+0.5)*10","temp":true},{"name":"A1","label":"{{function}}","function":"{{Q2}}+{{Q3}}/10"}],"uniques":true},"algorithm":{"name":"calculateOperation","params":{"method":"equivLiteral","keyboard":"INTERMEDIATE"}}}</v>
      </c>
      <c r="C454" s="202" t="str">
        <f t="shared" si="27"/>
        <v>#REF!</v>
      </c>
      <c r="D454" s="202" t="str">
        <f t="shared" si="2"/>
        <v>#REF!</v>
      </c>
    </row>
    <row r="455" ht="15.75" customHeight="1">
      <c r="A455" s="202" t="str">
        <f>Seeds!AA479</f>
        <v>M4-NyO-33d-A-2</v>
      </c>
      <c r="B455" s="202" t="str">
        <f>Seeds!Z479</f>
        <v>{"id":"M4-NyO-33d-A-2","stimulus":"&lt;p&gt;Una ONG ha recaudado {{T1}} kg de comida para donar a diferentes asociaciones. Si cada una ha recibido {{T2}} kg, ¿a cuántas asociaciones ha ayudado?&lt;/p&gt;","template":"&lt;p style=\"text-align: center\"&gt;{{response}} asociaciones han recibido comida.&lt;/p&gt;","hint":"&lt;p&gt;Para resolver una división con decimales en el divisor, resuelve una división equivalente en la que no haya decimales. En este caso:&lt;/p&gt;&lt;p style=\"text-align: center\"&gt;{{T3}} : {{T4}}&lt;/p&gt;","feedback":"&lt;p&gt;Para resolver una división con decimales en el divisor, resuelve una división equivalente en la que no haya decimales. En este caso:&lt;/p&gt;&lt;p style=\"text-align: center\"&gt;{{T3}} : {{T4}} = {{A1}}&lt;/p&gt;","seed":{"parameters":[{"name":"Q1","list":["1","2","3","4","5"]},{"name":"Q2","list":["1","2","3","4","5"]},{"name":"Q3","list":["2","4","8"]}],"calculated":[{"name":"T1","function":"Lemonlib.round(({{Q1}}+0.5)*({{Q2}}+{{Q3}}/10), 2)","temp":true},{"name":"T2","function":"{{Q1}}+0.5","temp":true},{"name":"T3","function":"Lemonlib.round(({{Q1}}+0.5)*({{Q2}}+{{Q3}}/10)*10, 1)","temp":true},{"name":"T4","function":"({{Q1}}+0.5)*10","temp":true},{"name":"A1","label":"{{function}}","function":"{{Q2}}+{{Q3}}/10"}],"uniques":true},"algorithm":{"name":"calculateOperation","params":{"method":"equivLiteral","keyboard":"INTERMEDIATE"}}}</v>
      </c>
      <c r="C455" s="202" t="str">
        <f t="shared" si="27"/>
        <v>#REF!</v>
      </c>
      <c r="D455" s="202" t="str">
        <f t="shared" si="2"/>
        <v>#REF!</v>
      </c>
    </row>
    <row r="456" ht="15.75" customHeight="1">
      <c r="A456" s="202" t="str">
        <f>Seeds!AA480</f>
        <v>M4-NyO-33d-A-3</v>
      </c>
      <c r="B456" s="202" t="str">
        <f>Seeds!Z480</f>
        <v>{"id":"M4-NyO-33d-A-3","stimulus":"&lt;p&gt;Todos los días, Asier hace {{T1}} km en {{T2}} horas. ¿Cuántos kilómetros recorre en una hora?&lt;/p&gt;","template":"&lt;p&gt;Recorre {{response}} km en una hora.&lt;/p&gt;","hint":"&lt;p&gt;Para resolver una división con decimales en el divisor, resuelve una división equivalente en la que no haya decimales. En este caso:&lt;/p&gt;&lt;p style=\"text-align: center\"&gt;{{T3}} : {{T4}}&lt;/p&gt;","feedback":"&lt;p&gt;Para resolver una división con decimales en el divisor, resuelve una división equivalente en la que no haya decimales. En este caso:&lt;/p&gt;&lt;p style=\"text-align: center\"&gt;{{T3}} : {{T4}} = {{A1}}&lt;/p&gt;","seed":{"parameters":[{"name":"Q1","list":["1","2","3"]},{"name":"Q2","list":["1","2","3","4","5"]},{"name":"Q3","list":["2","4","8"]}],"calculated":[{"name":"T1","function":"Lemonlib.round(({{Q1}}+0.5)*({{Q2}}+{{Q3}}/10), 2)","temp":true},{"name":"T2","function":"{{Q1}}+0.5","temp":true},{"name":"T3","function":"Lemonlib.round(({{Q1}}+0.5)*({{Q2}}+{{Q3}}/10)*10, 1)","temp":true},{"name":"T4","function":"({{Q1}}+0.5)*10","temp":true},{"name":"A1","label":"{{function}}","function":"{{Q2}}+{{Q3}}/10"}],"uniques":true},"algorithm":{"name":"calculateOperation","params":{"method":"equivLiteral","keyboard":"INTERMEDIATE"}}}</v>
      </c>
      <c r="C456" s="202" t="str">
        <f t="shared" si="27"/>
        <v>#REF!</v>
      </c>
      <c r="D456" s="202" t="str">
        <f t="shared" si="2"/>
        <v>#REF!</v>
      </c>
    </row>
    <row r="457" ht="15.75" customHeight="1">
      <c r="A457" s="202" t="str">
        <f>Seeds!AA481</f>
        <v>M4-NyO-33e-I-1</v>
      </c>
      <c r="B457" s="202" t="str">
        <f>Seeds!Z481</f>
        <v>{"id":"M4-NyO-33e-I-1","stimulus":"&lt;p&gt;Arrastra el resultado correcto de esta división.&lt;/p&gt;","template":"&lt;p style=\"text-align: center\"&gt;{{T1}} : {{T2}} = {{response}}&lt;/p&gt;","hint":"&lt;p&gt;Al terminar de dividir la parte entera, añade una coma en el cociente y continúa la división.&lt;/p&gt;","feedback":"&lt;p&gt;Al terminar de dividir la parte entera, añade una coma en el cociente y continúa la división.&lt;/p&gt;","seed":{"parameters":[{"name":"Q1","label":null,"min":10,"max":99,"step":1},{"name":"Q2","label":null,"min":10,"max":99,"step":1},{"name":"Q3","label":null,"min":10,"max":99,"step":1},{"name":"Q4","label":null,"min":10,"max":99,"step":1}],"calculated":[{"name":"T1","label":"{{function}}","function":"Lemonlib.round({{Q1}}*{{Q2}}/100, 2)","temp":true},{"name":"T2","label":"{{function}}","function":"{{Q1}}/10","temp":true},{"name":"A1","label":"{{function}}","function":"{{Q2}}/10"},{"name":"A2","label":"{{function}}","function":"{{Q3}}/10","incorrect":true},{"name":"A3","label":"{{function}}","function":"{{Q4}}/10","incorrect":true}],"uniques":true},"algorithm":{"name":"calculateOperation","template":"Cloze with drag &amp; drop","params":{"keyboard":"INTERMEDIATE"}}}</v>
      </c>
      <c r="C457" s="202" t="str">
        <f t="shared" si="27"/>
        <v>#REF!</v>
      </c>
      <c r="D457" s="202" t="str">
        <f t="shared" si="2"/>
        <v>#REF!</v>
      </c>
    </row>
    <row r="458" ht="15.75" customHeight="1">
      <c r="A458" s="202" t="str">
        <f>Seeds!AA482</f>
        <v>M4-NyO-33e-E-1</v>
      </c>
      <c r="B458" s="202" t="str">
        <f>Seeds!Z482</f>
        <v>{"id":"M4-NyO-33e-E-1","stimulus":"&lt;p&gt;Calcula esta división.&lt;/p&gt;","template":"&lt;p style=\"text-align: center\"&gt;{{T1}} : {{T2}} = {{response}}&lt;/p&gt;","hint":"&lt;p&gt;Al terminar de dividir la parte entera, añade una coma en el cociente y continúa la división.&lt;/p&gt;","feedback":"&lt;p&gt;Al terminar de dividir la parte entera, añade una coma en el cociente y continúa la división.&lt;/p&gt;","seed":{"parameters":[{"name":"Q1","label":null,"min":10,"max":99,"step":1},{"name":"Q2","label":null,"min":10,"max":99,"step":1}],"calculated":[{"name":"T1","label":"{{function}}","function":"Lemonlib.round({{Q1}}*{{Q2}}/100, 2)","temp":true},{"name":"T2","label":"{{function}}","function":"{{Q1}}/10","temp":true},{"name":"A1","label":"{{function}}","function":"{{Q2}}/10"}],"uniques":true},"algorithm":{"name":"calculateOperation","params":{"method":"equivLiteral","keyboard":"INTERMEDIATE"}}}</v>
      </c>
      <c r="C458" s="202" t="str">
        <f t="shared" si="27"/>
        <v>#REF!</v>
      </c>
      <c r="D458" s="202" t="str">
        <f t="shared" si="2"/>
        <v>#REF!</v>
      </c>
    </row>
    <row r="459" ht="15.75" customHeight="1">
      <c r="A459" s="202" t="str">
        <f>Seeds!AA483</f>
        <v>M4-NyO-33e-A-1</v>
      </c>
      <c r="B459" s="202" t="str">
        <f>Seeds!Z483</f>
        <v>{"id":"M4-NyO-33e-A-1","stimulus":"&lt;p&gt;El avión teledirigido de Elsa tarda {{T1}} s en elevarse a {{T2}} m del suelo. ¿Cuánto tarda en volar a una altura de un metro?&lt;/p&gt;","template":"&lt;p&gt;El avión tarda {{response}} s en elevarse un metro.&lt;/p&gt;","hint":"&lt;p&gt;Al terminar de dividir la parte entera, añade una coma en el cociente y continúa la división.&lt;/p&gt;","feedback":"&lt;p&gt;Al terminar de dividir la parte entera, hay que añadir una coma en el cociente y continuar la división.&lt;/p&gt;&lt;p style=\"text-align: center\"&gt;{{T1}} : {{T2}} = {{A1}}&lt;/p&gt;","seed":{"parameters":[{"name":"Q1","label":null,"min":3,"max":21,"step":2},{"name":"Q2","label":null,"min":201,"max":499,"step":2}],"calculated":[{"name":"T1","label":"{{function}}","function":"Lemonlib.round({{Q1}}*{{Q2}}/100, 2)","temp":true},{"name":"T2","label":"{{function}}","function":"{{Q1}}/10","temp":true},{"name":"A1","label":"{{function}}","function":"{{Q2}}/10"}],"uniques":true},"algorithm":{"name":"calculateOperation","params":{"method":"equivSymbolic","keyboard":"INTERMEDIATE"}}}</v>
      </c>
      <c r="C459" s="202" t="str">
        <f t="shared" si="27"/>
        <v>#REF!</v>
      </c>
      <c r="D459" s="202" t="str">
        <f t="shared" si="2"/>
        <v>#REF!</v>
      </c>
    </row>
    <row r="460" ht="15.75" customHeight="1">
      <c r="A460" s="202" t="str">
        <f>Seeds!AA484</f>
        <v>M4-NyO-33e-A-2</v>
      </c>
      <c r="B460" s="202" t="str">
        <f>Seeds!Z484</f>
        <v>{"id":"M4-NyO-33e-A-2","stimulus":"&lt;p&gt;Para su cumpleaños, los padres de Jorge han comprado {{T2}} kg de dulces, que han costado un total de {{T1}} €. ¿Cuántos cuesta el kilogramo de dulces?&lt;/p&gt;","template":"&lt;p&gt;1 kg de dulces cuesta {{response}}&lt;/p&gt;","hint":"&lt;p&gt;Al terminar de dividir la parte entera, añade una coma en el cociente y continúa la división.&lt;/p&gt;","feedback":"&lt;p&gt;Al terminar de dividir la parte entera, hay que añadir una coma en el cociente y continuar la división.&lt;/p&gt;&lt;p style=\"text-align: center\"&gt;{{T1}} : {{T2}} = {{A1}}&lt;/p&gt;","seed":{"parameters":[{"name":"Q1","label":null,"min":1,"max":21,"step":2},{"name":"Q2","label":null,"min":201,"max":499,"step":2}],"calculated":[{"name":"T1","label":"{{function}}","function":"Lemonlib.round({{Q1}}*{{Q2}}/100, 2)","temp":true},{"name":"T2","label":"{{function}}","function":"{{Q1}}/10","temp":true},{"name":"A1","label":"{{function}}","function":"{{Q2}}/10"}],"uniques":true},"algorithm":{"name":"calculateOperation","params":{"method":"equivSymbolic","keyboard":"INTERMEDIATE"}}}</v>
      </c>
      <c r="C460" s="202" t="str">
        <f t="shared" si="27"/>
        <v>#REF!</v>
      </c>
      <c r="D460" s="202" t="str">
        <f t="shared" si="2"/>
        <v>#REF!</v>
      </c>
    </row>
    <row r="461" ht="15.75" customHeight="1">
      <c r="A461" s="202" t="str">
        <f>Seeds!AA485</f>
        <v>M4-NyO-33e-A-3</v>
      </c>
      <c r="B461" s="202" t="str">
        <f>Seeds!Z485</f>
        <v>{"id":"M4-NyO-33e-A-3","stimulus":"&lt;p&gt;Una fábrica produce {{T1}} l de leche cada {{T2}} horas. ¿Cuántos litros de leche se producen cada hora?&lt;/p&gt;","template":"&lt;p&gt;La fábrica produce {{response}} l de leche cada hora.&lt;/p&gt;","hint":"&lt;p&gt;Al terminar de dividir la parte entera, añade una coma en el cociente y continúa la división.&lt;/p&gt;","feedback":"&lt;p&gt;Al terminar de dividir la parte entera, hay que añadir una coma en el cociente y continuar la división.&lt;/p&gt;&lt;p style=\"text-align: center\"&gt;{{T1}} : {{T2}} = {{A1}}&lt;/p&gt;","seed":{"parameters":[{"name":"Q1","label":null,"min":3,"max":21,"step":2},{"name":"Q2","label":null,"min":201,"max":499,"step":2}],"calculated":[{"name":"T1","label":"{{function}}","function":"Lemonlib.round({{Q1}}*{{Q2}}/100, 2)","temp":true},{"name":"T2","label":"{{function}}","function":"{{Q1}}/10","temp":true},{"name":"A1","label":"{{function}}","function":"{{Q2}}/10"}],"uniques":true},"algorithm":{"name":"calculateOperation","params":{"method":"equivSymbolic","keyboard":"INTERMEDIATE"}}}</v>
      </c>
      <c r="C461" s="202" t="str">
        <f t="shared" si="27"/>
        <v>#REF!</v>
      </c>
      <c r="D461" s="202" t="str">
        <f t="shared" si="2"/>
        <v>#REF!</v>
      </c>
    </row>
    <row r="462" ht="15.75" customHeight="1">
      <c r="A462" s="202" t="str">
        <f>Seeds!AA486</f>
        <v>M4-NyO-34a-I-1</v>
      </c>
      <c r="B462" s="202" t="str">
        <f>Seeds!Z486</f>
        <v>{"id":"M4-NyO-34a-I-1","stimulus":"&lt;p&gt;Selecciona el resultado de este porcentaje.&lt;/p&gt;&lt;p style=\"text-align: center\"&gt;{{Q2}} % de {{Q1}} = ...&lt;/p&gt;","hint":"&lt;p&gt;Un porcentaje es una fracción con denominador 100.&lt;/p&gt;&lt;p style=\"text-align: center\"&gt;{{Q2}} % = &lt;span class=\"fr-math-v2 fr-draggable\" contenteditable=\"false\" data-original-math=\"\\(\\frac{{{Q2}}}{{{100}}}\\)\" draggable=\"true\"&gt;\\(\\frac{{{Q2}}}{{{100}}}\\)&lt;/span&gt;&lt;/p&gt;","feedback":"&lt;p&gt;Para calcular el porcentaje de una cantidad, se multiplican la cantidad y el porcentaje.&lt;/p&gt;&lt;p style=\"text-align: center\"&gt;{{Q2}} % de {{Q1}} = &lt;span class=\"fr-math-v2 fr-draggable\" contenteditable=\"false\" data-original-math=\"\\(\\frac{{{Q2}}}{{{100}}}\\)\" draggable=\"true\"&gt;\\(\\frac{{{Q2}}}{{{100}}}\\)&lt;/span&gt; x {{Q1}} = {{A1}}&lt;/p&gt;","seed":{"parameters":[{"name":"Q1","label":null,"min":10,"max":500,"step":1},{"name":"Q2","label":null,"list":[10,25,50]}],"calculated":[{"name":"A1","label":"{{function}}","function":"{{Q1}}*{{Q2}}/100","incorrect":false},{"name":"A2","label":"{{function}}","function":"{{Q1}}*{{Q2}}/10","incorrect":true},{"name":"A3","label":"{{function}}","function":"{{Q1}}*{{Q2}}","incorrect":true},{"name":"A4","label":"{{function}}","function":"{{Q1}}*{{Q2}}+0.5","incorrect":true},{"name":"A5","label":"{{function}}","function":"{{Q1}}*{{Q2}}+1.25","incorrect":true}],"uniques":true},"algorithm":{"name":"trueFalse","template":"Multiple choice – standar","params":{"countCorrect":1,"countIncorrect":2,"showCheckIcon":false,
            "columns": 3
        }
    }
}</v>
      </c>
      <c r="C462" s="202" t="str">
        <f t="shared" si="27"/>
        <v>#REF!</v>
      </c>
      <c r="D462" s="202" t="str">
        <f t="shared" si="2"/>
        <v>#REF!</v>
      </c>
    </row>
    <row r="463" ht="15.75" customHeight="1">
      <c r="A463" s="202" t="str">
        <f>Seeds!AA487</f>
        <v>M4-NyO-34a-E-1</v>
      </c>
      <c r="B463" s="202" t="str">
        <f>Seeds!Z487</f>
        <v>{"id":"M4-NyO-34a-E-1","stimulus":"&lt;p&gt;Calcula este porcentaje.&lt;/p&gt;","template":"&lt;p style=\"text-align: center\"&gt;{{Q2}} % de {{Q1}} = {{response}}&lt;/p&gt;","hint":"&lt;p&gt;Un porcentaje es una fracción con denominador 100.&lt;/p&gt;&lt;p style=\"text-align: center\"&gt;{{Q2}} % = &lt;span class=\"fr-math-v2 fr-draggable\" contenteditable=\"false\" data-original-math=\"\\(\\frac{{{Q2}}}{{{100}}}\\)\" draggable=\"true\"&gt;\\(\\frac{{{Q2}}}{{{100}}}\\)&lt;/span&gt;&lt;/p&gt;","feedback":"&lt;p&gt;Para calcular el porcentaje de una cantidad, se multiplican la cantidad y el porcentaje.&lt;/p&gt;&lt;p style=\"text-align: center\"&gt;{{Q2}} % de {{Q1}} = &lt;span class=\"fr-math-v2 fr-draggable\" contenteditable=\"false\" data-original-math=\"\\(\\frac{{{Q2}}}{{{100}}}\\)\" draggable=\"true\"&gt;\\(\\frac{{{Q2}}}{{{100}}}\\)&lt;/span&gt; x {{Q1}} = {{A1}}&lt;/p&gt;","seed":{"parameters":[{"name":"Q1","label":null,"min":10,"max":500,"step":1},{"name":"Q2","label":null,"list":[10,25,50]}],"calculated":[{"name":"A1","label":"{{function}}","function":"{{Q1}}*{{Q2}}/100"}],"uniques":true},"algorithm":{"name":"calculateOperation","params":{"method":"equivLiteral","keyboard":"INTERMEDIATE"}}}</v>
      </c>
      <c r="C463" s="202" t="str">
        <f t="shared" si="27"/>
        <v>#REF!</v>
      </c>
      <c r="D463" s="202" t="str">
        <f t="shared" si="2"/>
        <v>#REF!</v>
      </c>
    </row>
    <row r="464" ht="15.75" customHeight="1">
      <c r="A464" s="202" t="str">
        <f>Seeds!AA488</f>
        <v>M4-NyO-34a-A-1</v>
      </c>
      <c r="B464" s="202" t="str">
        <f>Seeds!Z488</f>
        <v>{"id":"M4-NyO-34a-A-1","stimulus":"&lt;p&gt;En el depósito de un coche entran {{Q1}} l. Si el depósito está al {{Q2}} %. ¿Cuántos litros tiene el depósito?&lt;/p&gt;","template":"&lt;p&gt;El depósito tiene {{response}} l.&lt;/p&gt;","hint":"&lt;p&gt;Un porcentaje es una fracción con denominador 100.&lt;/p&gt;&lt;p style=\"text-align: center\"&gt;{{Q2}} % = &lt;span class=\"fr-math-v2 fr-draggable\" contenteditable=\"false\" data-original-math=\"\\(\\frac{{{Q2}}}{{{100}}}\\)\" draggable=\"true\"&gt;\\(\\frac{{{Q2}}}{{{100}}}\\)&lt;/span&gt;&lt;/p&gt;","feedback":"&lt;p&gt;Para calcular el porcentaje de una cantidad, se multiplican la cantidad y el porcentaje.&lt;/p&gt;&lt;p style=\"text-align: center\"&gt;{{Q2}} % de {{Q1}} = &lt;span class=\"fr-math-v2 fr-draggable\" contenteditable=\"false\" data-original-math=\"\\(\\frac{{{Q2}}}{{{100}}}\\)\" draggable=\"true\"&gt;\\(\\frac{{{Q2}}}{{{100}}}\\)&lt;/span&gt; x {{Q1}} = {{A1}}&lt;/p&gt;","seed":{"parameters":[{"name":"Q1","label":null,"min":40,"max":100,"step":1},{"name":"Q2","label":null,"list":[10,25,50]}],"calculated":[{"name":"A1","label":"{{function}}","function":"{{Q1}}*{{Q2}}/100"}],"uniques":true},"algorithm":{"name":"calculateOperation","params":{"method":"equivLiteral","keyboard":"INTERMEDIATE"}}}</v>
      </c>
      <c r="C464" s="202" t="str">
        <f t="shared" si="27"/>
        <v>#REF!</v>
      </c>
      <c r="D464" s="202" t="str">
        <f t="shared" si="2"/>
        <v>#REF!</v>
      </c>
    </row>
    <row r="465" ht="15.75" customHeight="1">
      <c r="A465" s="202" t="str">
        <f>Seeds!AA489</f>
        <v>M4-NyO-34a-A-2</v>
      </c>
      <c r="B465" s="202" t="str">
        <f>Seeds!Z489</f>
        <v>{"id":"M4-NyO-34a-A-2","stimulus":"&lt;p&gt;Los abuelos de Andrés le dan una paga de {{Q1}} €. Si le aumentaran la paga un {{Q2}} %, ¿de cuánto sería el aumento?&lt;/p&gt;","template":"&lt;p&gt;El aumento sería de {{response}} €.&lt;/p&gt;","hint":"&lt;p&gt;Un porcentaje es una fracción con denominador 100.&lt;/p&gt;&lt;p style=\"text-align: center\"&gt;{{Q2}} % = &lt;span class=\"fr-math-v2 fr-draggable\" contenteditable=\"false\" data-original-math=\"\\(\\frac{{{Q2}}}{{{100}}}\\)\" draggable=\"true\"&gt;\\(\\frac{{{Q2}}}{{{100}}}\\)&lt;/span&gt;&lt;/p&gt;","feedback":"&lt;p&gt;Para calcular el porcentaje de una cantidad, se multiplican la cantidad y el porcentaje.&lt;/p&gt;&lt;p style=\"text-align: center\"&gt;{{Q2}} % de {{Q1}} = &lt;span class=\"fr-math-v2 fr-draggable\" contenteditable=\"false\" data-original-math=\"\\(\\frac{{{Q2}}}{{{100}}}\\)\" draggable=\"true\"&gt;\\(\\frac{{{Q2}}}{{{100}}}\\)&lt;/span&gt; x {{Q1}} = {{A1}}&lt;/p&gt;","seed":{"parameters":[{"name":"Q1","label":null,"min":10,"max":50,"step":1},{"name":"Q2","label":null,"list":[10,25,50]}],"calculated":[{"name":"A1","label":"{{function}}","function":"{{Q1}}*{{Q2}}/100"}],"uniques":true},"algorithm":{"name":"calculateOperation","params":{"method":"equivLiteral","keyboard":"INTERMEDIATE"}}}</v>
      </c>
      <c r="C465" s="202" t="str">
        <f t="shared" si="27"/>
        <v>#REF!</v>
      </c>
      <c r="D465" s="202" t="str">
        <f t="shared" si="2"/>
        <v>#REF!</v>
      </c>
    </row>
    <row r="466" ht="15.75" customHeight="1">
      <c r="A466" s="202" t="str">
        <f>Seeds!AA490</f>
        <v>M4-NyO-34a-A-3</v>
      </c>
      <c r="B466" s="202" t="str">
        <f>Seeds!Z490</f>
        <v>{"id":"M4-NyO-34a-A-3","stimulus":"&lt;p&gt;Jimena va a comprar un videojuego de {{Q1}} € que tiene un descuento del {{Q2}} %. ¿De cuánto es el descuento?&lt;/p&gt;","template":"&lt;p&gt;El descuento es de {{response}} €.&lt;/p&gt;","hint":"&lt;p&gt;Un porcentaje es una fracción con denominador 100.&lt;/p&gt;&lt;p style=\"text-align: center\"&gt;{{Q2}} % = &lt;span class=\"fr-math-v2 fr-draggable\" contenteditable=\"false\" data-original-math=\"\\(\\frac{{{Q2}}}{{{100}}}\\)\" draggable=\"true\"&gt;\\(\\frac{{{Q2}}}{{{100}}}\\)&lt;/span&gt;&lt;/p&gt;","feedback":"&lt;p&gt;Para calcular el porcentaje de una cantidad, se multiplican la cantidad y el porcentaje.&lt;/p&gt;&lt;p style=\"text-align: center\"&gt;{{Q2}} % de {{Q1}} = &lt;span class=\"fr-math-v2 fr-draggable\" contenteditable=\"false\" data-original-math=\"\\(\\frac{{{Q2}}}{{{100}}}\\)\" draggable=\"true\"&gt;\\(\\frac{{{Q2}}}{{{100}}}\\)&lt;/span&gt; x {{Q1}} = {{A1}}&lt;/p&gt;","seed":{"parameters":[{"name":"Q1","label":null,"min":10,"max":100,"step":1},{"name":"Q2","label":null,"list":[10,25,50]}],"calculated":[{"name":"A1","label":"{{function}}","function":"{{Q1}}*{{Q2}}/100"}],"uniques":true},"algorithm":{"name":"calculateOperation","params":{"method":"equivLiteral","keyboard":"INTERMEDIATE"}}}</v>
      </c>
      <c r="C466" s="202" t="str">
        <f t="shared" si="27"/>
        <v>#REF!</v>
      </c>
      <c r="D466" s="202" t="str">
        <f t="shared" si="2"/>
        <v>#REF!</v>
      </c>
    </row>
    <row r="467" ht="15.75" customHeight="1">
      <c r="A467" s="202" t="str">
        <f>Seeds!AA491</f>
        <v>M4-NyO-34b-I-1</v>
      </c>
      <c r="B467" s="202" t="str">
        <f>Seeds!Z491</f>
        <v>{"id":"M4-NyO-34b-I-1","stimulus":"&lt;p&gt;Arrastra los números decimales con el porcentaje que le corresponde.&lt;/p&gt;","template":"&lt;p style=\"text-align: center\"&gt;{{Q1}} % = &lt;span class=\"fr-math-v2 fr-draggable\" contenteditable=\"false\" data-original-math=\"\\(\\frac{{{Q1}}}{100}\\)\" draggable=\"true\"&gt;\\(\\frac{{{Q1}}}{100}\\)&lt;/span&gt; = {{response}}&lt;/p&gt;&lt;p style=\"text-align: center\"&gt;{{Q2}} % = &lt;span class=\"fr-math-v2 fr-draggable\" contenteditable=\"false\" data-original-math=\"\\(\\frac{{{Q2}}}{100}\\)\" draggable=\"true\"&gt;\\(\\frac{{{Q2}}}{100}\\)&lt;/span&gt; = {{response}}&lt;/p&gt;&lt;p style=\"text-align: center\"&gt;{{Q2}} % = &lt;span class=\"fr-math-v2 fr-draggable\" contenteditable=\"false\" data-original-math=\"\\(\\frac{{{Q3}}}{100}\\)\" draggable=\"true\"&gt;\\(\\frac{{{Q3}}}{100}\\)&lt;/span&gt; = {{response}}&lt;/p&gt;","hint":"&lt;p&gt;Para expresar un porcentaje como un número decimal, divide el número del porcentaje entre 100.&lt;/p&gt;","feedback":"&lt;p&gt;Para expresar un porcentaje como un número decimal, hay que dividir el número del porcentaje entre 100.&lt;/p&gt;","seed":{"parameters":[{"name":"Q1","label":null,"min":1,"max":99,"step":1},{"name":"Q2","label":null,"min":1,"max":99,"step":1},{"name":"Q3","label":null,"min":1,"max":99,"step":1},{"name":"Q4","label":null,"min":1,"max":99,"step":1},{"name":"Q5","label":null,"min":1,"max":99,"step":1}],"calculated":[{"name":"A1","label":"{{function}}","function":"{{Q1}}/100"},{"name":"A2","label":"{{function}}","function":"{{Q2}}/100"},{"name":"A3","label":"{{function}}","function":"{{Q3}}/100"},{"name":"A4","label":"{{function}}","function":"{{Q4}}/100","incorrect":true},{"name":"A5","label":"{{function}}","function":"{{Q5}}/100","incorrect":true}],"uniques":true},"algorithm":{"name":"calculateOperation","template":"Cloze with drag &amp; drop","params":{"keyboard":"INTERMEDIATE"}}}</v>
      </c>
      <c r="C467" s="202" t="str">
        <f t="shared" si="27"/>
        <v>#REF!</v>
      </c>
      <c r="D467" s="202" t="str">
        <f t="shared" si="2"/>
        <v>#REF!</v>
      </c>
    </row>
    <row r="468" ht="15.75" customHeight="1">
      <c r="A468" s="202" t="str">
        <f>Seeds!AA492</f>
        <v>M4-NyO-34b-E-1</v>
      </c>
      <c r="B468" s="202" t="str">
        <f>Seeds!Z492</f>
        <v>{"id":"M4-NyO-34b-E-1","stimulus":"&lt;p&gt;Transforma este porcentaje en un número decimal.&lt;/p&gt;","template":"&lt;p style=\"text-align: center\"&gt;{{Q1}} % = &lt;span class=\"fr-math-v2 fr-draggable\" contenteditable=\"false\" data-original-math=\"\\(\\frac{{{Q1}}}{{{100}}}\\)\" draggable=\"true\"&gt;\\(\\frac{{{Q1}}}{{{100}}}\\)&lt;/span&gt; = {{response}}&lt;/p&gt;","hint":"&lt;p&gt;Para expresar un porcentaje como un número decimal, divide el número del porcentaje entre 100.&lt;/p&gt;","feedback":"&lt;p&gt;Para expresar un porcentaje como un número decimal, hay que dividir el número del porcentaje entre 100.&lt;/p&gt;","seed":{"parameters":[{"name":"Q1","label":null,"min":1,"max":99,"step":1}],"calculated":[{"name":"A1","label":"{{function}}","function":"{{Q1}}/100"}],"uniques":true},"algorithm":{"name":"calculateOperation","params":{"method":"equivLiteral","keyboard":"INTERMEDIATE"}}}</v>
      </c>
      <c r="C468" s="202" t="str">
        <f t="shared" si="27"/>
        <v>#REF!</v>
      </c>
      <c r="D468" s="202" t="str">
        <f t="shared" si="2"/>
        <v>#REF!</v>
      </c>
    </row>
    <row r="469" ht="15.75" customHeight="1">
      <c r="A469" s="202" t="str">
        <f>Seeds!AA493</f>
        <v>M4-NyO-34b-A-1</v>
      </c>
      <c r="B469" s="202" t="str">
        <f>Seeds!Z493</f>
        <v>{"id":"M4-NyO-34b-A-1","stimulus":"&lt;p&gt;Dentro de un grupo de padres y madres, el {{Q1}} % practica algún deporte una vez a la semana. Escribe este porcentaje como un número decimal.&lt;/p&gt;","template":"&lt;p style=\"text-align: center\"&gt;{{Q1}} % = &lt;span class=\"fr-math-v2 fr-draggable\" contenteditable=\"false\" data-original-math=\"\\(\\frac{{{Q1}}}{{{100}}}\\)\" draggable=\"true\"&gt;\\(\\frac{{{Q1}}}{{{100}}}\\)&lt;/span&gt; = {{response}}&lt;/p&gt;","hint":"&lt;p&gt;Para expresar un porcentaje como un número decimal, divide el número del porcentaje entre 100.&lt;/p&gt;","feedback":"&lt;p&gt;Para expresar un porcentaje como un número decimal, hay que dividir el número del porcentaje entre 100.&lt;/p&gt;","seed":{"parameters":[{"name":"Q1","label":null,"min":30,"max":80,"step":1}],"calculated":[{"name":"A1","label":"{{function}}","function":"{{Q1}}/100"}],"uniques":true},"algorithm":{"name":"calculateOperation","params":{"method":"equivLiteral","keyboard":"INTERMEDIATE"}}}</v>
      </c>
      <c r="C469" s="202" t="str">
        <f t="shared" si="27"/>
        <v>#REF!</v>
      </c>
      <c r="D469" s="202" t="str">
        <f t="shared" si="2"/>
        <v>#REF!</v>
      </c>
    </row>
    <row r="470" ht="15.75" customHeight="1">
      <c r="A470" s="202" t="str">
        <f>Seeds!AA494</f>
        <v>M4-NyO-34b-A-2</v>
      </c>
      <c r="B470" s="202" t="str">
        <f>Seeds!Z494</f>
        <v>{"id":"M4-NyO-34b-A-2","stimulus":"&lt;p&gt;El {{Q1}} % de un grupo de estudiantes quiere aprender {{Q2}}. Escribe este porcentaje como un número decimal.&lt;/p&gt;","template":"&lt;p style=\"text-align: center\"&gt;{{Q1}} % = &lt;span class=\"fr-math-v2 fr-draggable\" contenteditable=\"false\" data-original-math=\"\\(\\frac{{{Q1}}}{{{100}}}\\)\" draggable=\"true\"&gt;\\(\\frac{{{Q1}}}{{{100}}}\\)&lt;/span&gt; = {{response}}&lt;/p&gt;","hint":"&lt;p&gt;Para expresar un porcentaje como un número decimal, divide el número del porcentaje entre 100.&lt;/p&gt;","feedback":"&lt;p&gt;Para expresar un porcentaje como un número decimal, hay que dividir el número del porcentaje entre 100.&lt;/p&gt;","seed":{"parameters":[{"name":"Q1","label":null,"min":30,"max":80,"step":1},{"name":"Q2","label":null,"list":["a tocar la guitarra","a pintar al óleo","a programar videojuegos","a hacer teatro"]}],"calculated":[{"name":"A1","label":"{{function}}","function":"{{Q1}}/100"}],"uniques":true},"algorithm":{"name":"calculateOperation","params":{"method":"equivLiteral","keyboard":"INTERMEDIATE"}}}</v>
      </c>
      <c r="C470" s="202" t="str">
        <f t="shared" si="27"/>
        <v>#REF!</v>
      </c>
      <c r="D470" s="202" t="str">
        <f t="shared" si="2"/>
        <v>#REF!</v>
      </c>
    </row>
    <row r="471" ht="15.75" customHeight="1">
      <c r="A471" s="202" t="str">
        <f>Seeds!AA495</f>
        <v>M4-NyO-34b-A-3</v>
      </c>
      <c r="B471" s="202" t="str">
        <f>Seeds!Z495</f>
        <v>{"id":"M4-NyO-34b-A-3","stimulus":"&lt;p&gt;Al {{Q1}} % de los clientes de un restaurante les parece que la comida es excelente. Escribe este porcentaje como un número decimal.&lt;/p&gt;","template":"&lt;p style=\"text-align: center\"&gt;{{Q1}} % = &lt;span class=\"fr-math-v2 fr-draggable\" contenteditable=\"false\" data-original-math=\"\\(\\frac{{{Q1}}}{{{100}}}\\)\" draggable=\"true\"&gt;\\(\\frac{{{Q1}}}{{{100}}}\\)&lt;/span&gt; = {{response}}&lt;/p&gt;","hint":"&lt;p&gt;Para expresar un porcentaje como un número decimal, divide el número del porcentaje entre 100.&lt;/p&gt;","feedback":"&lt;p&gt;Para expresar un porcentaje como un número decimal, hay que dividir el número del porcentaje entre 100.&lt;/p&gt;","seed":{"parameters":[{"name":"Q1","label":null,"min":30,"max":80,"step":1}],"calculated":[{"name":"A1","label":"{{function}}","function":"{{Q1}}/100"}],"uniques":true},"algorithm":{"name":"calculateOperation","params":{"method":"equivLiteral","keyboard":"INTERMEDIATE"}}}</v>
      </c>
      <c r="C471" s="202" t="str">
        <f t="shared" si="27"/>
        <v>#REF!</v>
      </c>
      <c r="D471" s="202" t="str">
        <f t="shared" si="2"/>
        <v>#REF!</v>
      </c>
    </row>
    <row r="472" ht="15.75" customHeight="1">
      <c r="A472" s="202" t="str">
        <f>Seeds!AA496</f>
        <v>M4-NyO-38a-I-1</v>
      </c>
      <c r="B472" s="202" t="str">
        <f>Seeds!Z496</f>
        <v>{"id":"M4-NyO-38a-I-1","stimulus":"&lt;p&gt;Ernesto tiene en su armario estas camisetas y pantalones. ¿Con cuántas combinaciones diferentes de camiseta y pantalón puede vestirse?&lt;/p&gt;&lt;div style=\"display:flex; justify-content:center;\"&gt;&lt;img src=\"https://blueberry-assets.oneclick.es/M4_NyO_38a_1.svg\" width=\"600\"&gt;&lt;/img&gt;&lt;/div&gt;","hint":"&lt;p&gt;Cuenta todas las combinaciones posibles: camiseta amarilla con pantalón azul, camiseta amarilla con pantalón marrón...&lt;/p&gt;","feedback":"&lt;p&gt;Todas las combinaciones son:&lt;/p&gt;&lt;ul&gt;&lt;li&gt;Camiseta amarilla con pantalón azul.&lt;/li&gt;&lt;li&gt;Camiseta amarilla con pantalón marrón.&lt;/li&gt;&lt;li&gt;Camiseta blanca con pantalón azul.&lt;/li&gt;&lt;li&gt;Camiseta blanca con pantalón marrón.&lt;/li&gt;&lt;li&gt;Camiseta verde con pantalón azul.&lt;/li&gt;&lt;li&gt;Camiseta verde con pantalón marrón.&lt;/li&gt;&lt;/ul&gt;","seed":{"parameters":[{"name":"Q1","label":null,"list":[3,4,5,7,8]},{"name":"Q2","label":null,"list":[3,4,5,7,8]}],"calculated":[{"name":"A1","label":"{{function}}","function":"6"},{"name":"A2","label":"{{function}}","function":"{{Q1}}","incorrect":true},{"name":"A3","label":"{{function}}","function":"{{Q2}}","incorrect":true}],"uniques":true},"algorithm":{"name":"trueFalse","template":"Multiple choice – standard","params":{"countCorrect":1,"countIncorrect":2,"showCheckIcon":false,"columns":3}}}</v>
      </c>
      <c r="C472" s="202" t="str">
        <f t="shared" si="27"/>
        <v>#REF!</v>
      </c>
      <c r="D472" s="202" t="str">
        <f t="shared" si="2"/>
        <v>#REF!</v>
      </c>
    </row>
    <row r="473" ht="15.75" customHeight="1">
      <c r="A473" s="202" t="str">
        <f>Seeds!AA497</f>
        <v>M4-NyO-38a-I-2</v>
      </c>
      <c r="B473" s="202" t="str">
        <f>Seeds!Z497</f>
        <v>{"id":"M4-NyO-38a-I-2","stimulus":"&lt;p&gt;Ernesto tiene en su armario estas camisetas y pantalones. ¿Con cuántas combinaciones diferentes de camiseta y pantalón puede vestirse?&lt;/p&gt;&lt;div style=\"display:flex; justify-content:center;\"&gt;&lt;img src=\"https://blueberry-assets.oneclick.es/M4_NyO_38a_2.svg\" width=\"600\"&gt;&lt;/img&gt;&lt;/div&gt;","hint":"&lt;p&gt;Cuenta todas las combinaciones posibles: camiseta amarilla con pantalón azul, camiseta amarilla con pantalón marrón...&lt;/p&gt;","feedback":"&lt;p&gt;Todas las combinaciones son:&lt;/p&gt;&lt;ul&gt;&lt;li&gt;Camiseta amarilla con pantalón azul.&lt;/li&gt;&lt;li&gt;Camiseta amarilla con pantalón marrón.&lt;/li&gt;&lt;li&gt;Camiseta amarilla con pantalón negro.&lt;/li&gt;&lt;li&gt;Camiseta amarilla con pantalón verde.&lt;/li&gt;&lt;li&gt;Camiseta blanca con pantalón azul.&lt;/li&gt;&lt;li&gt;Camiseta blanca con pantalón marrón.&lt;/li&gt;&lt;li&gt;Camiseta blanca con pantalón negro.&lt;/li&gt;&lt;li&gt;Camiseta blanca con pantalón verde.&lt;/li&gt;&lt;/ul&gt;","seed":{"parameters":[{"name":"Q1","label":null,"list":[5,6,7,9,10,11,12]},{"name":"Q2","label":null,"list":[5,6,7,9,10,11,12]}],"calculated":[{"name":"A1","label":"{{function}}","function":"8"},{"name":"A2","label":"{{function}}","function":"{{Q1}}","incorrect":true},{"name":"A3","label":"{{function}}","function":"{{Q2}}","incorrect":true}],"uniques":true},"algorithm":{"name":"trueFalse","template":"Multiple choice – standard","params":{"countCorrect":1,"countIncorrect":2,"showCheckIcon":false,"columns":3}}}</v>
      </c>
      <c r="C473" s="202" t="str">
        <f t="shared" si="27"/>
        <v>#REF!</v>
      </c>
      <c r="D473" s="202" t="str">
        <f t="shared" si="2"/>
        <v>#REF!</v>
      </c>
    </row>
    <row r="474" ht="15.75" customHeight="1">
      <c r="A474" s="202" t="str">
        <f>Seeds!AA498</f>
        <v>M4-NyO-38a-I-3</v>
      </c>
      <c r="B474" s="202" t="str">
        <f>Seeds!Z498</f>
        <v>{"id":"M4-NyO-38a-I-3","stimulus":"&lt;p&gt;En un restaurante tienen el siguiente menú de primeros platos y postres. ¿Cuántas combinaciones se pueden formar si se elige un primer plato y un postre?&lt;/p&gt;&lt;div style=\"display:flex; justify-content:center;\"&gt;&lt;div class=\"lemo-fixed-to-responsive\" style=\"max-width: 600px;max-height: 250px;position: relative;width: 100%;display: inline-block;\"&gt;&lt;img src=\"https://blueberry-assets.oneclick.es/M4_NyO_38a_3.svg\" alt=\"\" tabindex=\"0\"&gt;&lt;/img&gt;&lt;div class=\"lemo-graphie-container\" style=\"position: absolute;top: 0;left: 0;width: 100%;height: 100%;\"&gt;&lt;div class=\"lemo-graphie\" style=\"position: relative; width: 100%; height: 100%;\"&gt;&lt;span class=\"lemo-graphie-label\" style=\"position: absolute; left: 16%; top: 6%;\"&gt;Primeros platos&lt;/span&gt;&lt;span class=\"lemo-graphie-label\" style=\"position: absolute; left: 69%; top: 6%;\"&gt;Postres&lt;/span&gt;&lt;/div&gt;&lt;/div&gt;&lt;/div&gt;&lt;/div&gt;","hint":"&lt;p&gt;Cuenta todas las combinaciones posibles: pescado y un plátano, pescado y una manzana...&lt;/p&gt;","feedback":"&lt;p&gt;Todas las combinaciones son:&lt;/p&gt;&lt;ul&gt;&lt;li&gt;Pescado y un plátano.&lt;/li&gt;&lt;li&gt;Pescado y una manzana.&lt;/li&gt;&lt;li&gt;Pescado y un flan.&lt;/li&gt;&lt;li&gt;Ensalada y un plátano.&lt;/li&gt;&lt;li&gt;Ensalada y una manzana.&lt;/li&gt;&lt;li&gt;Ensalada y un flan.&lt;/li&gt;&lt;/ul&gt;","seed":{"parameters":[{"name":"Q1","label":null,"list":[3,4,5,7,8]},{"name":"Q2","label":null,"list":[3,4,5,7,8]}],"calculated":[{"name":"A1","label":"{{function}}","function":"6"},{"name":"A2","label":"{{function}}","function":"{{Q1}}","incorrect":true},{"name":"A3","label":"{{function}}","function":"{{Q2}}","incorrect":true}],"uniques":true},"algorithm":{"name":"trueFalse","template":"Multiple choice – standard","params":{"countCorrect":1,"countIncorrect":2,"showCheckIcon":false,"columns":3}}}</v>
      </c>
      <c r="C474" s="202" t="str">
        <f t="shared" si="27"/>
        <v>#REF!</v>
      </c>
      <c r="D474" s="202" t="str">
        <f t="shared" si="2"/>
        <v>#REF!</v>
      </c>
    </row>
    <row r="475" ht="15.75" customHeight="1">
      <c r="A475" s="202" t="str">
        <f>Seeds!AA499</f>
        <v>M4-NyO-38a-I-4</v>
      </c>
      <c r="B475" s="202" t="str">
        <f>Seeds!Z499</f>
        <v>{"id":"M4-NyO-38a-I-4","stimulus":"&lt;p&gt;En un restaurante tienen el siguiente menú de primeros platos y postres. ¿Cuántas combinaciones se pueden formar si se elige un primer plato y un postre?&lt;/p&gt;&lt;div style=\"display:flex; justify-content:center;\"&gt;&lt;div class=\"lemo-fixed-to-responsive\" style=\"max-width: 600px;max-height: 250px;position: relative;width: 100%;display: inline-block;\"&gt;&lt;img src=\"https://blueberry-assets.oneclick.es/M4_NyO_38a_4.svg\" alt=\"\" tabindex=\"0\"&gt;&lt;/img&gt;&lt;div class=\"lemo-graphie-container\" style=\"position: absolute;top: 0;left: 0;width: 100%;height: 100%;\"&gt;&lt;div class=\"lemo-graphie\" style=\"position: relative; width: 100%; height: 100%;\"&gt;&lt;span class=\"lemo-graphie-label\" style=\"position: absolute; left: 16%; top: 6%;\"&gt;Primeros platos&lt;/span&gt;&lt;span class=\"lemo-graphie-label\" style=\"position: absolute; left: 69%; top: 6%;\"&gt;Postres&lt;/span&gt;&lt;/div&gt;&lt;/div&gt;&lt;/div&gt;&lt;/div&gt;","hint":"&lt;p&gt;Cuenta todas las combinaciones posibles: pescado y un plátano, pescado y una manzana...&lt;/p&gt;","feedback":"&lt;p&gt;Todas las combinaciones son:&lt;/p&gt;&lt;ul&gt;&lt;li&gt;Pescado y un plátano.&lt;/li&gt;&lt;li&gt;Pescado y una manzana.&lt;/li&gt;&lt;li&gt;Pescado y un flan.&lt;/li&gt;&lt;li&gt;Ensalada y un plátano.&lt;/li&gt;&lt;li&gt;Ensalada y una manzana.&lt;/li&gt;&lt;li&gt;Ensalada y un flan.&lt;/li&gt;&lt;li&gt;Macarrones y un plátano.&lt;/li&gt;&lt;li&gt;Macarrones y una manzana.&lt;/li&gt;&lt;li&gt;Macarrones y un flan.&lt;/li&gt;&lt;/ul&gt;","seed":{"parameters":[{"name":"Q1","label":null,"list":[5,6,7,8,10,11,12]},{"name":"Q2","label":null,"list":[5,6,7,8,10,11,12]}],"calculated":[{"name":"A1","label":"{{function}}","function":"9"},{"name":"A2","label":"{{function}}","function":"{{Q1}}","incorrect":true},{"name":"A3","label":"{{function}}","function":"{{Q2}}","incorrect":true}],"uniques":true},"algorithm":{"name":"trueFalse","template":"Multiple choice – standard","params":{"countCorrect":1,"countIncorrect":2,"showCheckIcon":false,"columns":3}}}</v>
      </c>
      <c r="C475" s="202" t="str">
        <f t="shared" si="27"/>
        <v>#REF!</v>
      </c>
      <c r="D475" s="202" t="str">
        <f t="shared" si="2"/>
        <v>#REF!</v>
      </c>
    </row>
    <row r="476" ht="15.75" customHeight="1">
      <c r="A476" s="202" t="str">
        <f>Seeds!AA500</f>
        <v>M4-NyO-38a-E-1</v>
      </c>
      <c r="B476" s="202" t="str">
        <f>Seeds!Z500</f>
        <v>{"id":"M4-NyO-38a-E-1","stimulus":"&lt;p&gt;En una cafetería tienen {{Q1}} tipos de zumos y {{Q2}} tipos de tés. Para desayunar un zumo y un té, ¿cuántas combinaciones diferentes se pueden formar?&lt;/p&gt;","template":"&lt;p&gt;Se pueden formar {{response}} combinaciones.&lt;/p&gt;","hint":"&lt;p&gt;Cuenta todas las combinaciones posibles: el zumo 1 con el té 1, el zumo 1 con el té 2...&lt;/p&gt;","feedback":"&lt;p&gt;Para poder ver todas las combinaciones, dibuja un diagrama de árbol en tu cuaderno con todas las posibilidades.&lt;/p&gt;","seed":{"parameters":[{"name":"Q1","label":null,"list":[2,3,4,5,6]},{"name":"Q2","label":null,"list":[2,3,4,5,6]}],"calculated":[{"name":"A1","label":"{{function}}","function":"{{Q1}}*{{Q2}}"}],"uniques":true},"algorithm":{"name":"calculateOperation","params":{"method":"equivLiteral","keyboard":"NUMERICAL"}}}</v>
      </c>
      <c r="C476" s="202" t="str">
        <f t="shared" si="27"/>
        <v>#REF!</v>
      </c>
      <c r="D476" s="202" t="str">
        <f t="shared" si="2"/>
        <v>#REF!</v>
      </c>
    </row>
    <row r="477" ht="15.75" customHeight="1">
      <c r="A477" s="202" t="str">
        <f>Seeds!AA501</f>
        <v>M4-NyO-38a-E-2</v>
      </c>
      <c r="B477" s="202" t="str">
        <f>Seeds!Z501</f>
        <v>{"id":"M4-NyO-38a-E-2","stimulus":"&lt;p&gt;Para una competición de ajedrez, la profesora ha decidido que sus alumnos jueguen en parejas de niña y niño. Si en su clase hay {{Q1}} alumnos y {{Q2}} alumnas, ¿cuántas parejas diferentes pueden hacer?&lt;/p&gt;","template":"&lt;p&gt;Se pueden formar {{response}} parejas.&lt;/p&gt;","hint":"&lt;p&gt;Cuenta todas las combinaciones posibles: el niño 1 con la niña 1, el niño 1 con la niña 2...&lt;/p&gt;","feedback":"&lt;p&gt;Para poder ver todas las combinaciones, dibuja un diagrama de árbol en tu cuaderno con todas las posibilidades.&lt;/p&gt;","seed":{"parameters":[{"name":"Q1","label":null,"list":[5,6,7,8]},{"name":"Q2","label":null,"list":[5,6,7,8]}],"calculated":[{"name":"A1","label":"{{function}}","function":"{{Q1}}*{{Q2}}"}],"uniques":true},"algorithm":{"name":"calculateOperation","params":{"method":"equivLiteral","keyboard":"NUMERICAL"}}}</v>
      </c>
      <c r="C477" s="202" t="str">
        <f t="shared" si="27"/>
        <v>#REF!</v>
      </c>
      <c r="D477" s="202" t="str">
        <f t="shared" si="2"/>
        <v>#REF!</v>
      </c>
    </row>
    <row r="478" ht="15.75" customHeight="1">
      <c r="A478" s="202" t="str">
        <f>Seeds!AA502</f>
        <v>M4-NyO-38a-E-3</v>
      </c>
      <c r="B478" s="202" t="str">
        <f>Seeds!Z502</f>
        <v>{"id":"M4-NyO-38a-E-3","stimulus":"&lt;p&gt;En la cafetería de la oficina, Marcos puede elegir entre {{Q1}} tipos de sándwich y {{Q2}} refrescos. ¿Entre cuántas combinaciones de sándwich y refresco puede elegir?&lt;/p&gt;","template":"&lt;p&gt;Puede elegir entre {{response}} combinaciones.&lt;/p&gt;","hint":"&lt;p&gt;Cuenta todas las combinaciones posibles: el sándwich 1 y el refresco 1, el sándwich 1 y el refresco 2...&lt;/p&gt;","feedback":"&lt;p&gt;Para poder ver todas las combinaciones, dibuja un diagrama de árbol en tu cuaderno con todas las posibilidades.&lt;/p&gt;","seed":{"parameters":[{"name":"Q1","label":null,"list":[2,3,4,5,6]},{"name":"Q2","label":null,"list":[2,3,4,5,6]}],"calculated":[{"name":"A1","label":"{{function}}","function":"{{Q1}}*{{Q2}}"}],"uniques":true},"algorithm":{"name":"calculateOperation","params":{"method":"equivLiteral","keyboard":"NUMERICAL"}}}</v>
      </c>
      <c r="C478" s="202" t="str">
        <f t="shared" si="27"/>
        <v>#REF!</v>
      </c>
      <c r="D478" s="202" t="str">
        <f t="shared" si="2"/>
        <v>#REF!</v>
      </c>
    </row>
    <row r="479" ht="15.75" customHeight="1">
      <c r="A479" s="202" t="str">
        <f>Seeds!AA503</f>
        <v>M4-NyO-39a-I-1</v>
      </c>
      <c r="B479" s="202" t="str">
        <f>Seeds!Z503</f>
        <v>{"id":"M4-NyO-39a-I-1","stimulus":"&lt;p&gt;¿En cuál de estos dibujos se ha coloreado &lt;span class=\"fr-math-v2 fr-draggable\" contenteditable=\"false\" data-original-math=\"\\(\\frac{1}{2}\\)\" draggable=\"true\"&gt;\\(\\frac{1}{2}\\)&lt;/span&gt; de la figura?&lt;/p&gt;","hint":"&lt;p&gt;El &lt;b&gt;denominador&lt;/b&gt; de una fracción es el número de partes entre las que se reparte el total. El &lt;b&gt;numerador&lt;/b&gt;, el número de estas partes que quedan.&lt;/p&gt;","feedback":"&lt;p&gt;El &lt;b&gt;denominador&lt;/b&gt; de una fracción es el número de partes entre las que se reparte el total. El &lt;b&gt;numerador&lt;/b&gt;, el número de estas partes que quedan.&lt;/p&gt;","seed":{"parameters":[],"calculated":[{"name":"A1","label":"&lt;div style=\"display:flex; justify-content:center;\"&gt;&lt;img src=\"https://blueberry-assets.oneclick.es/M4_NyO_39a_1.svg\" width=\"300\"&gt;&lt;/img&gt;&lt;/div&gt;"},{"name":"A2","label":"&lt;div style=\"display:flex; justify-content:center;\"&gt;&lt;img src=\"https://blueberry-assets.oneclick.es/M4_NyO_39a_2.svg\" width=\"300\"&gt;&lt;/img&gt;&lt;/div&gt;"},{"name":"A3","label":"&lt;div style=\"display:flex; justify-content:center;\"&gt;&lt;img src=\"https://blueberry-assets.oneclick.es/M4_NyO_39a_3.svg\" width=\"300\"&gt;&lt;/img&gt;&lt;/div&gt;","incorrect":true},{"name":"A4","label":"&lt;div style=\"display:flex; justify-content:center;\"&gt;&lt;img src=\"https://blueberry-assets.oneclick.es/M4_NyO_39a_4.svg\" width=\"300\"&gt;&lt;/img&gt;&lt;/div&gt;","incorrect":true},{"name":"A5","label":"&lt;div style=\"display:flex; justify-content:center;\"&gt;&lt;img src=\"https://blueberry-assets.oneclick.es/M4_NyO_39a_5.svg\" width=\"300\"&gt;&lt;/img&gt;&lt;/div&gt;","incorrect":true},{"name":"A6","label":"&lt;div style=\"display:flex; justify-content:center;\"&gt;&lt;img src=\"https://blueberry-assets.oneclick.es/M4_NyO_39a_6.svg\" width=\"300\"&gt;&lt;/img&gt;&lt;/div&gt;","incorrect":true},{"name":"A7","label":"&lt;div style=\"display:flex; justify-content:center;\"&gt;&lt;img src=\"https://blueberry-assets.oneclick.es/M4_NyO_39a_7.svg\" width=\"300\"&gt;&lt;/img&gt;&lt;/div&gt;","incorrect":true},{"name":"A8","label":"&lt;div style=\"display:flex; justify-content:center;\"&gt;&lt;img src=\"https://blueberry-assets.oneclick.es/M4_NyO_39a_8.svg\" width=\"300\"&gt;&lt;/img&gt;&lt;/div&gt;","incorrect":true},{"name":"A9","label":"&lt;div style=\"display:flex; justify-content:center;\"&gt;&lt;img src=\"https://blueberry-assets.oneclick.es/M4_NyO_39a_9.svg\" width=\"300\"&gt;&lt;/img&gt;&lt;/div&gt;","incorrect":true}],"uniques":true},"algorithm":{"name":"trueFalse","template":"Multiple choice – standard","params":{"countCorrect":1,"countIncorrect":3,"showCheckIcon":false,"columns":4}}}</v>
      </c>
      <c r="C479" s="202" t="str">
        <f t="shared" si="27"/>
        <v>#REF!</v>
      </c>
      <c r="D479" s="202" t="str">
        <f t="shared" si="2"/>
        <v>#REF!</v>
      </c>
    </row>
    <row r="480" ht="15.75" customHeight="1">
      <c r="A480" s="202" t="str">
        <f>Seeds!AA504</f>
        <v>M4-NyO-39a-I-2</v>
      </c>
      <c r="B480" s="202" t="str">
        <f>Seeds!Z504</f>
        <v>{"id":"M4-NyO-39a-I-2","stimulus":"&lt;p&gt;¿En cuál de estos dibujos se ha coloreado &lt;span class=\"fr-math-v2 fr-draggable\" contenteditable=\"false\" data-original-math=\"\\(\\frac{1}{3}\\)\" draggable=\"true\"&gt;\\(\\frac{1}{3}\\)&lt;/span&gt; de la figura?&lt;/p&gt;","hint":"&lt;p&gt;El &lt;b&gt;denominador&lt;/b&gt; de una fracción es el número de partes entre las que se reparte el total. El &lt;b&gt;numerador&lt;/b&gt;, el número de estas partes que quedan.&lt;/p&gt;","feedback":"&lt;p&gt;El &lt;b&gt;denominador&lt;/b&gt; de una fracción es el número de partes entre las que se reparte el total. El &lt;b&gt;numerador&lt;/b&gt;, el número de estas partes que quedan.&lt;/p&gt;","seed":{"parameters":[],"calculated":[{"name":"A1","label":"&lt;div style=\"display:flex; justify-content:center;\"&gt;&lt;img src=\"https://blueberry-assets.oneclick.es/M4_NyO_39a_1.svg\" width=\"300\"&gt;&lt;/img&gt;&lt;/div&gt;","incorrect":true},{"name":"A2","label":"&lt;div style=\"display:flex; justify-content:center;\"&gt;&lt;img src=\"https://blueberry-assets.oneclick.es/M4_NyO_39a_2.svg\" width=\"300\"&gt;&lt;/img&gt;&lt;/div&gt;","incorrect":true},{"name":"A3","label":"&lt;div style=\"display:flex; justify-content:center;\"&gt;&lt;img src=\"https://blueberry-assets.oneclick.es/M4_NyO_39a_3.svg\" width=\"300\"&gt;&lt;/img&gt;&lt;/div&gt;"},{"name":"A4","label":"&lt;div style=\"display:flex; justify-content:center;\"&gt;&lt;img src=\"https://blueberry-assets.oneclick.es/M4_NyO_39a_4.svg\" width=\"300\"&gt;&lt;/img&gt;&lt;/div&gt;"},{"name":"A5","label":"&lt;div style=\"display:flex; justify-content:center;\"&gt;&lt;img src=\"https://blueberry-assets.oneclick.es/M4_NyO_39a_5.svg\" width=\"300\"&gt;&lt;/img&gt;&lt;/div&gt;","incorrect":true},{"name":"A6","label":"&lt;div style=\"display:flex; justify-content:center;\"&gt;&lt;img src=\"https://blueberry-assets.oneclick.es/M4_NyO_39a_6.svg\" width=\"300\"&gt;&lt;/img&gt;&lt;/div&gt;","incorrect":true},{"name":"A7","label":"&lt;div style=\"display:flex; justify-content:center;\"&gt;&lt;img src=\"https://blueberry-assets.oneclick.es/M4_NyO_39a_7.svg\" width=\"300\"&gt;&lt;/img&gt;&lt;/div&gt;","incorrect":true},{"name":"A8","label":"&lt;div style=\"display:flex; justify-content:center;\"&gt;&lt;img src=\"https://blueberry-assets.oneclick.es/M4_NyO_39a_8.svg\" width=\"300\"&gt;&lt;/img&gt;&lt;/div&gt;","incorrect":true},{"name":"A9","label":"&lt;div style=\"display:flex; justify-content:center;\"&gt;&lt;img src=\"https://blueberry-assets.oneclick.es/M4_NyO_39a_9.svg\" width=\"300\"&gt;&lt;/img&gt;&lt;/div&gt;","incorrect":true}],"uniques":true},"algorithm":{"name":"trueFalse","template":"Multiple choice – standard","params":{"countCorrect":1,"countIncorrect":3,"showCheckIcon":false,"columns":4}}}</v>
      </c>
      <c r="C480" s="202" t="str">
        <f t="shared" si="27"/>
        <v>#REF!</v>
      </c>
      <c r="D480" s="202" t="str">
        <f t="shared" si="2"/>
        <v>#REF!</v>
      </c>
    </row>
    <row r="481" ht="15.75" customHeight="1">
      <c r="A481" s="202" t="str">
        <f>Seeds!AA505</f>
        <v>M4-NyO-39a-I-3</v>
      </c>
      <c r="B481" s="202" t="str">
        <f>Seeds!Z505</f>
        <v>{"id":"M4-NyO-39a-I-3","stimulus":"&lt;p&gt;¿En cuál de estos dibujos se ha coloreado &lt;span class=\"fr-math-v2 fr-draggable\" contenteditable=\"false\" data-original-math=\"\\(\\frac{1}{5}\\)\" draggable=\"true\"&gt;\\(\\frac{1}{5}\\)&lt;/span&gt; de la figura?&lt;/p&gt;","hint":"&lt;p&gt;El &lt;b&gt;denominador&lt;/b&gt; de una fracción es el número de partes entre las que se reparte el total. El &lt;b&gt;numerador&lt;/b&gt;, el número de estas partes que quedan.&lt;/p&gt;","feedback":"&lt;p&gt;El &lt;b&gt;denominador&lt;/b&gt; de una fracción es el número de partes entre las que se reparte el total. El &lt;b&gt;numerador&lt;/b&gt;, el número de estas partes que quedan.&lt;/p&gt;","seed":{"parameters":[],"calculated":[{"name":"A1","label":"&lt;div style=\"display:flex; justify-content:center;\"&gt;&lt;img src=\"https://blueberry-assets.oneclick.es/M4_NyO_39a_1.svg\" width=\"300\"&gt;&lt;/img&gt;&lt;/div&gt;","incorrect":true},{"name":"A2","label":"&lt;div style=\"display:flex; justify-content:center;\"&gt;&lt;img src=\"https://blueberry-assets.oneclick.es/M4_NyO_39a_2.svg\" width=\"300\"&gt;&lt;/img&gt;&lt;/div&gt;","incorrect":true},{"name":"A3","label":"&lt;div style=\"display:flex; justify-content:center;\"&gt;&lt;img src=\"https://blueberry-assets.oneclick.es/M4_NyO_39a_3.svg\" width=\"300\"&gt;&lt;/img&gt;&lt;/div&gt;","incorrect":true},{"name":"A4","label":"&lt;div style=\"display:flex; justify-content:center;\"&gt;&lt;img src=\"https://blueberry-assets.oneclick.es/M4_NyO_39a_4.svg\" width=\"300\"&gt;&lt;/img&gt;&lt;/div&gt;","incorrect":true},{"name":"A5","label":"&lt;div style=\"display:flex; justify-content:center;\"&gt;&lt;img src=\"https://blueberry-assets.oneclick.es/M4_NyO_39a_5.svg\" width=\"300\"&gt;&lt;/img&gt;&lt;/div&gt;","incorrect":true},{"name":"A6","label":"&lt;div style=\"display:flex; justify-content:center;\"&gt;&lt;img src=\"https://blueberry-assets.oneclick.es/M4_NyO_39a_6.svg\" width=\"300\"&gt;&lt;/img&gt;&lt;/div&gt;","incorrect":true},{"name":"A7","label":"&lt;div style=\"display:flex; justify-content:center;\"&gt;&lt;img src=\"https://blueberry-assets.oneclick.es/M4_NyO_39a_7.svg\" width=\"300\"&gt;&lt;/img&gt;&lt;/div&gt;","incorrect":true},{"name":"A8","label":"&lt;div style=\"display:flex; justify-content:center;\"&gt;&lt;img src=\"https://blueberry-assets.oneclick.es/M4_NyO_39a_8.svg\" width=\"300\"&gt;&lt;/img&gt;&lt;/div&gt;"},{"name":"A9","label":"&lt;div style=\"display:flex; justify-content:center;\"&gt;&lt;img src=\"https://blueberry-assets.oneclick.es/M4_NyO_39a_9.svg\" width=\"300\"&gt;&lt;/img&gt;&lt;/div&gt;"}],"uniques":true},"algorithm":{"name":"trueFalse","template":"Multiple choice – standard","params":{"countCorrect":1,"countIncorrect":3,"showCheckIcon":false,"columns":4}}}</v>
      </c>
      <c r="C481" s="202" t="str">
        <f t="shared" si="27"/>
        <v>#REF!</v>
      </c>
      <c r="D481" s="202" t="str">
        <f t="shared" si="2"/>
        <v>#REF!</v>
      </c>
    </row>
    <row r="482" ht="15.75" customHeight="1">
      <c r="A482" s="202" t="str">
        <f>Seeds!AA506</f>
        <v>M4-NyO-39a-E-1</v>
      </c>
      <c r="B482" s="202" t="str">
        <f>Seeds!Z506</f>
        <v>{"id":"M4-NyO-39a-E-1","stimulus":"&lt;p&gt;¿Qué fracción representa la parte coloreada de esta figura?&lt;/p&gt;&lt;div style=\"display:flex; justify-content:center;\"&gt;&lt;img src=\"http://drive.google.com/uc?export=view&amp;id={{Q1}}\" width=\"300\"&gt;&lt;/img&gt;&lt;/div&gt;","template":"&lt;p&gt;La parte coloreada representa {{response}} del total de la figura.&lt;/p&gt;","hint":"&lt;p&gt;El &lt;b&gt;denominador&lt;/b&gt; de una fracción es el número de partes entre las que se reparte el total. El &lt;b&gt;numerador&lt;/b&gt;, el número de estas partes que quedan.&lt;/p&gt;","feedback":"&lt;p&gt;El &lt;b&gt;denominador&lt;/b&gt; de una fracción es el número de partes entre las que se reparte el total. El &lt;b&gt;numerador&lt;/b&gt;, el número de estas partes que quedan.&lt;/p&gt;","seed":{"parameters":[{"name":"Q1","label":null,"list":["1bR8X1nkrclqT7j-diCy5mwUa-rBDMSMi","1Ue-RKbMH-_vXynsT1M-GZdgr-Sgo2LSW"]}],"calculated":[{"name":"A1","label":"{{function}}","function":"\\frac{1}{3}"}],"uniques":true},"algorithm":{"name":"calculateOperation","params":{"method":"equivLiteral","keyboard":"INTERMEDIATE"}}}</v>
      </c>
      <c r="C482" s="202" t="str">
        <f t="shared" si="27"/>
        <v>#REF!</v>
      </c>
      <c r="D482" s="202" t="str">
        <f t="shared" si="2"/>
        <v>#REF!</v>
      </c>
    </row>
    <row r="483" ht="15.75" customHeight="1">
      <c r="A483" s="202" t="str">
        <f>Seeds!AA507</f>
        <v>M4-NyO-39a-E-2</v>
      </c>
      <c r="B483" s="202" t="str">
        <f>Seeds!Z507</f>
        <v>{"id":"M4-NyO-39a-E-2","stimulus":"&lt;p&gt;¿Qué fracción representa la parte coloreada de esta figura?&lt;/p&gt;&lt;div style=\"display:flex; justify-content:center;\"&gt;&lt;img src=\"https://bit.ly/{{Q1}}\" width=\"300\"&gt;&lt;/img&gt;&lt;/div&gt;","template":"&lt;p&gt;La parte coloreada representa {{response}} del total de la figura.&lt;/p&gt;","hint":"&lt;p&gt;El &lt;b&gt;denominador&lt;/b&gt; de una fracción es el número de partes entre las que se reparte el total. El &lt;b&gt;numerador&lt;/b&gt;, el número de estas partes que quedan.&lt;/p&gt;","feedback":"&lt;p&gt;El &lt;b&gt;denominador&lt;/b&gt; de una fracción es el número de partes entre las que se reparte el total. El &lt;b&gt;numerador&lt;/b&gt;, el número de estas partes que quedan.&lt;/p&gt;","seed":{"parameters":[{"name":"Q1","label":null,"list":["3sy3Hkk","3f7THuU","3SDOcC3"]}],"calculated":[{"name":"A1","label":"{{function}}","function":"\\frac{1}{4}"}],"uniques":true},"algorithm":{"name":"calculateOperation","params":{"method":"equivLiteral","keyboard":"INTERMEDIATE"}}}</v>
      </c>
      <c r="C483" s="202" t="str">
        <f t="shared" si="27"/>
        <v>#REF!</v>
      </c>
      <c r="D483" s="202" t="str">
        <f t="shared" si="2"/>
        <v>#REF!</v>
      </c>
    </row>
    <row r="484" ht="15.75" customHeight="1">
      <c r="A484" s="202" t="str">
        <f>Seeds!AA508</f>
        <v>M4-NyO-39a-E-3</v>
      </c>
      <c r="B484" s="202" t="str">
        <f>Seeds!Z508</f>
        <v>{"id":"M4-NyO-39a-E-3","stimulus":"&lt;p&gt;¿Qué fracción representa la parte coloreada de esta figura?&lt;/p&gt;&lt;div style=\"display:flex; justify-content:center;\"&gt;&lt;img src=\"http://drive.google.com/uc?export=view&amp;id={{Q1}}\" width=\"300\"&gt;&lt;/img&gt;&lt;/div&gt;","template":"&lt;p&gt;La parte coloreada representa {{response}} del total de la figura.&lt;/p&gt;","hint":"&lt;p&gt;El &lt;b&gt;denominador&lt;/b&gt; de una fracción es el número de partes entre las que se reparte el total. El &lt;b&gt;numerador&lt;/b&gt;, el número de estas partes que quedan.&lt;/p&gt;","feedback":"&lt;p&gt;El &lt;b&gt;denominador&lt;/b&gt; de una fracción es el número de partes entre las que se reparte el total. El &lt;b&gt;numerador&lt;/b&gt;, el número de estas partes que quedan.&lt;/p&gt;","seed":{"parameters":[{"name":"Q1","label":null,"list":["1UP7eYW1pcnTQ_zMftjjeTcHEeb1_hWt3","1vjoK7dgFA2mv6DM_rD8RIL7lmzlEOB4L"]}],"calculated":[{"name":"A1","label":"{{function}}","function":"\\frac{1}{5}"}],"uniques":true},"algorithm":{"name":"calculateOperation","params":{"method":"equivLiteral","keyboard":"INTERMEDIATE"}}}</v>
      </c>
      <c r="C484" s="202" t="str">
        <f t="shared" si="27"/>
        <v>#REF!</v>
      </c>
      <c r="D484" s="202" t="str">
        <f t="shared" si="2"/>
        <v>#REF!</v>
      </c>
    </row>
    <row r="485" ht="15.75" customHeight="1">
      <c r="A485" s="202" t="str">
        <f>Seeds!AA509</f>
        <v>M4-NyO-39c-I-1</v>
      </c>
      <c r="B485" s="202" t="str">
        <f>Seeds!Z509</f>
        <v>{"id":"M4-NyO-39c-I-1","stimulus":"&lt;p&gt;Arrastra el valor del siguiente cálculo.&lt;/p&gt;","template":"&lt;p style=\"text-align: center\"&gt;&lt;span class=\"fr-math-v2 fr-draggable\" contenteditable=\"false\" data-original-math=\"\\(\\frac{1}{{{Q1}}}\\)\" draggable=\"true\"&gt;\\(\\frac{1}{{{Q1}}}\\)&lt;/span&gt; de {{T1}} = {{response}}&lt;/p&gt;","hint":"&lt;p&gt;Como el valor del numerador es 1, divide el número entre el denominador.&lt;/p&gt;","feedback":"&lt;p&gt;Para calcular la fracción de un número, como el valor del numerador es 1, hay que dividir el número entre el denominador.&lt;/p&gt;&lt;p style=\"text-align: center\"&gt;{{T1}} : {{Q1}} = {{Q2}}&lt;/p&gt;","seed":{"parameters":[{"name":"Q1","label":null,"list":[2,3,4,5,10,100]},{"name":"Q2","label":null,"min":5,"max":20,"step":1},{"name":"Q3","label":null,"min":5,"max":20,"step":1},{"name":"Q4","label":null,"min":5,"max":20,"step":1}],"calculated":[{"name":"T1","label":"{{function}}","function":"{{Q2}}*{{Q1}}","temp":true},{"name":"A1","label":"{{function}}","function":"{{Q2}}"},{"name":"A2","label":"{{function}}","function":"{{Q3}}","incorrect":true},{"name":"A3","label":"{{function}}","function":"{{Q4}}","incorrect":true}],"uniques":true},"algorithm":{"name":"calculateOperation","template":"Cloze with drag &amp; drop","params":{"keyboard":"INTERMEDIATE"}}}</v>
      </c>
      <c r="C485" s="202" t="str">
        <f t="shared" si="27"/>
        <v>#REF!</v>
      </c>
      <c r="D485" s="202" t="str">
        <f t="shared" si="2"/>
        <v>#REF!</v>
      </c>
    </row>
    <row r="486" ht="15.75" customHeight="1">
      <c r="A486" s="202" t="str">
        <f>Seeds!AA510</f>
        <v>M4-NyO-39c-E-1</v>
      </c>
      <c r="B486" s="202" t="str">
        <f>Seeds!Z510</f>
        <v>{"id":"M4-NyO-39c-E-1","stimulus":"&lt;p&gt;Calcula cuál es el valor de &lt;span class=\"fr-math-v2 fr-draggable\" contenteditable=\"false\" data-original-math=\"\\(\\frac{1}{{{Q1}}}\\)\" draggable=\"true\"&gt;\\(\\frac{1}{{{Q1}}}\\)&lt;/span&gt; de {{T1}}.&lt;/p&gt;","template":"&lt;p style=\"text-align: center\"&gt;&lt;span class=\"fr-math-v2 fr-draggable\" contenteditable=\"false\" data-original-math=\"\\(\\frac{1}{{{Q1}}}\\)\" draggable=\"true\"&gt;\\(\\frac{1}{{{Q1}}}\\)&lt;/span&gt; de {{T1}} = {{response}}&lt;/p&gt;","hint":"&lt;p&gt;Como el valor del numerador es 1, divide el número entre el denominador.&lt;/p&gt;","feedback":"&lt;p&gt;Para calcular la fracción de un número, como el valor del numerador es 1, hay que dividir el número entre el denominador.&lt;/p&gt;&lt;p style=\"text-align: center\"&gt;{{T1}} : {{Q1}} = {{Q2}}&lt;/p&gt;","seed":{"parameters":[{"name":"Q1","label":null,"list":[2,3,4,5,10,100]},{"name":"Q2","label":null,"min":5,"max":20,"step":1}],"calculated":[{"name":"T1","label":"{{function}}","function":"{{Q2}}*{{Q1}}","temp":true},{"name":"A1","label":"{{function}}","function":"{{Q2}}"}],"uniques":true},"algorithm":{"name":"calculateOperation","params":{"method":"equivLiteral","keyboard":"INTERMEDIATE"}}}</v>
      </c>
      <c r="C486" s="202" t="str">
        <f t="shared" si="27"/>
        <v>#REF!</v>
      </c>
      <c r="D486" s="202" t="str">
        <f t="shared" si="2"/>
        <v>#REF!</v>
      </c>
    </row>
    <row r="487" ht="15.75" customHeight="1">
      <c r="A487" s="202" t="str">
        <f>Seeds!AA511</f>
        <v>M4-NyO-39c-A-1</v>
      </c>
      <c r="B487" s="202" t="str">
        <f>Seeds!Z511</f>
        <v>{"id":"M4-NyO-39c-A-1","stimulus":"&lt;p&gt;Debido a las rebajas, unos zapatos que costaban {{T1}} € ahora valen &lt;span class=\"fr-math-v2 fr-draggable\" contenteditable=\"false\" data-original-math=\"\\(\\frac{1}{{{Q1}}}\\)\" draggable=\"true\"&gt;\\(\\frac{1}{{{Q1}}}\\)&lt;/span&gt; de ese valor. ¿Cuál es su precio rebajado?&lt;/p&gt;","template":"&lt;p style=\"text-align: center\"&gt;&lt;span class=\"fr-math-v2 fr-draggable\" contenteditable=\"false\" data-original-math=\"\\(\\frac{1}{{{Q1}}}\\)\" draggable=\"true\"&gt;\\(\\frac{1}{{{Q1}}}\\)&lt;/span&gt; de {{T1}} € = {{response}} €&lt;/p&gt;","hint":"&lt;p&gt;Como el valor del numerador es 1, divide el número entre el denominador.&lt;/p&gt;","feedback":"&lt;p&gt;Para calcular la fracción de un número, como el valor del numerador es 1, hay que dividir el número entre el denominador.&lt;/p&gt;&lt;p style=\"text-align: center\"&gt;{{T1}} : {{Q1}} = {{Q2}}&lt;/p&gt;","seed":{"parameters":[{"name":"Q1","label":null,"list":[2,3,4,5,10,100]},{"name":"Q2","label":null,"min":5,"max":20,"step":1}],"calculated":[{"name":"T1","label":"{{function}}","function":"{{Q2}}*{{Q1}}","temp":true},{"name":"A1","label":"{{function}}","function":"{{Q2}}"}],"uniques":true},"algorithm":{"name":"calculateOperation","params":{"method":"equivLiteral","keyboard":"INTERMEDIATE"}}}</v>
      </c>
      <c r="C487" s="202" t="str">
        <f t="shared" si="27"/>
        <v>#REF!</v>
      </c>
      <c r="D487" s="202" t="str">
        <f t="shared" si="2"/>
        <v>#REF!</v>
      </c>
    </row>
    <row r="488" ht="15.75" customHeight="1">
      <c r="A488" s="202" t="str">
        <f>Seeds!AA512</f>
        <v>M4-NyO-39c-A-2</v>
      </c>
      <c r="B488" s="202" t="str">
        <f>Seeds!Z512</f>
        <v>{"id":"M4-NyO-39c-A-2","stimulus":"&lt;p&gt;Adrián se va a comer &lt;span class=\"fr-math-v2 fr-draggable\" contenteditable=\"false\" data-original-math=\"\\(\\frac{1}{{{Q1}}}\\)\" draggable=\"true\"&gt;\\(\\frac{1}{{{Q1}}}\\)&lt;/span&gt; de las {{T1}} fresas que hay en su plato. ¿Cuántas se comerá?&lt;/p&gt;","template":"&lt;p style=\"text-align: center\"&gt;&lt;span class=\"fr-math-v2 fr-draggable\" contenteditable=\"false\" data-original-math=\"\\(\\frac{1}{{{Q1}}}\\)\" draggable=\"true\"&gt;\\(\\frac{1}{{{Q1}}}\\)&lt;/span&gt; de {{T1}} fresas = {{response}} fresas&lt;/p&gt;","hint":"&lt;p&gt;Como el valor del numerador es 1, divide el número entre el denominador.&lt;/p&gt;","feedback":"&lt;p&gt;Para calcular la fracción de un número, como el valor del numerador es 1, hay que dividir el número entre el denominador.&lt;/p&gt;&lt;p style=\"text-align: center\"&gt;{{T1}} : {{Q1}} = {{Q2}}&lt;/p&gt;","seed":{"parameters":[{"name":"Q1","label":null,"list":[2,3,4,5,10,100]},{"name":"Q2","label":null,"min":5,"max":20,"step":1}],"calculated":[{"name":"T1","label":"{{function}}","function":"{{Q2}}*{{Q1}}","temp":true},{"name":"A1","label":"{{function}}","function":"{{Q2}}"}],"uniques":true},"algorithm":{"name":"calculateOperation","params":{"method":"equivLiteral","keyboard":"INTERMEDIATE"}}}</v>
      </c>
      <c r="C488" s="202" t="str">
        <f t="shared" si="27"/>
        <v>#REF!</v>
      </c>
      <c r="D488" s="202" t="str">
        <f t="shared" si="2"/>
        <v>#REF!</v>
      </c>
    </row>
    <row r="489" ht="15.75" customHeight="1">
      <c r="A489" s="202" t="str">
        <f>Seeds!AA513</f>
        <v>M4-NyO-39c-A-3</v>
      </c>
      <c r="B489" s="202" t="str">
        <f>Seeds!Z513</f>
        <v>{"id":"M4-NyO-39c-A-3","stimulus":"&lt;p&gt;En un almacén de juguetes, &lt;span class=\"fr-math-v2 fr-draggable\" contenteditable=\"false\" data-original-math=\"\\(\\frac{1}{{{Q1}}}\\)\" draggable=\"true\"&gt;\\(\\frac{1}{{{Q1}}}\\)&lt;/span&gt; de los {{T1}} balones que guarda son de fútbol. ¿Cuántos son?&lt;/p&gt;","template":"&lt;p style=\"text-align: center\"&gt;&lt;span class=\"fr-math-v2 fr-draggable\" contenteditable=\"false\" data-original-math=\"\\(\\frac{1}{{{Q1}}}\\)\" draggable=\"true\"&gt;\\(\\frac{1}{{{Q1}}}\\)&lt;/span&gt; de {{T1}} balones = {{response}} balones de fútbol&lt;/p&gt;","hint":"&lt;p&gt;Como el valor del numerador es 1, divide el número entre el denominador.&lt;/p&gt;","feedback":"&lt;p&gt;Para calcular la fracción de un número, como el valor del numerador es 1, hay que dividir el número entre el denominador.&lt;/p&gt;&lt;p style=\"text-align: center\"&gt;{{T1}} : {{Q1}} = {{Q2}}&lt;/p&gt;","seed":{"parameters":[{"name":"Q1","label":null,"list":[2,3,4,5,10,100]},{"name":"Q2","label":null,"min":5,"max":20,"step":1}],"calculated":[{"name":"T1","label":"{{function}}","function":"{{Q2}}*{{Q1}}","temp":true},{"name":"A1","label":"{{function}}","function":"{{Q2}}"}],"uniques":true},"algorithm":{"name":"calculateOperation","params":{"method":"equivLiteral","keyboard":"INTERMEDIATE"}}}</v>
      </c>
      <c r="C489" s="202" t="str">
        <f t="shared" si="27"/>
        <v>#REF!</v>
      </c>
      <c r="D489" s="202" t="str">
        <f t="shared" si="2"/>
        <v>#REF!</v>
      </c>
    </row>
    <row r="490" ht="15.75" customHeight="1">
      <c r="A490" s="202" t="str">
        <f>Seeds!AA514</f>
        <v>M4-NyO-39d-I-1</v>
      </c>
      <c r="B490" s="202" t="str">
        <f>Seeds!Z514</f>
        <v>{
    "id": "M4-NyO-39d-I-1",
    "stimulus": "&lt;p&gt;Selecciona la fracción que &lt;i&gt;no&lt;/i&gt; esté bien expresada.&lt;/p&gt;",
    "hint": "&lt;p&gt;En las fracciones, primero se escribe el numerador y después el denominador en forma fraccionaria. Por ejemplo, medios, tercios, cuartos o quintos.&lt;/p&gt;",
    "feedback": "&lt;p&gt;En las fracciones, primero se escribe el numerador y después el denominador en forma fraccionaria. Por ejemplo, medios, tercios, cuartos o quintos.&lt;/p&gt;",
    "seed": {
        "parameters": [
            {
                "name": "Q1",
                "label": null,
                "min": 2,
                "max": 12,
                "step": 1
            },
            {
                "name": "Q2",
                "label": null,
                "min": 2,
                "max": 12,
                "step": 1
            },
            {
                "name": "Q3",
                "label": null,
                "min": 2,
                "max": 12,
                "step": 1
            }
        ],
        "calculated": [
            {
                "name": "A1",
                "label": "&lt;span class=\"fr-math-v2 fr-draggable\" contenteditable=\"false\" data-original-math=\"\\(\\frac{1}{{{Q1}}}\\)\" draggable=\"true\"&gt;\\(\\frac{1}{{{Q1}}}\\)&lt;/span&gt; se lee {{function}}.",
                "function": "Lemonlib.fractionToWords(1, {{Q1}}, 'es')",
                "incorrect": true
            },
            {
                "name": "A2",
                "label": "&lt;span class=\"fr-math-v2 fr-draggable\" contenteditable=\"false\" data-original-math=\"\\(\\frac{1}{{{Q2}}}\\)\" draggable=\"true\"&gt;\\(\\frac{1}{{{Q2}}}\\)&lt;/span&gt; se lee {{function}}.",
                "function": "Lemonlib.fractionToWords(1, {{Q2}}, 'es')",
                "incorrect": true
            },
            {
                "name": "A3",
                "label": "&lt;span class=\"fr-math-v2 fr-draggable\" contenteditable=\"false\" data-original-math=\"\\(\\frac{1}{{{Q3}}}\\)\" draggable=\"true\"&gt;\\(\\frac{1}{{{Q3}}}\\)&lt;/span&gt; se lee {{function}}.",
                "function": "Lemonlib.fractionToWords(1, {{Q3}}+1, 'es')"
            },
            {
                "name": "A4",
                "label": "&lt;span class=\"fr-math-v2 fr-draggable\" contenteditable=\"false\" data-original-math=\"\\(\\frac{1}{{{Q3}}}\\)\" draggable=\"true\"&gt;\\(\\frac{1}{{{Q3}}}\\)&lt;/span&gt; se lee {{function}}.",
                "function": "Lemonlib.fractionToWords(1, {{Q3}}+2, 'es')"
            }
        ],
        "uniques": true
    },
    "algorithm": {
        "name": "trueFalse",
        "template": "Multiple choice – standard",
        "params": {
            "countCorrect": 1,
            "countIncorrect": 2,
            "showCheckIcon": false,
            "columns": 3
        }
    }
}</v>
      </c>
      <c r="C490" s="202" t="str">
        <f t="shared" si="27"/>
        <v>#REF!</v>
      </c>
      <c r="D490" s="202" t="str">
        <f t="shared" si="2"/>
        <v>#REF!</v>
      </c>
    </row>
    <row r="491" ht="15.75" customHeight="1">
      <c r="A491" s="202" t="str">
        <f>Seeds!AA515</f>
        <v>M4-NyO-39d-E-1</v>
      </c>
      <c r="B491" s="202" t="str">
        <f>Seeds!Z515</f>
        <v>{"id":"M4-NyO-39d-E-1","stimulus":"&lt;p&gt;Escribe cómo se lee la fracción &lt;span class=\"fr-math-v2 fr-draggable\" contenteditable=\"false\" data-original-math=\"\\(\\frac{1}{{{Q1}}}\\)\" draggable=\"true\"&gt;\\(\\frac{1}{{{Q1}}}\\)&lt;/span&gt;.&lt;/p&gt;","template":"&lt;p&gt;Se lee {{response}}.&lt;/p&gt;","hint":"&lt;p&gt;En las fracciones, primero se escribe el numerador y después el denominador en forma fraccionaria. Por ejemplo, medios, tercios, cuartos o quintos.&lt;/p&gt;","feedback":"&lt;p&gt;En las fracciones, primero se escribe el numerador y después el denominador en forma fraccionaria. Por ejemplo, medios, tercios, cuartos o quintos.&lt;/p&gt;","seed":{"parameters":[{"name":"Q1","label":null,"min":2,"max":12,"step":1}],"calculated":[{"name":"A1","label":"{{function}}","function":"Lemonlib.fractionToWords(1, {{Q1}}, 'es')"}],"uniques":true},"algorithm":{"name":"calculateOperation","template":"Cloze with text"}}</v>
      </c>
      <c r="C491" s="202" t="str">
        <f t="shared" si="27"/>
        <v>#REF!</v>
      </c>
      <c r="D491" s="202" t="str">
        <f t="shared" si="2"/>
        <v>#REF!</v>
      </c>
    </row>
    <row r="492" ht="15.75" customHeight="1">
      <c r="A492" s="202" t="str">
        <f>Seeds!AA516</f>
        <v>M4-NyO-39d-A-1</v>
      </c>
      <c r="B492" s="202" t="str">
        <f>Seeds!Z516</f>
        <v>{"id":"M4-NyO-39d-A-1","stimulus":"&lt;p&gt;Daniela quiere comer &lt;span class=\"fr-math-v2 fr-draggable\" contenteditable=\"false\" data-original-math=\"\\(\\frac{1}{{{Q1}}}\\)\" draggable=\"true\"&gt;\\(\\frac{1}{{{Q1}}}\\)&lt;/span&gt; de las fresas que ha comprado. ¿Cómo se lee está fracción?&lt;/p&gt;","template":"&lt;p&gt;Se lee {{response}}.&lt;/p&gt;","hint":"&lt;p&gt;En las fracciones, primero se escribe el numerador y después el denominador en forma fraccionaria. Por ejemplo, medios, tercios, cuartos o quintos.&lt;/p&gt;","feedback":"&lt;p&gt;En las fracciones, primero se escribe el numerador y después el denominador en forma fraccionaria. Por ejemplo, medios, tercios, cuartos o quintos.&lt;/p&gt;","seed":{"parameters":[{"name":"Q1","label":null,"min":2,"max":12,"step":1}],"calculated":[{"name":"A1","label":"{{function}}","function":"Lemonlib.fractionToWords(1, {{Q1}}, 'es')"}],"uniques":true},"algorithm":{"name":"calculateOperation","template":"Cloze with text"}}</v>
      </c>
      <c r="C492" s="202" t="str">
        <f t="shared" si="27"/>
        <v>#REF!</v>
      </c>
      <c r="D492" s="202" t="str">
        <f t="shared" si="2"/>
        <v>#REF!</v>
      </c>
    </row>
    <row r="493" ht="15.75" customHeight="1">
      <c r="A493" s="202" t="str">
        <f>Seeds!AA517</f>
        <v>M4-NyO-39d-A-2</v>
      </c>
      <c r="B493" s="202" t="str">
        <f>Seeds!Z517</f>
        <v>{"id":"M4-NyO-39d-A-2","stimulus":"&lt;p&gt;Julián ha recorrido en bicicleta &lt;span class=\"fr-math-v2 fr-draggable\" contenteditable=\"false\" data-original-math=\"\\(\\frac{1}{{{Q1}}}\\)\" draggable=\"true\"&gt;\\(\\frac{1}{{{Q1}}}\\)&lt;/span&gt; del camino que hay en el bosque. ¿Cómo se lee está fracción?&lt;/p&gt;","template":"&lt;p&gt;Se lee {{response}}.&lt;/p&gt;","hint":"&lt;p&gt;En las fracciones, primero se escribe el numerador y después el denominador en forma fraccionaria. Por ejemplo, medios, tercios, cuartos o quintos.&lt;/p&gt;","feedback":"&lt;p&gt;En las fracciones, primero se escribe el numerador y después el denominador en forma fraccionaria. Por ejemplo, medios, tercios, cuartos o quintos.&lt;/p&gt;","seed":{"parameters":[{"name":"Q1","label":null,"min":1,"max":12,"step":1}],"calculated":[{"name":"A1","label":"{{function}}","function":"Lemonlib.fractionToWords(1, {{Q1}}, 'es')"}],"uniques":true},"algorithm":{"name":"calculateOperation","template":"Cloze with text"}}</v>
      </c>
      <c r="C493" s="202" t="str">
        <f t="shared" si="27"/>
        <v>#REF!</v>
      </c>
      <c r="D493" s="202" t="str">
        <f t="shared" si="2"/>
        <v>#REF!</v>
      </c>
    </row>
    <row r="494" ht="15.75" customHeight="1">
      <c r="A494" s="202" t="str">
        <f>Seeds!AA518</f>
        <v>M4-NyO-39d-A-3</v>
      </c>
      <c r="B494" s="202" t="str">
        <f>Seeds!Z518</f>
        <v>{"id":"M4-NyO-39d-A-3","stimulus":"&lt;p&gt;Rafa dedica &lt;span class=\"fr-math-v2 fr-draggable\" contenteditable=\"false\" data-original-math=\"\\(\\frac{1}{{{Q1}}}\\)\" draggable=\"true\"&gt;\\(\\frac{1}{{{Q1}}}\\)&lt;/span&gt; de la tarde a estudiar Matemáticas. ¿Cómo se lee está fracción?&lt;/p&gt;","template":"&lt;p&gt;Se lee {{response}}.&lt;/p&gt;","hint":"&lt;p&gt;En las fracciones, primero se escribe el numerador y después el denominador en forma fraccionaria. Por ejemplo, medios, tercios, cuartos o quintos.&lt;/p&gt;","feedback":"&lt;p&gt;En las fracciones, primero se escribe el numerador y después el denominador en forma fraccionaria. Por ejemplo, medios, tercios, cuartos o quintos.&lt;/p&gt;","seed":{"parameters":[{"name":"Q1","label":null,"min":2,"max":12,"step":1}],"calculated":[{"name":"A1","label":"{{function}}","function":"Lemonlib.fractionToWords(1, {{Q1}}, 'es')"}],"uniques":true},"algorithm":{"name":"calculateOperation","template":"Cloze with text"}}</v>
      </c>
      <c r="C494" s="202" t="str">
        <f t="shared" si="27"/>
        <v>#REF!</v>
      </c>
      <c r="D494" s="202" t="str">
        <f t="shared" si="2"/>
        <v>#REF!</v>
      </c>
    </row>
    <row r="495" ht="15.75" customHeight="1">
      <c r="A495" s="202" t="str">
        <f>Seeds!AA519</f>
        <v>M4-NyO-39e-I-1</v>
      </c>
      <c r="B495" s="202" t="str">
        <f>Seeds!Z519</f>
        <v>{"id":"M4-NyO-39e-I-1","stimulus":"&lt;p&gt;Indica cuál de las siguientes fracciones no está bien escrita.&lt;/p&gt;","hint":"&lt;p&gt;Para leer una fracción con un 1 en el numerador, empieza por decir &lt;i&gt;un&lt;/i&gt; seguido del número que indica el denominador.&lt;/p&gt;","feedback":"&lt;p&gt;Algunos ejemplos de cómo se lee una fracción con numerador 1 son:&lt;/p&gt;&lt;p&gt;&lt;span class=\"fr-math-v2 fr-draggable\" contenteditable=\"false\" data-original-math=\"\\(\\frac{1}{2}\\)\" draggable=\"true\"&gt;\\(\\frac{1}{2}\\)&lt;/span&gt; se lee como &lt;i&gt;un medio.&lt;/i&gt;&lt;/p&gt;&lt;p&gt;&lt;span class=\"fr-math-v2 fr-draggable\" contenteditable=\"false\" data-original-math=\"\\(\\frac{1}{3}\\)\" draggable=\"true\"&gt;\\(\\frac{1}{3}\\)&lt;/span&gt; se lee como &lt;i&gt;un tercio.&lt;/i&gt;&lt;/p&gt;&lt;p&gt;&lt;span class=\"fr-math-v2 fr-draggable\" contenteditable=\"false\" data-original-math=\"\\(\\frac{1}{4}\\)\" draggable=\"true\"&gt;\\(\\frac{1}{4}\\)&lt;/span&gt; se lee como &lt;i&gt;un cuarto.&lt;/i&gt;&lt;/p&gt;&lt;p&gt;&lt;span class=\"fr-math-v2 fr-draggable\" contenteditable=\"false\" data-original-math=\"\\(\\frac{1}{5}\\)\" draggable=\"true\"&gt;\\(\\frac{1}{5}\\)&lt;/span&gt; se lee como &lt;i&gt;un quinto.&lt;/i&gt;&lt;/p&gt;","seed":{"parameters":[{"name":"Q1","label":null,"min":2,"max":12,"step":1},{"name":"Q2","label":null,"min":2,"max":12,"step":1},{"name":"Q3","label":null,"min":2,"max":12,"step":1},{"name":"Q4","label":null,"min":2,"max":12,"step":1}],"calculated":[{"name":"A1","label":"&lt;span class=\"fr-math-v2 fr-draggable\" contenteditable=\"false\" data-original-math=\"\\(\\frac{1}{{{Q1}}}\\)\" draggable=\"true\"&gt;\\(\\frac{1}{{{Q1}}}\\)&lt;/span&gt; se lee como &lt;i&gt;{{function}}&lt;/i&gt;.","function":"Lemonlib.fractionToWords(1, {{Q1}}, 'es')","incorrect":true},{"name":"A2","label":"&lt;span class=\"fr-math-v2 fr-draggable\" contenteditable=\"false\" data-original-math=\"\\(\\frac{1}{{{Q2}}}\\)\" draggable=\"true\"&gt;\\(\\frac{1}{{{Q2}}}\\)&lt;/span&gt; se lee como &lt;i&gt;{{function}}&lt;/i&gt;.","function":"Lemonlib.fractionToWords(1, {{Q2}}, 'es')","incorrect":true},{"name":"A3","label":"{{Q3}}º se lee como &lt;i&gt;{{function}}&lt;/i&gt;.","function":"Lemonlib.fractionToWords(1, {{Q3}}, 'es')"},{"name":"A4","label":"&lt;span class=\"fr-math-v2 fr-draggable\" contenteditable=\"false\" data-original-math=\"\\(\\frac{1}{10}\\)\" draggable=\"true\"&gt;\\(\\frac{1}{10}\\)&lt;/span&gt; se lee como &lt;i&gt;un décimoprimero.&lt;/i&gt;"},{"name":"A5","label":"&lt;span class=\"fr-math-v2 fr-draggable\" contenteditable=\"false\" data-original-math=\"\\(\\frac{1}{{{Q4}}}\\)\" draggable=\"true\"&gt;\\(\\frac{1}{{{Q4}}}\\)&lt;/span&gt; se lee como &lt;i&gt;{{function}}&lt;/i&gt;.","function":"Lemonlib.fractionToWords(1, {{Q3}}+1, 'es')"}],"uniques":true},"algorithm":{"name":"trueFalse","template":"Multiple choice – standard","params":{"countCorrect":1,"countIncorrect":2,"showCheckIcon":false,
            "columns": 3
        }
    }
}</v>
      </c>
      <c r="C495" s="202" t="str">
        <f t="shared" si="27"/>
        <v>#REF!</v>
      </c>
      <c r="D495" s="202" t="str">
        <f t="shared" si="2"/>
        <v>#REF!</v>
      </c>
    </row>
    <row r="496" ht="15.75" customHeight="1">
      <c r="A496" s="202" t="str">
        <f>Seeds!AA520</f>
        <v>M4-NyO-39e-E-1</v>
      </c>
      <c r="B496" s="202" t="str">
        <f>Seeds!Z520</f>
        <v>{"id":"M4-NyO-39e-E-1","stimulus":"&lt;p&gt;Escribe en forma de fracción &lt;i&gt;{{T1}}.&lt;/i&gt;&lt;/p&gt;","template":"&lt;p&gt;La fracción es {{response}}.&lt;/p&gt;","hint":"&lt;p&gt;Para leer una fracción con un 1 en el numerador, empieza por decir &lt;i&gt;un&lt;/i&gt; seguido del número que indica el denominador.&lt;/p&gt;","feedback":"&lt;p&gt;Algunos ejemplos de cómo se lee una fracción con numerador 1 son:&lt;/p&gt;&lt;p&gt;&lt;span class=\"fr-math-v2 fr-draggable\" contenteditable=\"false\" data-original-math=\"\\(\\frac{1}{2}\\)\" draggable=\"true\"&gt;\\(\\frac{1}{2}\\)&lt;/span&gt; se lee como &lt;i&gt;un medio.&lt;/i&gt;&lt;/p&gt;&lt;p&gt;&lt;span class=\"fr-math-v2 fr-draggable\" contenteditable=\"false\" data-original-math=\"\\(\\frac{1}{3}\\)\" draggable=\"true\"&gt;\\(\\frac{1}{3}\\)&lt;/span&gt; se lee como &lt;i&gt;un tercio.&lt;/i&gt;&lt;/p&gt;&lt;p&gt;&lt;span class=\"fr-math-v2 fr-draggable\" contenteditable=\"false\" data-original-math=\"\\(\\frac{1}{4}\\)\" draggable=\"true\"&gt;\\(\\frac{1}{4}\\)&lt;/span&gt; se lee como &lt;i&gt;un cuarto.&lt;/i&gt;&lt;/p&gt;&lt;p&gt;&lt;span class=\"fr-math-v2 fr-draggable\" contenteditable=\"false\" data-original-math=\"\\(\\frac{1}{5}\\)\" draggable=\"true\"&gt;\\(\\frac{1}{5}\\)&lt;/span&gt; se lee como &lt;i&gt;un quinto.&lt;/i&gt;&lt;/p&gt;","seed":{"parameters":[{"name":"Q1","label":null,"min":2,"max":12,"step":1}],"calculated":[{"name":"T1","label":"{{function}}","function":"Lemonlib.fractionToWords(1, {{Q1}}, 'es')","temp":true},{"name":"A1","label":"{{function}}","function":"\\frac{1}{{{Q1}}}"}],"uniques":true},"algorithm":{"name":"calculateOperation","params":{"method":"equivLiteral","keyboard":"INTERMEDIATE"}}}</v>
      </c>
      <c r="C496" s="202" t="str">
        <f t="shared" si="27"/>
        <v>#REF!</v>
      </c>
      <c r="D496" s="202" t="str">
        <f t="shared" si="2"/>
        <v>#REF!</v>
      </c>
    </row>
    <row r="497" ht="15.75" customHeight="1">
      <c r="A497" s="202" t="str">
        <f>Seeds!AA521</f>
        <v>M4-NyO-39e-A-1</v>
      </c>
      <c r="B497" s="202" t="str">
        <f>Seeds!Z521</f>
        <v>{"id":"M4-NyO-39e-A-1","stimulus":"&lt;p&gt;Martina dedica {{T1}} de la tarde a leer. ¿Cómo se expresa esta cantidad en forma de fracción?&lt;/p&gt;","template":"&lt;p&gt;Se expresa como {{response}}.&lt;/p&gt;","hint":"&lt;p&gt;Para leer una fracción con un 1 en el numerador, empieza por decir &lt;i&gt;un&lt;/i&gt; seguido del número que indica el denominador.&lt;/p&gt;","feedback":"&lt;p&gt;Algunos ejemplos de cómo se lee una fracción con numerador 1 son:&lt;/p&gt;&lt;p&gt;&lt;span class=\"fr-math-v2 fr-draggable\" contenteditable=\"false\" data-original-math=\"\\(\\frac{1}{2}\\)\" draggable=\"true\"&gt;\\(\\frac{1}{2}\\)&lt;/span&gt; se lee como &lt;i&gt;un medio.&lt;/i&gt;&lt;/p&gt;&lt;p&gt;&lt;span class=\"fr-math-v2 fr-draggable\" contenteditable=\"false\" data-original-math=\"\\(\\frac{1}{3}\\)\" draggable=\"true\"&gt;\\(\\frac{1}{3}\\)&lt;/span&gt; se lee como &lt;i&gt;un tercio.&lt;/i&gt;&lt;/p&gt;&lt;p&gt;&lt;span class=\"fr-math-v2 fr-draggable\" contenteditable=\"false\" data-original-math=\"\\(\\frac{1}{4}\\)\" draggable=\"true\"&gt;\\(\\frac{1}{4}\\)&lt;/span&gt; se lee como &lt;i&gt;un cuarto.&lt;/i&gt;&lt;/p&gt;&lt;p&gt;&lt;span class=\"fr-math-v2 fr-draggable\" contenteditable=\"false\" data-original-math=\"\\(\\frac{1}{5}\\)\" draggable=\"true\"&gt;\\(\\frac{1}{5}\\)&lt;/span&gt; se lee como &lt;i&gt;un quinto.&lt;/i&gt;&lt;/p&gt;","seed":{"parameters":[{"name":"Q1","label":null,"min":2,"max":12,"step":1}],"calculated":[{"name":"T1","label":"{{function}}","function":"Lemonlib.fractionToWords(1, {{Q1}}, 'es')","temp":true},{"name":"A1","label":"{{function}}","function":"\\frac{1}{{{Q1}}}"}],"uniques":true},"algorithm":{"name":"calculateOperation","params":{"method":"equivLiteral","keyboard":"INTERMEDIATE"}}}</v>
      </c>
      <c r="C497" s="202" t="str">
        <f t="shared" si="27"/>
        <v>#REF!</v>
      </c>
      <c r="D497" s="202" t="str">
        <f t="shared" si="2"/>
        <v>#REF!</v>
      </c>
    </row>
    <row r="498" ht="15.75" customHeight="1">
      <c r="A498" s="202" t="str">
        <f>Seeds!AA522</f>
        <v>M4-NyO-39e-A-2</v>
      </c>
      <c r="B498" s="202" t="str">
        <f>Seeds!Z522</f>
        <v>{"id":"M4-NyO-39e-A-2","stimulus":"&lt;p&gt;Para hacer un bizcocho se utiliza una mezcla de harinas y la harina de maiz supone {{T1}} del total. ¿Cómo se expresa esta cantidad en forma de fracción?&lt;/p&gt;","template":"&lt;p&gt;Se expresa como {{response}}.&lt;/p&gt;","hint":"&lt;p&gt;Para leer una fracción con un 1 en el numerador, empieza por decir &lt;i&gt;un&lt;/i&gt; seguido del número que indica el denominador.&lt;/p&gt;","feedback":"&lt;p&gt;Algunos ejemplos de cómo se lee una fracción con numerador 1 son:&lt;/p&gt;&lt;p&gt;&lt;span class=\"fr-math-v2 fr-draggable\" contenteditable=\"false\" data-original-math=\"\\(\\frac{1}{2}\\)\" draggable=\"true\"&gt;\\(\\frac{1}{2}\\)&lt;/span&gt; se lee como &lt;i&gt;un medio.&lt;/i&gt;&lt;/p&gt;&lt;p&gt;&lt;span class=\"fr-math-v2 fr-draggable\" contenteditable=\"false\" data-original-math=\"\\(\\frac{1}{3}\\)\" draggable=\"true\"&gt;\\(\\frac{1}{3}\\)&lt;/span&gt; se lee como &lt;i&gt;un tercio.&lt;/i&gt;&lt;/p&gt;&lt;p&gt;&lt;span class=\"fr-math-v2 fr-draggable\" contenteditable=\"false\" data-original-math=\"\\(\\frac{1}{4}\\)\" draggable=\"true\"&gt;\\(\\frac{1}{4}\\)&lt;/span&gt; se lee como &lt;i&gt;un cuarto.&lt;/i&gt;&lt;/p&gt;&lt;p&gt;&lt;span class=\"fr-math-v2 fr-draggable\" contenteditable=\"false\" data-original-math=\"\\(\\frac{1}{5}\\)\" draggable=\"true\"&gt;\\(\\frac{1}{5}\\)&lt;/span&gt; se lee como &lt;i&gt;un quinto.&lt;/i&gt;&lt;/p&gt;","seed":{"parameters":[{"name":"Q1","label":null,"min":2,"max":12,"step":1}],"calculated":[{"name":"T1","label":"{{function}}","function":"Lemonlib.fractionToWords(1, {{Q1}}, 'es')","temp":true},{"name":"A1","label":"{{function}}","function":"\\frac{1}{{{Q1}}}"}],"uniques":true},"algorithm":{"name":"calculateOperation","params":{"method":"equivLiteral","keyboard":"INTERMEDIATE"}}}</v>
      </c>
      <c r="C498" s="202" t="str">
        <f t="shared" si="27"/>
        <v>#REF!</v>
      </c>
      <c r="D498" s="202" t="str">
        <f t="shared" si="2"/>
        <v>#REF!</v>
      </c>
    </row>
    <row r="499" ht="15.75" customHeight="1">
      <c r="A499" s="202" t="str">
        <f>Seeds!AA523</f>
        <v>M4-NyO-39e-A-3</v>
      </c>
      <c r="B499" s="202" t="str">
        <f>Seeds!Z523</f>
        <v>{"id":"M4-NyO-39e-A-3","stimulus":"&lt;p&gt;Andrea se ha pasado {{T1}} del viaje en París haciendo fotos. ¿Cómo se expresa esta cantidad en forma de fracción?&lt;/p&gt;","template":"&lt;p&gt;Se expresa como {{response}}.&lt;/p&gt;","hint":"&lt;p&gt;Para leer una fracción con un 1 en el numerador, empieza por decir &lt;i&gt;un&lt;/i&gt; seguido del número que indica el denominador.&lt;/p&gt;","feedback":"&lt;p&gt;Algunos ejemplos de cómo se lee una fracción con numerador 1 son:&lt;/p&gt;&lt;p&gt;&lt;span class=\"fr-math-v2 fr-draggable\" contenteditable=\"false\" data-original-math=\"\\(\\frac{1}{2}\\)\" draggable=\"true\"&gt;\\(\\frac{1}{2}\\)&lt;/span&gt; se lee como &lt;i&gt;un medio.&lt;/i&gt;&lt;/p&gt;&lt;p&gt;&lt;span class=\"fr-math-v2 fr-draggable\" contenteditable=\"false\" data-original-math=\"\\(\\frac{1}{3}\\)\" draggable=\"true\"&gt;\\(\\frac{1}{3}\\)&lt;/span&gt; se lee como &lt;i&gt;un tercio.&lt;/i&gt;&lt;/p&gt;&lt;p&gt;&lt;span class=\"fr-math-v2 fr-draggable\" contenteditable=\"false\" data-original-math=\"\\(\\frac{1}{4}\\)\" draggable=\"true\"&gt;\\(\\frac{1}{4}\\)&lt;/span&gt; se lee como &lt;i&gt;un cuarto.&lt;/i&gt;&lt;/p&gt;&lt;p&gt;&lt;span class=\"fr-math-v2 fr-draggable\" contenteditable=\"false\" data-original-math=\"\\(\\frac{1}{5}\\)\" draggable=\"true\"&gt;\\(\\frac{1}{5}\\)&lt;/span&gt; se lee como &lt;i&gt;un quinto.&lt;/i&gt;&lt;/p&gt;","seed":{"parameters":[{"name":"Q1","label":null,"min":2,"max":12,"step":1}],"calculated":[{"name":"T1","label":"{{function}}","function":"Lemonlib.fractionToWords(1, {{Q1}}, 'es')","temp":true},{"name":"A1","label":"{{function}}","function":"\\frac{1}{{{Q1}}}"}],"uniques":true},"algorithm":{"name":"calculateOperation","params":{"method":"equivLiteral","keyboard":"INTERMEDIATE"}}}</v>
      </c>
      <c r="C499" s="202" t="str">
        <f t="shared" si="27"/>
        <v>#REF!</v>
      </c>
      <c r="D499" s="202" t="str">
        <f t="shared" si="2"/>
        <v>#REF!</v>
      </c>
    </row>
    <row r="500" ht="15.75" customHeight="1">
      <c r="A500" s="202" t="str">
        <f>Seeds!AA524</f>
        <v>M4-MyM-1a-I-1</v>
      </c>
      <c r="B500" s="202" t="str">
        <f>Seeds!Z524</f>
        <v>{"id":"M4-MyM-1a-I-1","stimulus":"&lt;p&gt;Selecciona si las siguientes afirmaciones son verdaderas o falsas.&lt;/p&gt;","hint":"&lt;p&gt;Las unidades de longitud son:&lt;/p&gt;&lt;div style=\"margin-top: 10px; display:flex; justify-content:center;\"&gt;&lt;table style=\"width: 100%;\"&gt;&lt;tbody&gt;&lt;tr&gt;&lt;td style=\"width: 14.2857%; text-align: center; background-color: #FEA487; color: white;\"&gt;km&lt;/td&gt;&lt;td style=\"width: 14.2857%; text-align: center; background-color: #FEA487; color: white;\"&gt;hm&lt;/td&gt;&lt;td style=\"width: 14.2857%; text-align: center; background-color: #FEA487; color: white;\"&gt;dam&lt;/td&gt;&lt;td style=\"width: 14.2857%; text-align: center; background-color: #FEA487; color: white;\"&gt;m&lt;/td&gt;&lt;td style=\"width: 14.2857%; text-align: center; background-color: #FEA487; color: white;\"&gt;dm&lt;/td&gt;&lt;td style=\"width: 14.2857%; text-align: center; background-color: #FEA487; color: white;\"&gt;cm&lt;/td&gt;&lt;td style=\"width: 14.2857%; text-align: center; background-color: #FEA487; color: white;\"&gt;mm&lt;/td&gt;&lt;/tr&gt;&lt;/tbody&gt;&lt;/table&gt;&lt;/div&gt;","feedback":"&lt;p&gt;Para estimar unidades de longitud, hay que tener en cuenta que:&lt;/p&gt;&lt;div style=\"display:flex; justify-content:center;\"&gt;&lt;img src=\"https://blueberry-assets.oneclick.es/M4_MyM_1b_1.svg\" width=\"450\"&gt;&lt;/img&gt;&lt;/div&gt;","seed":{"parameters":[{"name":"Q1","label":null,"list":["km","hm","cm","mm"]},{"name":"Q2","label":null,"list":["km","hm","dam","m","dm","cm"]},{"name":"Q3","label":null,"list":["km","hm","dam","m","dm"]},{"name":"Q4","label":null,"list":["km","hm","dam","m","dm","mm"]},{"name":"Q5","label":null,"list":["km","hm","dam","m","cm","mm"]}],"calculated":[{"name":"A1","label":"Un campo de fútbol puede medir entre 90 y 120 m de largo.","function":""},{"name":"A2","label":"Una hormiga suele medir entre 2 y 10 mm de largo.","function":""},{"name":"A3","label":"Una mesa puede medir alrededor de 70 cm de alto.","function":""},{"name":"A4","label":"Un lápiz suele medir entre 10 y 18 cm.","function":""},{"name":"A5","label":"Una puerta puede medir alrededor de 20 dm de alto.","function":""},{"name":"A6","label":"Un campo de fútbol puede medir entre 90 y 120 {{Q1}} de largo.","function":"","incorrect":true,"feedback":"&lt;p&gt;Un campo de fútbol suele medir entre 90 y 120 m de largo.&lt;/p&gt;"},{"name":"A7","label":"Una hormiga suele medir entre 2 y 10 {{Q2}} de largo.","function":"","incorrect":true,"feedback":"&lt;p&gt;Una hormiga suele medir entre 2 y 10 mm de largo.&lt;/p&gt;"},{"name":"A8","label":"Una mesa puede medir alrededor de 70 {{Q3}} de alto.","function":"","incorrect":true,"feedback":"&lt;p&gt;Una mesa suele medir alrededor de 70 cm de alto.&lt;/p&gt;"},{"name":"A9","label":"Un lápiz suele medir entre 10 y 18 {{Q4}}.","function":"","incorrect":true,"feedback":"&lt;p&gt;Un lápiz suele medir entre 10 y 18 cm.&lt;/p&gt;"},{"name":"A10","label":"Una puerta puede medir alrededor de 20 {{Q5}} de alto.","function":"","incorrect":true,"feedback":"&lt;p&gt;Una puerta suele medir alrededor de 20 dm de alto.&lt;/p&gt;"}],"uniques":true},"algorithm":{"name":"trueFalse","template":"Choice matrix – inline","params":{"countCorrect":2,"countIncorrect":1,"options":["Verdadero","Falso"]}}}</v>
      </c>
      <c r="C500" s="202" t="str">
        <f t="shared" si="27"/>
        <v>#REF!</v>
      </c>
      <c r="D500" s="202" t="str">
        <f t="shared" si="2"/>
        <v>#REF!</v>
      </c>
    </row>
    <row r="501" ht="15.75" customHeight="1">
      <c r="A501" s="202" t="str">
        <f>Seeds!AA525</f>
        <v>M4-MyM-1a-E-1</v>
      </c>
      <c r="B501" s="202" t="str">
        <f>Seeds!Z525</f>
        <v>{"id":"M4-MyM-1a-E-1","stimulus":"&lt;p&gt;Escribe, en su forma abreviada, en cuál de estas unidades de longitud se expresan mejor las siguientes medidas.&lt;/p&gt;&lt;div style=\"margin-top: 10px; display:flex; justify-content:center;\"&gt;&lt;table style=\"width: 50%; background: none !important;\"&gt;&lt;tbody&gt;&lt;tr&gt;&lt;td style=\"width: 33.3%; text-align:center; border: none; background: none !important;\"&gt;kilómetros&lt;/td&gt;&lt;td style=\"width: 33.3%; text-align:center; border: none; background: none !important;\"&gt;metros&lt;/td&gt;&lt;td style=\"width: 33.3%; text-align:center; border: none; background: none !important;\"&gt;milímetros&lt;/td&gt;&lt;/tr&gt;&lt;/tbody&gt;&lt;/table&gt;&lt;/div&gt;","template":"&lt;p&gt;{{Q1}} se expresa en {{response}}.&lt;/p&gt;&lt;p&gt;{{Q2}} se expresa en {{response}}.&lt;/p&gt;&lt;p&gt;{{Q3}} se expresa en {{response}}.&lt;/p&gt;","hint":"&lt;p&gt;Las unidades de longitud son:&lt;/p&gt;&lt;div style=\"margin-top: 10px; display:flex; justify-content:center;\"&gt;&lt;table style=\"width: 100%;\"&gt;&lt;tbody&gt;&lt;tr&gt;&lt;td style=\"width: 14.2857%; text-align: center; background-color: #FEA487; color: white;\"&gt;km&lt;/td&gt;&lt;td style=\"width: 14.2857%; text-align: center; background-color: #FEA487; color: white;\"&gt;hm&lt;/td&gt;&lt;td style=\"width: 14.2857%; text-align: center; background-color: #FEA487; color: white;\"&gt;dam&lt;/td&gt;&lt;td style=\"width: 14.2857%; text-align: center; background-color: #FEA487; color: white;\"&gt;m&lt;/td&gt;&lt;td style=\"width: 14.2857%; text-align: center; background-color: #FEA487; color: white;\"&gt;dm&lt;/td&gt;&lt;td style=\"width: 14.2857%; text-align: center; background-color: #FEA487; color: white;\"&gt;cm&lt;/td&gt;&lt;td style=\"width: 14.2857%; text-align: center; background-color: #FEA487; color: white;\"&gt;mm&lt;/td&gt;&lt;/tr&gt;&lt;/tbody&gt;&lt;/table&gt;&lt;/div&gt;","feedback":"&lt;p&gt;Para estimar unidades de longitud, hay que tener en cuenta que:&lt;/p&gt;&lt;div style=\"display:flex; justify-content:center;\"&gt;&lt;img src=\"https://blueberry-assets.oneclick.es/M4_MyM_1b_1.svg\" width=\"450\"&gt;&lt;/img&gt;&lt;/div&gt;","seed":{"parameters":[{"name":"Q1","label":null,"list":["La longitud de un tornillo","El diámetro de una moneda","El tamaño de un mosquito","El diámetro de un huevo de codorniz"]},{"name":"Q2","label":null,"list":["La altura de una cascada","La longitud de una cama","La profundidad de un lago"]},{"name":"Q3","label":null,"list":["El perímetro de una isla","El recorrido de una maratón","La distancia entre dos países"]}],"calculated":[{"name":"A1","label":"mm"},{"name":"A2","label":"m"},{"name":"A3","label":"km"}],"uniques":true},"algorithm":{"name":"calculateOperation","template":"Cloze with text"}}</v>
      </c>
      <c r="C501" s="202" t="str">
        <f t="shared" si="27"/>
        <v>#REF!</v>
      </c>
      <c r="D501" s="202" t="str">
        <f t="shared" si="2"/>
        <v>#REF!</v>
      </c>
    </row>
    <row r="502" ht="15.75" customHeight="1">
      <c r="A502" s="202" t="str">
        <f>Seeds!AA526</f>
        <v>M4-MyM-1a-E-2</v>
      </c>
      <c r="B502" s="202" t="str">
        <f>Seeds!Z526</f>
        <v>{"id":"M4-MyM-1a-E-2","stimulus":"&lt;p&gt;Escribe, en su forma abreviada, en cuál de estas unidades de longitud se expresan mejor las siguientes medidas.&lt;/p&gt;&lt;div style=\"margin-top: 10px; display:flex; justify-content:center;\"&gt;&lt;table style=\"width: 50%; background: none !important;\"&gt;&lt;tbody&gt;&lt;tr&gt;&lt;td style=\"width: 33.3%; text-align:center; border: none; background: none !important;\"&gt;kilómetros&lt;/td&gt;&lt;td style=\"width: 33.3%; text-align:center; border: none; background: none !important;\"&gt;metros&lt;/td&gt;&lt;td style=\"width: 33.3%; text-align:center; border: none; background: none !important;\"&gt;milímetros&lt;/td&gt;&lt;/tr&gt;&lt;/tbody&gt;&lt;/table&gt;&lt;/div&gt;","template":"&lt;p&gt;{{Q1}} se expresa en {{response}}.&lt;/p&gt;&lt;p&gt;{{Q2}} se expresa en {{response}}.&lt;/p&gt;&lt;p&gt;{{Q3}} se expresa en {{response}}.&lt;/p&gt;","hint":"&lt;p&gt;Las unidades de longitud son:&lt;/p&gt;&lt;div style=\"margin-top: 10px; display:flex; justify-content:center;\"&gt;&lt;table style=\"width: 100%;\"&gt;&lt;tbody&gt;&lt;tr&gt;&lt;td style=\"width: 14.2857%; text-align: center; background-color: #FEA487; color: white;\"&gt;km&lt;/td&gt;&lt;td style=\"width: 14.2857%; text-align: center; background-color: #FEA487; color: white;\"&gt;hm&lt;/td&gt;&lt;td style=\"width: 14.2857%; text-align: center; background-color: #FEA487; color: white;\"&gt;dam&lt;/td&gt;&lt;td style=\"width: 14.2857%; text-align: center; background-color: #FEA487; color: white;\"&gt;m&lt;/td&gt;&lt;td style=\"width: 14.2857%; text-align: center; background-color: #FEA487; color: white;\"&gt;dm&lt;/td&gt;&lt;td style=\"width: 14.2857%; text-align: center; background-color: #FEA487; color: white;\"&gt;cm&lt;/td&gt;&lt;td style=\"width: 14.2857%; text-align: center; background-color: #FEA487; color: white;\"&gt;mm&lt;/td&gt;&lt;/tr&gt;&lt;/tbody&gt;&lt;/table&gt;&lt;/div&gt;","feedback":"&lt;p&gt;Para estimar unidades de longitud, hay que tener en cuenta que:&lt;/p&gt;&lt;div style=\"display:flex; justify-content:center;\"&gt;&lt;img src=\"https://blueberry-assets.oneclick.es/M4_MyM_1b_1.svg\" width=\"450\"&gt;&lt;/img&gt;&lt;/div&gt;","seed":{"parameters":[{"name":"Q3","label":null,"list":["La longitud de un tornillo","El diámetro de una moneda","El tamaño de un mosquito","El diámetro de un huevo de codorniz"]},{"name":"Q2","label":null,"list":["La altura de una cascada","La longitud de una cama","La profundidad de un lago"]},{"name":"Q1","label":null,"list":["El perímetro de una isla","El recorrido de una maratón","La distancia entre dos países"]}],"calculated":[{"name":"A1","label":"km"},{"name":"A2","label":"m"},{"name":"A3","label":"mm"}],"uniques":true},"algorithm":{"name":"calculateOperation","template":"Cloze with text"}}</v>
      </c>
      <c r="C502" s="202" t="str">
        <f t="shared" si="27"/>
        <v>#REF!</v>
      </c>
      <c r="D502" s="202" t="str">
        <f t="shared" si="2"/>
        <v>#REF!</v>
      </c>
    </row>
    <row r="503" ht="15.75" customHeight="1">
      <c r="A503" s="202" t="str">
        <f>Seeds!AA527</f>
        <v>M4-MyM-1a-E-3</v>
      </c>
      <c r="B503" s="202" t="str">
        <f>Seeds!Z527</f>
        <v>{"id":"M4-MyM-1a-E-3","stimulus":"&lt;p&gt;Escribe, en su forma abreviada, en cuál de estas unidades de longitud se expresan mejor las siguientes medidas.&lt;/p&gt;&lt;div style=\"margin-top: 10px; display:flex; justify-content:center;\"&gt;&lt;table style=\"width: 50%; background: none !important;\"&gt;&lt;tbody&gt;&lt;tr&gt;&lt;td style=\"width: 33.3%; text-align:center; border: none; background: none !important;\"&gt;kilómetros&lt;/td&gt;&lt;td style=\"width: 33.3%; text-align:center; border: none; background: none !important;\"&gt;metros&lt;/td&gt;&lt;td style=\"width: 33.3%; text-align:center; border: none; background: none !important;\"&gt;milímetros&lt;/td&gt;&lt;/tr&gt;&lt;/tbody&gt;&lt;/table&gt;&lt;/div&gt;","template":"&lt;p&gt;{{Q1}} se expresa en {{response}}&lt;/p&gt;&lt;p&gt;{{Q2}} se expresa en {{response}}&lt;/p&gt;&lt;p&gt;{{Q3}} se expresa en {{response}}&lt;/p&gt;","hint":"&lt;p&gt;Las unidades de longitud son:&lt;/p&gt;&lt;div style=\"margin-top: 10px; display:flex; justify-content:center;\"&gt;&lt;table style=\"width: 100%;\"&gt;&lt;tbody&gt;&lt;tr&gt;&lt;td style=\"width: 14.2857%; text-align: center; background-color: #FEA487; color: white;\"&gt;km&lt;/td&gt;&lt;td style=\"width: 14.2857%; text-align: center; background-color: #FEA487; color: white;\"&gt;hm&lt;/td&gt;&lt;td style=\"width: 14.2857%; text-align: center; background-color: #FEA487; color: white;\"&gt;dam&lt;/td&gt;&lt;td style=\"width: 14.2857%; text-align: center; background-color: #FEA487; color: white;\"&gt;m&lt;/td&gt;&lt;td style=\"width: 14.2857%; text-align: center; background-color: #FEA487; color: white;\"&gt;dm&lt;/td&gt;&lt;td style=\"width: 14.2857%; text-align: center; background-color: #FEA487; color: white;\"&gt;cm&lt;/td&gt;&lt;td style=\"width: 14.2857%; text-align: center; background-color: #FEA487; color: white;\"&gt;mm&lt;/td&gt;&lt;/tr&gt;&lt;/tbody&gt;&lt;/table&gt;&lt;/div&gt;","feedback":"&lt;p&gt;Para estimar unidades de longitud, hay que tener en cuenta que:&lt;/p&gt;&lt;div style=\"display:flex; justify-content:center;\"&gt;&lt;img src=\"https://blueberry-assets.oneclick.es/M4_MyM_1b_1.svg\" width=\"450\"&gt;&lt;/img&gt;&lt;/div&gt;","seed":{"parameters":[{"name":"Q1","label":null,"list":["La longitud de un tornillo","El diámetro de una moneda","El tamaño de un mosquito","El diámetro de un huevo de codorniz"]},{"name":"Q3","label":null,"list":["La altura de una cascada","La longitud de una cama","La profundidad de un lago"]},{"name":"Q2","label":null,"list":["El perímetro de una isla","El recorrido de una maratón","La distancia entre dos países"]}],"calculated":[{"name":"A1","label":"mm"},{"name":"A2","label":"km"},{"name":"A3","label":"m"}],"uniques":true},"algorithm":{"name":"calculateOperation","template":"Cloze with text"}}</v>
      </c>
      <c r="C503" s="202" t="str">
        <f t="shared" si="27"/>
        <v>#REF!</v>
      </c>
      <c r="D503" s="202" t="str">
        <f t="shared" si="2"/>
        <v>#REF!</v>
      </c>
    </row>
    <row r="504" ht="15.75" customHeight="1">
      <c r="A504" s="202" t="str">
        <f>Seeds!AA528</f>
        <v>M4-MyM-1b-I-1</v>
      </c>
      <c r="B504" s="202" t="str">
        <f>Seeds!Z528</f>
        <v>{"id":"M4-MyM-1b-I-1","stimulus":"&lt;p&gt;Selecciona la conversión de unidades correcta.&lt;/p&gt;","template":"&lt;p style=\"text-align: center\"&gt;{{Q1}} m = {{response}} cm&lt;/p&gt;&lt;p style=\"text-align: center\"&gt;{{Q2}} dm = {{response}} mm&lt;/p&gt;","hint":"&lt;p&gt;Las conversiones de unidades de longitud son:&lt;/p&gt;&lt;div style=\"display:flex; justify-content:center;\"&gt;&lt;img src=\"https://blueberry-assets.oneclick.es/M4_MyM_1b_1.svg\" width=\"450\"&gt;&lt;/img&gt;&lt;/div&gt;","feedback":"&lt;p&gt;Las conversiones de unidades de longitud son:&lt;/p&gt;&lt;div style=\"display:flex; justify-content:center;\"&gt;&lt;img src=\"https://blueberry-assets.oneclick.es/M4_MyM_1b_1.svg\" width=\"450\"&gt;&lt;/img&gt;&lt;/div&gt;","seed":{"parameters":[{"name":"Q1","label":null,"min":1,"max":99,"step":1},{"name":"Q2","label":null,"min":10,"max":99,"step":1}],"calculated":[{"name":"T1","label":"{{function}}","function":"{{Q1}}*100","temp":true},{"name":"T4","label":"{{function}}","function":"{{Q2}}*100","temp":true},{"name":"A1","label":"{{function}}","function":"{{Q1}}*100","group":1},{"name":"A2","label":"{{function}}","function":"{{Q1}}*1000","group":1,"incorrect":true,"feedback":"&lt;p style=\"text-align: center\"&gt;{{Q1}} m × 100 = {{T1}} cm&lt;/p&gt;"},{"name":"A3","label":"{{function}}","function":"{{Q1}}/100","group":1,"incorrect":true,"feedback":"&lt;p style=\"text-align: center\"&gt;{{Q1}} m × 100 = {{T1}} cm&lt;/p&gt;"},{"name":"A4","label":"{{function}}","function":"{{Q2}}*100","group":2},{"name":"A5","label":"{{function}}","function":"{{Q2}}/100","group":2,"incorrect":true,"feedback":"&lt;p style=\"text-align: center\"&gt;{{Q2}} dm × 100 = {{T4}} mm&lt;/p&gt;"},{"name":"A6","label":"{{function}}","function":"{{Q2}}*10","group":2,"incorrect":true,"feedback":"&lt;p style=\"text-align: center\"&gt;{{Q2}} dm × 100 = {{T4}} mm&lt;/p&gt;"}],"uniques":true},"algorithm":{"name":"groupResponses","template":"Cloze with drop down"}}</v>
      </c>
      <c r="C504" s="202" t="str">
        <f t="shared" si="27"/>
        <v>#REF!</v>
      </c>
      <c r="D504" s="202" t="str">
        <f t="shared" si="2"/>
        <v>#REF!</v>
      </c>
    </row>
    <row r="505" ht="15.75" customHeight="1">
      <c r="A505" s="202" t="str">
        <f>Seeds!AA529</f>
        <v>M4-MyM-1b-I-2</v>
      </c>
      <c r="B505" s="202" t="str">
        <f>Seeds!Z529</f>
        <v>{"id":"M4-MyM-1b-I-2","stimulus":"&lt;p&gt;Selecciona la conversión de unidades correcta.&lt;/p&gt;","template":"&lt;p style=\"text-align: center\"&gt;{{Q1}} m = {{response}} mm&lt;/p&gt;&lt;p style=\"text-align: center\"&gt;{{Q2}} mm = {{response}} cm&lt;/p&gt;","hint":"&lt;p&gt;Las conversiones de unidades de longitud son:&lt;/p&gt;&lt;div style=\"display:flex; justify-content:center;\"&gt;&lt;img src=\"https://blueberry-assets.oneclick.es/M4_MyM_1b_1.svg\" width=\"450\"&gt;&lt;/img&gt;&lt;/div&gt;","feedback":"&lt;p&gt;Las conversiones de unidades de longitud son:&lt;/p&gt;&lt;div style=\"display:flex; justify-content:center;\"&gt;&lt;img src=\"https://blueberry-assets.oneclick.es/M4_MyM_1b_1.svg\" width=\"450\"&gt;&lt;/img&gt;&lt;/div&gt;","seed":{"parameters":[{"name":"Q1","label":null,"min":1,"max":99,"step":1},{"name":"Q2","label":null,"min":10,"max":99,"step":1}],"calculated":[{"name":"T1","label":"{{function}}","function":"{{Q1}}*1000","temp":true},{"name":"T4","label":"{{function}}","function":"{{Q2}}/10","temp":true},{"name":"A1","label":"{{function}}","function":"{{Q1}}*1000","group":1},{"name":"A2","label":"{{function}}","function":"{{Q1}}*100","group":1,"incorrect":true,"feedback":"&lt;p style=\"text-align: center\"&gt;{{Q1}} m × 1 000 = {{T1}} mm&lt;/p&gt;"},{"name":"A3","label":"{{function}}","function":"{{Q1}}/100","group":1,"incorrect":true,"feedback":"&lt;p style=\"text-align: center\"&gt;{{Q1}} m × 1 000 = {{T1}} mm&lt;/p&gt;"},{"name":"A4","label":"{{function}}","function":"{{Q2}}/10","group":2},{"name":"A5","label":"{{function}}","function":"{{Q2}}*10","group":2,"incorrect":true,"feedback":"&lt;p style=\"text-align: center\"&gt;{{Q2}} mm : 10 = {{T4}} cm&lt;/p&gt;"},{"name":"A6","label":"{{function}}","function":"{{Q2}}/100","group":2,"incorrect":true,"feedback":"&lt;p style=\"text-align: center\"&gt;{{Q2}} mm : 10 = {{T4}} cm&lt;/p&gt;"}],"uniques":true},"algorithm":{"name":"groupResponses","template":"Cloze with drop down"}}</v>
      </c>
      <c r="C505" s="202" t="str">
        <f t="shared" si="27"/>
        <v>#REF!</v>
      </c>
      <c r="D505" s="202" t="str">
        <f t="shared" si="2"/>
        <v>#REF!</v>
      </c>
    </row>
    <row r="506" ht="15.75" customHeight="1">
      <c r="A506" s="202" t="str">
        <f>Seeds!AA530</f>
        <v>M4-MyM-1b-I-3</v>
      </c>
      <c r="B506" s="202" t="str">
        <f>Seeds!Z530</f>
        <v>{"id":"M4-MyM-1b-I-3","stimulus":"&lt;p&gt;Selecciona la conversión de unidades correcta.&lt;/p&gt;","template":"&lt;p style=\"text-align: center\"&gt;{{Q1}} m = {{response}} km&lt;/p&gt;&lt;p style=\"text-align: center\"&gt;{{Q2}} hm = {{response}} dm&lt;/p&gt;","hint":"&lt;p&gt;Las conversiones de unidades de longitud son:&lt;/p&gt;&lt;div style=\"display:flex; justify-content:center;\"&gt;&lt;img src=\"https://blueberry-assets.oneclick.es/M4_MyM_1b_1.svg\" width=\"450\"&gt;&lt;/img&gt;&lt;/div&gt;","feedback":"&lt;p&gt;Las conversiones de unidades de longitud son:&lt;/p&gt;&lt;div style=\"display:flex; justify-content:center;\"&gt;&lt;img src=\"https://blueberry-assets.oneclick.es/M4_MyM_1b_1.svg\" width=\"450\"&gt;&lt;/img&gt;&lt;/div&gt;","seed":{"parameters":[{"name":"Q1","label":null,"min":1,"max":99,"step":1},{"name":"Q2","label":null,"min":10,"max":99,"step":1}],"calculated":[{"name":"T1","label":"{{function}}","function":"{{Q1}}/1000","temp":true},{"name":"T4","label":"{{function}}","function":"{{Q2}}*1000","temp":true},{"name":"A1","label":"{{function}}","function":"{{Q1}}/1000","group":1},{"name":"A2","label":"{{function}}","function":"{{Q1}}*1000","group":1,"incorrect":true,"feedback":"&lt;p style=\"text-align: center\"&gt;{{Q1}} m : 1 000 = {{T1}} km&lt;/p&gt;"},{"name":"A3","label":"{{function}}","function":"{{Q1}}/100","group":1,"incorrect":true,"feedback":"&lt;p style=\"text-align: center\"&gt;{{Q1}} m : 1 000 = {{T1}} km&lt;/p&gt;"},{"name":"A4","label":"{{function}}","function":"{{Q2}}*1000","group":2},{"name":"A5","label":"{{function}}","function":"{{Q2}}/1000","group":2,"incorrect":true,"feedback":"&lt;p style=\"text-align: center\"&gt;{{Q2}} hm × 1 000 = {{T4}} dm&lt;/p&gt;"},{"name":"A6","label":"{{function}}","function":"{{Q2}}/100","group":2,"incorrect":true,"feedback":"&lt;p style=\"text-align: center\"&gt;{{Q2}} hm × 1 000 = {{T4}} dm&lt;/p&gt;"}],"uniques":true},"algorithm":{"name":"groupResponses","template":"Cloze with drop down"}}</v>
      </c>
      <c r="C506" s="202" t="str">
        <f t="shared" si="27"/>
        <v>#REF!</v>
      </c>
      <c r="D506" s="202" t="str">
        <f t="shared" si="2"/>
        <v>#REF!</v>
      </c>
    </row>
    <row r="507" ht="15.75" customHeight="1">
      <c r="A507" s="202" t="str">
        <f>Seeds!AA531</f>
        <v>M4-MyM-1b-E-1</v>
      </c>
      <c r="B507" s="202" t="str">
        <f>Seeds!Z531</f>
        <v>{"id":"M4-MyM-1b-E-1","stimulus":"&lt;p&gt;Calcula las conversiones de las siguientes longitudes.&lt;/p&gt;","template":"&lt;p style=\"text-align: center\"&gt;{{Q1}} m = {{response}} dm&lt;/p&gt;&lt;p style=\"text-align: center\"&gt;{{Q2}} mm = {{response}} dm&lt;/p&gt;","hint":"&lt;p&gt;Las conversiones de unidades de longitud son:&lt;/p&gt;&lt;div style=\"display:flex; justify-content:center;\"&gt;&lt;img src=\"https://blueberry-assets.oneclick.es/M4_MyM_1b_1.svg\" width=\"450\"&gt;&lt;/img&gt;&lt;/div&gt;","feedback":"&lt;p&gt;Las conversiones de unidades de longitud son:&lt;/p&gt;&lt;div style=\"display:flex; justify-content:center;\"&gt;&lt;img src=\"https://blueberry-assets.oneclick.es/M4_MyM_1b_1.svg\" width=\"450\"&gt;&lt;/img&gt;&lt;/div&gt;","seed":{"parameters":[{"name":"Q1","label":null,"min":10,"max":99,"step":1},{"name":"Q2","label":null,"min":10,"max":99,"step":1}],"calculated":[{"name":"A1","label":"{{function}}","function":"{{Q1}}*10","feedback":"{{Q1}} m × 10 = {{function}} dm"},{"name":"A2","label":"{{function}}","function":"{{Q2}}/100","feedback":"{{Q2}} mm : 100 = {{function}} dm"}],"uniques":true},"algorithm":{"name":"calculateOperation","params":{"method":"equivLiteral","keyboard":"INTERMEDIATE"}}}</v>
      </c>
      <c r="C507" s="202" t="str">
        <f t="shared" si="27"/>
        <v>#REF!</v>
      </c>
      <c r="D507" s="202" t="str">
        <f t="shared" si="2"/>
        <v>#REF!</v>
      </c>
    </row>
    <row r="508" ht="15.75" customHeight="1">
      <c r="A508" s="202" t="str">
        <f>Seeds!AA532</f>
        <v>M4-MyM-1b-E-2</v>
      </c>
      <c r="B508" s="202" t="str">
        <f>Seeds!Z532</f>
        <v>{"id":"M4-MyM-1b-E-2","stimulus":"&lt;p&gt;Calcula las conversiones de las siguientes longitudes.&lt;/p&gt;","template":"&lt;p style=\"text-align: center\"&gt;{{Q1}} m = {{response}} cm&lt;/p&gt;&lt;p style=\"text-align: center\"&gt;{{Q2}} dam = {{response}} hm&lt;/p&gt;","hint":"&lt;p&gt;Las conversiones de unidades de longitud son:&lt;/p&gt;&lt;div style=\"display:flex; justify-content:center;\"&gt;&lt;img src=\"https://blueberry-assets.oneclick.es/M4_MyM_1b_1.svg\" width=\"450\"&gt;&lt;/img&gt;&lt;/div&gt;","feedback":"&lt;p&gt;Las conversiones de unidades de longitud son:&lt;/p&gt;&lt;div style=\"display:flex; justify-content:center;\"&gt;&lt;img src=\"https://blueberry-assets.oneclick.es/M4_MyM_1b_1.svg\" width=\"450\"&gt;&lt;/img&gt;&lt;/div&gt;","seed":{"parameters":[{"name":"Q1","label":null,"min":10,"max":99,"step":1},{"name":"Q2","label":null,"min":10,"max":99,"step":1}],"calculated":[{"name":"A1","label":"{{function}}","function":"{{Q1}}*100","feedback":"{{Q1}} m × 100 = {{function}} cm"},{"name":"A2","label":"{{function}}","function":"{{Q2}}/10","feedback":"{{Q2}} dam : 10 = {{function}} hm"}],"uniques":true},"algorithm":{"name":"calculateOperation","params":{"method":"equivLiteral","keyboard":"INTERMEDIATE"}}}</v>
      </c>
      <c r="C508" s="202" t="str">
        <f t="shared" si="27"/>
        <v>#REF!</v>
      </c>
      <c r="D508" s="202" t="str">
        <f t="shared" si="2"/>
        <v>#REF!</v>
      </c>
    </row>
    <row r="509" ht="15.75" customHeight="1">
      <c r="A509" s="202" t="str">
        <f>Seeds!AA533</f>
        <v>M4-MyM-1b-E-3</v>
      </c>
      <c r="B509" s="202" t="str">
        <f>Seeds!Z533</f>
        <v>{"id":"M4-MyM-1b-E-3","stimulus":"&lt;p&gt;Calcula las conversiones de las siguientes longitudes.&lt;/p&gt;","template":"&lt;p style=\"text-align: center\"&gt;{{Q1}} m = {{response}} km&lt;/p&gt;&lt;p style=\"text-align: center\"&gt;{{Q2}} dm = {{response}} dam&lt;/p&gt;","hint":"&lt;p&gt;Las conversiones de unidades de longitud son:&lt;/p&gt;&lt;div style=\"display:flex; justify-content:center;\"&gt;&lt;img src=\"https://blueberry-assets.oneclick.es/M4_MyM_1b_1.svg\" width=\"450\"&gt;&lt;/img&gt;&lt;/div&gt;","feedback":"&lt;p&gt;Las conversiones de unidades de longitud son:&lt;/p&gt;&lt;div style=\"display:flex; justify-content:center;\"&gt;&lt;img src=\"https://blueberry-assets.oneclick.es/M4_MyM_1b_1.svg\" width=\"450\"&gt;&lt;/img&gt;&lt;/div&gt;","seed":{"parameters":[{"name":"Q1","label":null,"min":10,"max":99,"step":1},{"name":"Q2","label":null,"min":10,"max":99,"step":1}],"calculated":[{"name":"A1","label":"{{function}}","function":"{{Q1}}/1000","feedback":"{{Q1}} m : 1 000 = {{function}} km"},{"name":"A2","label":"{{function}}","function":"{{Q2}}/100","feedback":"{{Q2}} dm : 100 = {{function}} dam"}],"uniques":true},"algorithm":{"name":"calculateOperation","params":{"method":"equivLiteral","keyboard":"INTERMEDIATE"}}}</v>
      </c>
      <c r="C509" s="202" t="str">
        <f t="shared" si="27"/>
        <v>#REF!</v>
      </c>
      <c r="D509" s="202" t="str">
        <f t="shared" si="2"/>
        <v>#REF!</v>
      </c>
    </row>
    <row r="510" ht="15.75" customHeight="1">
      <c r="A510" s="202" t="str">
        <f>Seeds!AA534</f>
        <v>M4-MyM-1b-A-1</v>
      </c>
      <c r="B510" s="202" t="str">
        <f>Seeds!Z534</f>
        <v>{"id":"M4-MyM-1b-A-1","stimulus":"&lt;p&gt;El hermano pequeño de Samuel, Aimar, mide {{Q1}} cm. ¿Cuántos milímetros son?&lt;/p&gt;","template":"&lt;p&gt;Aimar mide {{response}} mm.&lt;/p&gt;","hint":"&lt;p&gt;Las conversiones de unidades de longitud son:&lt;/p&gt;&lt;div style=\"display:flex; justify-content:center;\"&gt;&lt;img src=\"https://blueberry-assets.oneclick.es/M4_MyM_1b_1.svg\" width=\"450\"&gt;&lt;/img&gt;&lt;/div&gt;","feedback":"&lt;p&gt;Las conversiones de unidades de longitud son:&lt;/p&gt;&lt;div style=\"display:flex; justify-content:center;\"&gt;&lt;img src=\"https://blueberry-assets.oneclick.es/M4_MyM_1b_1.svg\" width=\"450\"&gt;&lt;/img&gt;&lt;/div&gt;&lt;p style=\"text-align: center\"&gt;{{Q1}} cm × 10 = {{A1}} mm&lt;/p&gt;","seed":{"parameters":[{"name":"Q1","label":null,"min":90,"max":120,"step":1}],"calculated":[{"name":"A1","label":"{{function}}","function":"{{Q1}}*10"}],"uniques":true},"algorithm":{"name":"calculateOperation","params":{"method":"equivLiteral","keyboard":"INTERMEDIATE"}}}</v>
      </c>
      <c r="C510" s="202" t="str">
        <f t="shared" si="27"/>
        <v>#REF!</v>
      </c>
      <c r="D510" s="202" t="str">
        <f t="shared" si="2"/>
        <v>#REF!</v>
      </c>
    </row>
    <row r="511" ht="15.75" customHeight="1">
      <c r="A511" s="202" t="str">
        <f>Seeds!AA535</f>
        <v>M4-MyM-1b-A-2</v>
      </c>
      <c r="B511" s="202" t="str">
        <f>Seeds!Z535</f>
        <v>{"id":"M4-MyM-1b-A-2","stimulus":"&lt;p&gt;La distancia entre la casa de Pablo y el polideportivo es de {{Q1}} m. ¿Cuántos kilómetros son?&lt;/p&gt;","template":"&lt;p&gt;Son {{response}} km.&lt;/p&gt;","hint":"&lt;p&gt;Las conversiones de unidades de longitud son:&lt;/p&gt;&lt;div style=\"display:flex; justify-content:center;\"&gt;&lt;img src=\"https://blueberry-assets.oneclick.es/M4_MyM_1b_1.svg\" width=\"450\"&gt;&lt;/img&gt;&lt;/div&gt;","feedback":"&lt;p&gt;Las conversiones de unidades de longitud son:&lt;/p&gt;&lt;div style=\"display:flex; justify-content:center;\"&gt;&lt;img src=\"https://blueberry-assets.oneclick.es/M4_MyM_1b_1.svg\" width=\"450\"&gt;&lt;/img&gt;&lt;/div&gt;&lt;p style=\"text-align: center\"&gt;{{Q1}} m : 1 000 = {{A1}} km&lt;/p&gt;","seed":{"parameters":[{"name":"Q1","label":null,"min":2500,"max":3500,"step":1}],"calculated":[{"name":"A1","label":"{{function}}","function":"{{Q1}}/1000"}],"uniques":true},"algorithm":{"name":"calculateOperation","params":{"method":"equivLiteral","keyboard":"INTERMEDIATE"}}}</v>
      </c>
      <c r="C511" s="202" t="str">
        <f t="shared" si="27"/>
        <v>#REF!</v>
      </c>
      <c r="D511" s="202" t="str">
        <f t="shared" si="2"/>
        <v>#REF!</v>
      </c>
    </row>
    <row r="512" ht="15.75" customHeight="1">
      <c r="A512" s="202" t="str">
        <f>Seeds!AA536</f>
        <v>M4-MyM-1b-A-3</v>
      </c>
      <c r="B512" s="202" t="str">
        <f>Seeds!Z536</f>
        <v>{"id":"M4-MyM-1b-A-3","stimulus":"&lt;p&gt;Uno de los lados de la huerta del abuelo de Fátima mide {{Q1}} dam. ¿A cuántos decímetros equivalen?&lt;/p&gt;","template":"&lt;p&gt;Ese lado mide {{response}} dm.&lt;/p&gt;","hint":"&lt;p&gt;Las conversiones de unidades de longitud son:&lt;/p&gt;&lt;div style=\"display:flex; justify-content:center;\"&gt;&lt;img src=\"https://blueberry-assets.oneclick.es/M4_MyM_1b_1.svg\" width=\"450\"&gt;&lt;/img&gt;&lt;/div&gt;","feedback":"&lt;p&gt;Las conversiones de unidades de longitud son:&lt;/p&gt;&lt;div style=\"display:flex; justify-content:center;\"&gt;&lt;img src=\"https://blueberry-assets.oneclick.es/M4_MyM_1b_1.svg\" width=\"450\"&gt;&lt;/img&gt;&lt;/div&gt;&lt;p style=\"text-align: center\"&gt;{{Q1}} dam × 100 = {{A1}} dm&lt;/p&gt;","seed":{"parameters":[{"name":"Q1","label":null,"min":15,"max":30,"step":1}],"calculated":[{"name":"A1","label":"{{function}}","function":"{{Q1}}*100"}],"uniques":true},"algorithm":{"name":"calculateOperation","params":{"method":"equivLiteral","keyboard":"INTERMEDIATE"}}}</v>
      </c>
      <c r="C512" s="202" t="str">
        <f t="shared" si="27"/>
        <v>#REF!</v>
      </c>
      <c r="D512" s="202" t="str">
        <f t="shared" si="2"/>
        <v>#REF!</v>
      </c>
    </row>
    <row r="513" ht="15.75" customHeight="1">
      <c r="A513" s="202" t="str">
        <f>Seeds!AA537</f>
        <v>M4-MyM-1c-I-1</v>
      </c>
      <c r="B513" s="202" t="str">
        <f>Seeds!Z537</f>
        <v>{"id":"M4-MyM-1c-I-1","stimulus":"&lt;p&gt;Arrastra las siguientes medidas para completar esta comparación.&lt;/p&gt;","template":"&lt;p&gt;&lt;div style=\"display:flex; justify-content:center;\"&gt;{{response}} &lt; {{response}} &lt; {{response}}&lt;/div&gt;&lt;/p&gt;","hint":"&lt;p&gt;Como están expresadas en la misma unidad, solo hay que comparar sus cifras empezando por la izquierda.&lt;/p&gt;","feedback":"&lt;p&gt;Para comparar medidas de longitud, estas tienen que estar expresadas en la misma unidad. Después, se comparan sus cifras empezando por la izquierda. Por ejemplo, 40 m es menor que 50 m.&lt;/p&gt;","seed":{"parameters":[{"name":"Q1","label":null,"min":1,"max":99,"step":1},{"name":"Q2","label":null,"min":1,"max":99,"step":1},{"name":"Q3","label":null,"min":1,"max":99,"step":1},{"name":"Q4","list":["km","hm","dam","m","dm","cm","mm"]}],"calculated":[{"name":"T1","label":null,"function":"math.min({{Q1}}, {{Q2}}, {{Q3}})","temp":true},{"name":"T2","function":"{{Q1}}+{{Q2}}+{{Q3}}-math.min({{Q1}}, {{Q2}}, {{Q3}})-math.max({{Q1}}, {{Q2}}, {{Q3}})","temp":true},{"name":"T3","function":"math.max({{Q1}}, {{Q2}}, {{Q3}})","temp":true},{"name":"A1","label":"{{T1}} {{Q4}}"},{"name":"A2","label":"{{T2}} {{Q4}}"},{"name":"A3","label":"{{T3}} {{Q4}}"}],"uniques":true},"algorithm":{"name":"calculateOperation","template":"Cloze with drag &amp; drop","params":{"keyboard":"INTERMEDIATE"}}}</v>
      </c>
      <c r="C513" s="202" t="str">
        <f t="shared" si="27"/>
        <v>#REF!</v>
      </c>
      <c r="D513" s="202" t="str">
        <f t="shared" si="2"/>
        <v>#REF!</v>
      </c>
    </row>
    <row r="514" ht="15.75" customHeight="1">
      <c r="A514" s="202" t="str">
        <f>Seeds!AA538</f>
        <v>M4-MyM-1c-I-2</v>
      </c>
      <c r="B514" s="202" t="str">
        <f>Seeds!Z538</f>
        <v>{"id":"M4-MyM-1c-I-2","stimulus":"&lt;p&gt;Arrastra las siguientes medidas para completar esta comparación.&lt;/p&gt;","template":"&lt;p&gt;&lt;div style=\"display:flex; justify-content:center;\"&gt;{{response}} &gt; {{response}} &gt; {{response}}&lt;/div&gt;&lt;/p&gt;","hint":"&lt;p&gt;Como están expresadas en la misma unidad, solo hay que comparar sus cifras empezando por la izquierda.&lt;/p&gt;","feedback":"&lt;p&gt;Para comparar medidas de longitud, estas tienen que estar expresadas en la misma unidad. Después, se comparan sus cifras empezando por la izquierda. Por ejemplo, 50 m es mayor que 40 m.&lt;/p&gt;","seed":{"parameters":[{"name":"Q1","label":null,"min":1,"max":99,"step":1},{"name":"Q2","label":null,"min":1,"max":99,"step":1},{"name":"Q3","label":null,"min":1,"max":99,"step":1},{"name":"Q4","list":["km","hm","dam","m","dm","cm","mm"]}],"calculated":[{"name":"T1","label":null,"function":"math.max({{Q1}}, {{Q2}}, {{Q3}})","temp":true},{"name":"T2","function":"{{Q1}}+{{Q2}}+{{Q3}}-math.min({{Q1}}, {{Q2}}, {{Q3}})-math.max({{Q1}}, {{Q2}}, {{Q3}})","temp":true},{"name":"T3","function":"math.min({{Q1}}, {{Q2}}, {{Q3}})","temp":true},{"name":"A1","label":"{{T1}} {{Q4}}"},{"name":"A2","label":"{{T2}} {{Q4}}"},{"name":"A3","label":"{{T3}} {{Q4}}"}],"uniques":true},"algorithm":{"name":"calculateOperation","template":"Cloze with drag &amp; drop","params":{"keyboard":"INTERMEDIATE"}}}</v>
      </c>
      <c r="C514" s="202" t="str">
        <f t="shared" si="27"/>
        <v>#REF!</v>
      </c>
      <c r="D514" s="202" t="str">
        <f t="shared" si="2"/>
        <v>#REF!</v>
      </c>
    </row>
    <row r="515" ht="15.75" customHeight="1">
      <c r="A515" s="202" t="str">
        <f>Seeds!AA539</f>
        <v>M4-MyM-1c-E-1</v>
      </c>
      <c r="B515" s="202" t="str">
        <f>Seeds!Z539</f>
        <v>{
    "id": "M4-MyM-1c-E-1",
    "seed": {
        "parameters": [
            {
                "name": "Q1",
                "label": null,
                "max": 1,
                "min": 99,
                "step": 1
            },
            {
                "name": "Q2",
                "label": null,
                "max": 1,
                "min": 99,
                "step": 1
            },
            {
                "name": "Q3",
                "label": null,
                "max": 1,
                "min": 99,
                "step": 1
            }
        ],
        "uniques": true
    },
    "scaffolding": [
        {
            "id": "step-0",
            "stimulus": "&lt;p&gt;Ordena de mayor a menor las siguientes longitudes. Colócalas de arriba a abajo.&lt;/p&gt;",
            "seed": {
                "calculated": [
                    {
                        "name": "T1",
                        "function": "{{Q1}}/100",
                        "temp": true
                    },
                    {
                        "name": "T2",
                        "function": "{{Q2}}/10",
                        "temp": true
                    },
                    {
                        "name": "A1",
                        "label": "{{T1}} hm",
                        "function": "{{Q1}}"
                    },
                    {
                        "name": "A2",
                        "label": "{{T2}} dam",
                        "function": "{{Q2}}"
                    },
                    {
                        "name": "A3",
                        "label": "{{Q3}} m",
                        "function": "{{Q3}}"
                    }
                ]
            },
            "algorithm": {
                "name": "orderNumbers",
                "params": {
                    "order": "desc"
                }
            }
        },
        {
            "id": "step-1",
            "stimulus": "&lt;p&gt;¿Qué pide el enunciado?&lt;/p&gt;",
            "seed": {
                "calculated": [
                    {
                        "name": "2-A1",
                        "label": "Ordenar las medidas de longitud de mayor a menor."
                    },
                    {
                        "name": "2-A2",
                        "label": "Ordenar las medidas de longitud de menor a mayor.",
                        "incorrect": true
                    },
                    {
                        "name": "2-A3",
                        "label": "Averiguar la medida de longitud mayor.",
                        "incorrect": true
                    }
                ]
            },
            "algorithm": {
                "name": "trueFalse",
                "template": "Multiple choice – standard"
            }
        },
        {
            "id": "step-2",
            "stimulus": "&lt;p&gt;Para ordenar las distintas medidas, hay que expresarlas en la misma unidad. ¿En qué tabla están las conversiones de unidades correctas?&lt;/p&gt;",
            "seed": {
                "calculated": [
                    {
                        "name": "2-A1",
                        "label": "&lt;p&gt;&lt;img src='https://blueberry-assets.oneclick.es/M5_MyM_1b_3.svg' width=\"450\"&gt;&lt;/p&gt;"
                    },
                    {
                        "name": "2-A2",
                        "label": "&lt;p&gt;&lt;img src='https://blueberry-assets.oneclick.es/M4_MyM_1c_1.svg' width=\"450\"&gt;&lt;/p&gt;",
                        "incorrect": true
                    },
                    {
                        "name": "2-A3",
                        "label": "&lt;p&gt;&lt;img src='https://blueberry-assets.oneclick.es/M4_MyM_1c_2.svg' width=\"450\"&gt;&lt;/p&gt;",
                        "incorrect": true
                    }
                ]
            },
            "algorithm": {
                "name": "trueFalse",
                "template": "Multiple choice – standard"
            }
        },
        {
            "id": "step-3",
            "stimulus": "&lt;p&gt;Con la ayuda de la anterior tabla de conversiones, convierte todas las longitudes a metros.&lt;/p&gt;",
            "template": "&lt;p style=\"text-align: center\"&gt;{{T1}} hm = {{T1}} × 100 = {{response}} m&lt;/p&gt;&lt;p style=\"text-align: center\"&gt;{{T2}} dam = {{T2}}  : 10 = {{response}} m&lt;/p&gt;&lt;p style=\"text-align: center\"&gt;{{Q3}} m&lt;/p&gt;",
            "seed": {
                "calculated": [
                    {
                        "name": "T1",
                        "function": "{{Q1}}/100",
                        "temp": true
                    },
                    {
                        "name": "T2",
                        "function": "{{Q2}}/10",
                        "temp": true
                    },
                    {
                        "name": "1-A1",
                        "label": "{{Q1}}",
                        "function": "{{Q1}}"
                    },
                    {
                        "name": "1-A1",
                        "label": "{{Q2}}",
                        "function": "{{Q2}}"
                    }
                ]
            },
            "algorithm": {
                "name": "calculateOperation",
                "params": {
                    "method": "equivLiteral",
                    "keyboard": "NUMERICAL"
                }
            }
        },
        {
            "id": "step-4",
            "stimulus": "&lt;p&gt;Con estos resultados, ordena las medidas de longitud de mayor a menor. Colócalas de arriba a abajo.&lt;/p&gt;",
            "seed": {
                "calculated": [
                    {
                        "name": "T1",
                        "function": "{{Q1}}/100",
                        "temp": true
                    },
                    {
                        "name": "T2",
                        "function": "{{Q2}}/10",
                        "temp": true
                    },
                    {
                        "name": "A1",
                        "label": "{{T1}} hm = {{Q1}} m",
                        "function": "{{Q1}}"
                    },
                    {
                        "name": "A2",
                        "label": "{{T2}} dam = {{Q2}} m",
                        "function": "{{Q2}}"
                    },
                    {
                        "name": "A3",
                        "label": "{{Q3}} m",
                        "function": "{{Q3}}"
                    }
                ]
            },
            "algorithm": {
                "name": "orderNumbers",
                "params": {
                    "order": "desc"
                }
            }
        }
    ]
}</v>
      </c>
      <c r="C515" s="202" t="str">
        <f t="shared" si="27"/>
        <v>#REF!</v>
      </c>
      <c r="D515" s="202" t="str">
        <f t="shared" si="2"/>
        <v>#REF!</v>
      </c>
    </row>
    <row r="516" ht="15.75" customHeight="1">
      <c r="A516" s="202" t="str">
        <f>Seeds!AA540</f>
        <v>M4-MyM-1c-A-1</v>
      </c>
      <c r="B516" s="202" t="str">
        <f>Seeds!Z540</f>
        <v>{"id":"M4-MyM-1c-A-1","seed":{"parameters":[{"name":"Q1","label":null,"max":150,"min":180,"step":1},{"name":"Q2","label":null,"max":150,"min":180,"step":1},{"name":"Q3","label":null,"max":150,"min":180,"step":1}],"uniques":true},"scaffolding":[{"id":"step-0","stimulus":"&lt;p&gt;Al cumplir diez años, tres primos escribieron su altura en el libro familiar. Ordena sus alturas de menor a mayor. Colócalas de arriba a abajo.&lt;/p&gt;","seed":{"calculated":[{"name":"T1","function":"{{Q2}}/100","temp":true},{"name":"T2","function":"{{Q3}}/10","temp":true},{"name":"A1","label":"{{Q1}} cm","function":"{{Q1}}"},{"name":"A2","label":"{{T1}} m","function":"{{Q2}}"},{"name":"A3","label":"{{T2}} dm","function":"{{Q3}}"}]},"algorithm":{"name":"orderNumbers","params":{"order":"asc"}}},{"id":"step-1","stimulus":"&lt;p&gt;¿Qué pide el enunciado?&lt;/p&gt;","seed":{"calculated":[{"name":"2-A1","label":"Ordenar las alturas de los primos de menor a mayor."},{"name":"2-A2","label":"Ordenar las alturas de los primos de mayor a menor.","incorrect":true}]},"algorithm":{"name":"trueFalse","template":"Multiple choice – standard"}},{"id":"step-2","stimulus":"&lt;p&gt;Para ordenar las distintas medidas, hay que expresarlas en la misma unidad. ¿En qué tabla están las conversiones de unidades correctas?&lt;/p&gt;","seed":{"calculated":[{"name":"2-A1","label":"&lt;p&gt;&lt;img src='https://blueberry-assets.oneclick.es/M5_MyM_1b_3.svg' width=\"450\"&gt;&lt;/p&gt;"},{"name":"2-A2","label":"&lt;p&gt;&lt;img src='https://blueberry-assets.oneclick.es/M4_MyM_1c_1.svg' width=\"450\"&gt;&lt;/p&gt;","incorrect":true},{"name":"2-A3","label":"&lt;p&gt;&lt;img src='https://blueberry-assets.oneclick.es/M4_MyM_1c_2.svg' width=\"450\"&gt;&lt;/p&gt;","incorrect":true}]},"algorithm":{"name":"trueFalse","template":"Multiple choice – standard"}},{"id":"step-3","stimulus":"&lt;p&gt;Con la ayuda de la anterior tabla de conversiones, calcula los centímetros que medía cada primo al cumplir diez años.&lt;/p&gt;","template":"&lt;p style=\"text-align: center\"&gt;{{Q1}} cm&lt;/p&gt;&lt;p style=\"text-align: center\"&gt;{{T1}} m = {{T1}} × 100 = {{response}} cm&lt;/p&gt;&lt;p style=\"text-align: center\"&gt;{{T2}} dm = {{T2}} × 10 = {{response}} cm&lt;/p&gt;","seed":{"calculated":[{"name":"T1","function":"{{Q2}}/100","temp":true},{"name":"T2","function":"{{Q3}}/10","temp":true},{"name":"3-A1","label":"{{Q2}}","function":"{{Q2}}"},{"name":"3-A2","label":"{{Q3}}","function":"{{Q3}}"}]},"algorithm":{"name":"calculateOperation","params":{"method":"equivLiteral","keyboard":"NUMERICAL"}}},{"id":"step-4","stimulus":"&lt;p&gt;Con los resultados anteriores, ordena las alturas de los primos de menor a mayor. Colócalas de arriba a abajo.&lt;/p&gt;","seed":{"calculated":[{"name":"T1","function":"{{Q1}}/100","temp":true},{"name":"T2","function":"{{Q2}}/10","temp":true},{"name":"A1","label":"{{Q1}} cm","function":"{{Q1}}"},{"name":"A2","label":"{{T1}} m = {{Q2}} cm","function":"{{Q2}}"},{"name":"A3","label":"{{T2}} dm = {{Q3}} cm","function":"{{Q3}}"}]},"algorithm":{"name":"orderNumbers","params":{"order":"asc"}}}]}</v>
      </c>
      <c r="C516" s="202" t="str">
        <f t="shared" si="27"/>
        <v>#REF!</v>
      </c>
      <c r="D516" s="202" t="str">
        <f t="shared" si="2"/>
        <v>#REF!</v>
      </c>
    </row>
    <row r="517" ht="15.75" customHeight="1">
      <c r="A517" s="202" t="str">
        <f>Seeds!AA541</f>
        <v>M4-MyM-1c-A-2</v>
      </c>
      <c r="B517" s="202" t="str">
        <f>Seeds!Z541</f>
        <v>{"id":"M4-MyM-1c-A-2","seed":{"parameters":[{"name":"Q1","label":null,"max":100,"min":999,"step":1},{"name":"Q2","label":null,"max":100,"min":999,"step":1}],"uniques":true},"scaffolding":[{"id":"step-0","stimulus":"&lt;p&gt;En un gimnasio se han comparado los registros de dos cintas de correr. La primera cinta marca {{T1}} km recorridos y la segunda marca {{T2}} dam. ¿En qué cinta de correr se han hecho más hectómetros?&lt;/p&gt;","template":"&lt;p&gt;La cinta de correr que ha registrado más distancia marca {{response}} hm.&lt;/p&gt;","seed":{"calculated":[{"name":"T1","function":"{{Q1}}/10","temp":true},{"name":"T2","function":"{{Q2}}*10","temp":true},{"name":"A1","label":"math.max({{Q1}}, {{Q2}})","function":"math.max({{Q1}}, {{Q2}})"}]},"algorithm":{"name":"calculateOperation","params":{"method":"equivLiteral","keyboard":"INTERMEDIATE"}}},{"id":"step-1","stimulus":"&lt;p&gt;¿Qué distancia marca cada cinta de correr?&lt;/p&gt;","template":"&lt;p&gt;La primera cinta de correr muestra {{response}} km.&lt;/p&gt;&lt;p&gt;La segunda cinta de correr muestra {{response}} dam.&lt;/p&gt;","seed":{"calculated":[{"name":"A1","label":"{{Q1}}/10","function":"{{Q1}}/10"},{"name":"A2","label":"{{Q2}}*10","function":"{{Q2}}*10"}]},"algorithm":{"name":"calculateOperation","params":{"method":"equivLiteral","keyboard":"INTERMEDIATE"}}},{"id":"step-2","stimulus":"&lt;p&gt;¿Qué pide el enunciado?&lt;/p&gt;","seed":{"calculated":[{"name":"2-A1","label":"Indicar el mayor número de hectómetros recorridos en una cinta de correr."},{"name":"2-A2","label":"Indicar el menor número de hectómetros recorridos en una cinta de correr.","incorrect":true},{"name":"2-A3","label":"Indicar el número total de hectómetros recorridos en las dos cintas de correr.","incorrect":true}]},"algorithm":{"name":"trueFalse","template":"Multiple choice – standard"}},{"id":"step-3","stimulus":"&lt;p&gt;Para ordenar las distintas medidas, hay que expresarlas en la misma unidad. ¿En qué tabla están las conversiones de unidades correctas?&lt;/p&gt;","seed":{"calculated":[{"name":"2-A1","label":"&lt;p&gt;&lt;img src='https://blueberry-assets.oneclick.es/M5_MyM_1b_3.svg' width=\"450\"&gt;&lt;/p&gt;"},{"name":"2-A2","label":"&lt;p&gt;&lt;img src='https://blueberry-assets.oneclick.es/M4_MyM_1c_1.svg' width=\"450\"&gt;&lt;/p&gt;","incorrect":true},{"name":"2-A3","label":"&lt;p&gt;&lt;img src='https://blueberry-assets.oneclick.es/M4_MyM_1c_2.svg' width=\"450\"&gt;&lt;/p&gt;","incorrect":true}]},"algorithm":{"name":"trueFalse","template":"Multiple choice – standard"}},{"id":"step-4","stimulus":"&lt;p&gt;Con la ayuda de la anterior tabla de conversiones, calcula los hectómetros que marca cada cinta de correr.&lt;/p&gt;","template":"&lt;p style=\"text-align: center\"&gt;{{T1}} km = {{T1}} × 10 = {{response}} hm&lt;/p&gt;&lt;p style=\"text-align: center\"&gt;{{T2}} dam = {{T2}} : 10 = {{response}} hm&lt;/p&gt;","seed":{"calculated":[{"name":"T1","function":"{{Q1}}/10","temp":true},{"name":"T2","function":"{{Q2}}*10","temp":true},{"name":"3-A1","label":"{{Q1}}","function":"{{Q1}}"},{"name":"3-A2","label":"{{Q2}}","function":"{{Q2}}"}]},"algorithm":{"name":"calculateOperation","params":{"method":"equivLiteral","keyboard":"INTERMEDIATE"}}},{"id":"step-5","stimulus":"&lt;p&gt;Selecciona, por tanto, qué cinta de correr marca más hectómetros recorridos.&lt;/p&gt;","seed":{"calculated":[{"name":"T3","function":"math.min({{Q1}}, {{Q2}})","temp":true},{"name":"T4","function":"math.max({{Q1}}, {{Q2}})","temp":true},{"name":"A1","label":"La cinta de correr de {{T3}} hm.","incorrect":true},{"name":"A2","label":"La cinta de correr de {{T4}} hm."}]},"algorithm":{"name":"trueFalse","template":"Multiple choice – standard"}}]}</v>
      </c>
      <c r="C517" s="202" t="str">
        <f t="shared" si="27"/>
        <v>#REF!</v>
      </c>
      <c r="D517" s="202" t="str">
        <f t="shared" si="2"/>
        <v>#REF!</v>
      </c>
    </row>
    <row r="518" ht="15.75" customHeight="1">
      <c r="A518" s="202" t="str">
        <f>Seeds!AA542</f>
        <v>M4-MyM-1c-A-3</v>
      </c>
      <c r="B518" s="202" t="str">
        <f>Seeds!Z542</f>
        <v>{"id":"M4-MyM-1c-A-3","seed":{"parameters":[{"name":"Q1","label":null,"max":100,"min":999,"step":1},{"name":"Q2","label":null,"max":100,"min":999,"step":1},{"name":"Q3","label":null,"max":100,"min":999,"step":1}],"uniques":true},"scaffolding":[{"id":"step-0","stimulus":"&lt;p&gt;Tres pueblos están compitiendo por ver cuál elabora la empanada más larga del mundo. Ordena las longitudes de mayor a menor. Colócalas de arriba a abajo.&lt;/p&gt;","seed":{"calculated":[{"name":"T1","function":"{{Q1}}*100","temp":true},{"name":"T2","function":"{{Q2}}*10","temp":true},{"name":"A1","label":"{{T1}} mm","function":"{{Q1}}"},{"name":"A2","label":"{{T2}} cm","function":"{{Q2}}"},{"name":"A3","label":"{{Q3}} dm","function":"{{Q3}}"}]},"algorithm":{"name":"orderNumbers","params":{"order":"desc"}}},{"id":"step-1","stimulus":"&lt;p&gt;¿Qué pide el enunciado?&lt;/p&gt;","seed":{"calculated":[{"name":"2-A1","label":"Ordenar las longitudes de mayor a menor."},{"name":"2-A2","label":"Ordenar las longitudes de menor a mayor.","incorrect":true}]},"algorithm":{"name":"trueFalse","template":"Multiple choice – standard"}},{"id":"step-2","stimulus":"&lt;p&gt;Para ordenar las distintas medidas, hay que expresarlas en la misma unidad. ¿En qué tabla están las conversiones de unidades correctas?&lt;/p&gt;","seed":{"calculated":[{"name":"2-A1","label":"&lt;p&gt;&lt;img src='https://blueberry-assets.oneclick.es/M5_MyM_1b_3.svg' width=\"450\"&gt;&lt;/p&gt;"},{"name":"2-A2","label":"&lt;p&gt;&lt;img src='https://blueberry-assets.oneclick.es/M4_MyM_1c_1.svg' width=\"450\"&gt;&lt;/p&gt;","incorrect":true},{"name":"2-A3","label":"&lt;p&gt;&lt;img src='https://blueberry-assets.oneclick.es/M4_MyM_1c_2.svg' width=\"450\"&gt;&lt;/p&gt;","incorrect":true}]},"algorithm":{"name":"trueFalse","template":"Multiple choice – standard"}},{"id":"step-3","stimulus":"&lt;p&gt;Con la ayuda de la anterior tabla de conversiones, calcula los decímetros de cada empanada.&lt;/p&gt;","template":"&lt;p style=\"text-align: center\"&gt;{{T1}} mm = {{T1}} : 100 = {{response}} dm&lt;/p&gt;&lt;p style=\"text-align: center\"&gt;{{T2}} cm = {{T2}} : 10 = {{response}} dm&lt;/p&gt;&lt;p style=\"text-align: center\"&gt;{{Q3}} dm&lt;/p&gt;","seed":{"calculated":[{"name":"T1","function":"{{Q1}}*100","temp":true},{"name":"T2","function":"{{Q2}}*10","temp":true},{"name":"3-A1","label":"{{Q1}}","function":"{{Q1}}"},{"name":"3-A2","label":"{{Q2}}","function":"{{Q2}}"}]},"algorithm":{"name":"calculateOperation","params":{"method":"equivLiteral","keyboard":"NUMERICAL"}}},{"id":"step-4","stimulus":"&lt;p&gt;Con los resultados anteriores, ordena las longitudes de mayor a menor. Colócalas de arriba a abajo.&lt;/p&gt;","seed":{"calculated":[{"name":"T1","function":"{{Q1}}*100","temp":true},{"name":"T2","function":"{{Q2}}*10","temp":true},{"name":"A1","label":"{{T1}} mm = {{Q1}} dm","function":"{{Q1}}"},{"name":"A2","label":"{{T2}} cm = {{Q2}} dm","function":"{{Q2}}"},{"name":"A3","label":"{{Q3}} dm","function":"{{Q3}}"}]},"algorithm":{"name":"orderNumbers","params":{"order":"desc"}}}]}</v>
      </c>
      <c r="C518" s="202" t="str">
        <f t="shared" si="27"/>
        <v>#REF!</v>
      </c>
      <c r="D518" s="202" t="str">
        <f t="shared" si="2"/>
        <v>#REF!</v>
      </c>
    </row>
    <row r="519" ht="15.75" customHeight="1">
      <c r="A519" s="202" t="str">
        <f>Seeds!AA563</f>
        <v>M4-MyM-18a-I-1</v>
      </c>
      <c r="B519" s="202" t="str">
        <f>Seeds!Z563</f>
        <v>{"id":"M4-MyM-18a-I-1","stimulus":"&lt;p&gt;¿A qué unidad se acercan más las siguientes medidas? Arrastra las unidades a su lugar.&lt;/p&gt;","template":"&lt;p&gt;{{Q1}}: {{response}}&lt;/p&gt;&lt;p&gt;{{Q2}}: {{response}}&lt;/p&gt;&lt;p&gt;{{Q3}}: {{response}}&lt;/p&gt;&lt;p&gt;{{Q4}}: {{response}}&lt;/p&gt;","hint":"&lt;p&gt;Una pulgada es la longitud de un pulgar adulto desde el nudillo.&lt;/p&gt;&lt;p&gt;Un pie es la longitud de un pie adulto.&lt;/p&gt;&lt;p&gt;Una yarda es la longitud de 3 pies.&lt;/p&gt;&lt;p&gt;Una milla es la longitud de &lt;span class=\"no-break\"&gt;5 280 pies.&lt;/span&gt;&lt;/p&gt;","feedback":"&lt;p&gt;Una pulgada es la longitud de un pulgar adulto desde el nudillo.&lt;/p&gt;&lt;p&gt;Un pie es la longitud de un pie adulto.&lt;/p&gt;&lt;p&gt;Una yarda es la longitud de 3 pies.&lt;/p&gt;&lt;p&gt;Una milla es la longitud de &lt;span class=\"no-break\"&gt;5 280 pies.&lt;/span&gt;&lt;/p&gt;","seed":{"parameters":[{"name":"Q1","label":null,"list":["La altura de un bastón","El largo de una guitarra","El ancho de una ventana"]},{"name":"Q2","label":null,"list":["El diámetro de una moneda","La longitud de un clip","El tamaño de una goma de borrar"]},{"name":"Q3","label":null,"list":["El recorrido de una carrera","La longitud de una calle","La distancia recorrida en un paseo de 15 minutos"]},{"name":"Q4","list":["La altura de una botella","La longitud de 2 bolígrafos","El largo de la suela de un zapato"]}],"calculated":[{"name":"A1","label":"yarda"},{"name":"A2","label":"pulgada"},{"name":"A3","label":"milla"},{"name":"A4","label":"pie"}],"uniques":true},"algorithm":{"name":"calculateOperation","template":"Cloze with drag &amp; drop","params":{"keyboard":"INTERMEDIATE"}}}</v>
      </c>
      <c r="C519" s="202" t="str">
        <f t="shared" si="27"/>
        <v>#REF!</v>
      </c>
      <c r="D519" s="202" t="str">
        <f t="shared" si="2"/>
        <v>#REF!</v>
      </c>
    </row>
    <row r="520" ht="15.75" customHeight="1">
      <c r="A520" s="202" t="str">
        <f>Seeds!AA565</f>
        <v>M4-MyM-18a-E-1</v>
      </c>
      <c r="B520" s="202" t="str">
        <f>Seeds!Z565</f>
        <v>{"id":"M4-MyM-18a-E-1","stimulus":"&lt;p&gt;¿Cuál es la unidad que más se acerca {{Q1}}?&lt;/p&gt;","hint":"&lt;p&gt;Una pulgada es la longitud de un pulgar adulto desde el nudillo.&lt;/p&gt;&lt;p&gt;Un pie es la longitud de un pie adulto.&lt;/p&gt;&lt;p&gt;Una yarda es la longitud de 3 pies.&lt;/p&gt;&lt;p&gt;Una milla es la longitud de &lt;span class=\"no-break\"&gt;5 280 pies.&lt;/span&gt;&lt;/p&gt;","feedback":"&lt;p&gt;Una pulgada es la longitud de un pulgar adulto desde el nudillo.&lt;/p&gt;&lt;p&gt;Un pie es la longitud de un pie adulto.&lt;/p&gt;&lt;p&gt;Una yarda es la longitud de 3 pies.&lt;/p&gt;&lt;p&gt;Una milla es la longitud de &lt;span class=\"no-break\"&gt;5 280 pies.&lt;/span&gt;&lt;/p&gt;","seed":{"parameters":[{"name":"Q1","label":null,"list":["al diámetro de una moneda","a la longitud de un clip","al tamaño de una goma de borrar"]}],"calculated":[{"name":"A1","label":"Pulgada","function":"","incorrect":false},{"name":"A2","label":"Pie","function":"","incorrect":true},{"name":"A3","label":"Yarda","function":"","incorrect":true},{"name":"A4","label":"Milla","function":"","incorrect":true}],"uniques":true},"algorithm":{"name":"trueFalse","template":"Multiple choice – standard","params":{"countCorrect":1,"countIncorrect":2,"showCheckIcon":false,"columns":3}}}</v>
      </c>
      <c r="C520" s="202" t="str">
        <f t="shared" si="27"/>
        <v>#REF!</v>
      </c>
      <c r="D520" s="202" t="str">
        <f t="shared" si="2"/>
        <v>#REF!</v>
      </c>
    </row>
    <row r="521" ht="15.75" customHeight="1">
      <c r="A521" s="202" t="str">
        <f>Seeds!AA566</f>
        <v>M4-MyM-18a-E-2</v>
      </c>
      <c r="B521" s="202" t="str">
        <f>Seeds!Z566</f>
        <v>{"id":"M4-MyM-18a-E-2","stimulus":"&lt;p&gt;¿Cuál es la unidad que más se acerca {{Q1}}?&lt;/p&gt;","hint":"&lt;p&gt;Una pulgada es la longitud de un pulgar adulto desde el nudillo.&lt;/p&gt;&lt;p&gt;Un pie es la longitud de un pie adulto.&lt;/p&gt;&lt;p&gt;Una yarda es la longitud de 3 pies.&lt;/p&gt;&lt;p&gt;Una milla es la longitud de &lt;span class=\"no-break\"&gt;5 280 pies.&lt;/span&gt;&lt;/p&gt;","feedback":"&lt;p&gt;Una pulgada es la longitud de un pulgar adulto desde el nudillo.&lt;/p&gt;&lt;p&gt;Un pie es la longitud de un pie adulto.&lt;/p&gt;&lt;p&gt;Una yarda es la longitud de 3 pies.&lt;/p&gt;&lt;p&gt;Una milla es la longitud de &lt;span class=\"no-break\"&gt;5 280 pies.&lt;/span&gt;&lt;/p&gt;","seed":{"parameters":[{"name":"Q1","label":null,"list":["a la altura de una botella","a la longitud de 2 bolígrafos","al largo de la suela de un zapato"]}],"calculated":[{"name":"A1","label":"Pulgada","function":"","incorrect":true},{"name":"A2","label":"Pie","function":"","incorrect":false},{"name":"A3","label":"Yarda","function":"","incorrect":true},{"name":"A4","label":"Milla","function":"","incorrect":true}],"uniques":true},"algorithm":{"name":"trueFalse","template":"Multiple choice – standard","params":{"countCorrect":1,"countIncorrect":2,"showCheckIcon":false,"columns":3}}}</v>
      </c>
      <c r="C521" s="202" t="str">
        <f t="shared" si="27"/>
        <v>#REF!</v>
      </c>
      <c r="D521" s="202" t="str">
        <f t="shared" si="2"/>
        <v>#REF!</v>
      </c>
    </row>
    <row r="522" ht="15.75" customHeight="1">
      <c r="A522" s="202" t="str">
        <f>Seeds!AA568</f>
        <v>M4-MyM-18a-E-4</v>
      </c>
      <c r="B522" s="202" t="str">
        <f>Seeds!Z568</f>
        <v>{"id":"M4-MyM-18a-E-4","stimulus":"&lt;p&gt;¿Cuál es la unidad que más se acerca {{Q1}}?&lt;/p&gt;","hint":"&lt;p&gt;Una pulgada es la longitud de un pulgar adulto desde el nudillo.&lt;/p&gt;&lt;p&gt;Un pie es la longitud de un pie adulto.&lt;/p&gt;&lt;p&gt;Una yarda es la longitud de 3 pies.&lt;/p&gt;&lt;p&gt;Una milla es la longitud de &lt;span class=\"no-break\"&gt;5 280 pies.&lt;/span&gt;&lt;/p&gt;","feedback":"&lt;p&gt;Una pulgada es la longitud de un pulgar adulto desde el nudillo.&lt;/p&gt;&lt;p&gt;Un pie es la longitud de un pie adulto.&lt;/p&gt;&lt;p&gt;Una yarda es la longitud de 3 pies.&lt;/p&gt;&lt;p&gt;Una milla es la longitud de &lt;span class=\"no-break\"&gt;5 280 pies.&lt;/span&gt;&lt;/p&gt;","seed":{"parameters":[{"name":"Q1","label":null,"list":["al recorrido de una carrera","a la longitud de una calle","a la distancia recorrida en un paseo de 15 minutos"]}],"calculated":[{"name":"A1","label":"Pulgada","function":"","incorrect":true},{"name":"A2","label":"Pie","function":"","incorrect":true},{"name":"A3","label":"Yarda","function":"","incorrect":true},{"name":"A4","label":"Milla","function":"","incorrect":false}],"uniques":true},"algorithm":{"name":"trueFalse","template":"Multiple choice – standard","params":{"countCorrect":1,"countIncorrect":2,"showCheckIcon":false,"columns":3}}}</v>
      </c>
      <c r="C522" s="202" t="str">
        <f t="shared" si="27"/>
        <v>#REF!</v>
      </c>
      <c r="D522" s="202" t="str">
        <f t="shared" si="2"/>
        <v>#REF!</v>
      </c>
    </row>
    <row r="523" ht="15.75" customHeight="1">
      <c r="A523" s="202" t="str">
        <f>Seeds!AA569</f>
        <v>M4-MyM-18b-I-1</v>
      </c>
      <c r="B523" s="202" t="str">
        <f>Seeds!Z569</f>
        <v>{"id":"M4-MyM-18b-I-1","stimulus":"&lt;p&gt;¿Cuál es el valor de la siguiente equivalencia? Arrastra la solución correcta.&lt;/p&gt;","template":"&lt;p style=\"text-align: center\"&gt;{{T1}} pies = {{response}} pulgadas&lt;/p&gt;","hint":"&lt;p&gt;Las equivalencias entre las unidades de longitud que no son del sistema métrico decimal son las siguientes:&lt;/p&gt;&lt;p style=\"text-align: center\"&gt;1 pie = 12 pulgadas&lt;/p&gt;&lt;p style=\"text-align: center\"&gt;1 yarda = 3 pies&lt;/p&gt;&lt;p style=\"text-align: center\"&gt;1 milla = 1 760 yardas&lt;/p&gt;","feedback":"&lt;p&gt;Las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center\"&gt;{{T1}} pies = {{T1}} × 12 = {{Q1}} pulgadas&lt;/p&gt;","seed":{"parameters":[{"name":"Q1","label":null,"min":24,"max":120,"step":12},{"name":"Q2","label":null,"min":12,"max":120,"step":1},{"name":"Q3","label":null,"min":12,"max":120,"step":1}],"calculated":[{"name":"T1","label":"{{function}}","function":"Lemonlib.round({{Q1}}/12,2)","temp":true},{"name":"A1","label":"{{function}}","function":"{{Q1}}"},{"name":"A2","label":"{{function}}","function":"{{Q2}}","incorrect":true},{"name":"A3","label":"{{function}}","function":"{{Q3}}","incorrect":true}],"uniques":true},"algorithm":{"name":"calculateOperation","template":"Cloze with drag &amp; drop","params":{"keyboard":"INTERMEDIATE"}}}</v>
      </c>
      <c r="C523" s="202" t="str">
        <f t="shared" si="27"/>
        <v>#REF!</v>
      </c>
      <c r="D523" s="202" t="str">
        <f t="shared" si="2"/>
        <v>#REF!</v>
      </c>
    </row>
    <row r="524" ht="15.75" customHeight="1">
      <c r="A524" s="202" t="str">
        <f>Seeds!AA570</f>
        <v>M4-MyM-18b-I-2</v>
      </c>
      <c r="B524" s="202" t="str">
        <f>Seeds!Z570</f>
        <v>{"id":"M4-MyM-18b-I-2","stimulus":"&lt;p&gt;¿Cuál es el valor de la siguiente equivalencia? Arrastra la solución correcta.&lt;/p&gt;","template":"&lt;p style=\"text-align: center\"&gt;{{T1}} pies = {{response}} yardas&lt;/p&gt;","hint":"&lt;p&gt;Las equivalencias entre las unidades de longitud que no son del sistema métrico decimal son las siguientes:&lt;/p&gt;&lt;p style=\"text-align: center\"&gt;1 pie = 12 pulgadas&lt;/p&gt;&lt;p style=\"text-align: center\"&gt;1 yarda = 3 pies&lt;/p&gt;&lt;p style=\"text-align: center\"&gt;1 milla = 1 760 yardas&lt;/p&gt;","feedback":"&lt;p&gt;Las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center\"&gt;{{T1}} pies = {{T1}} : 3 = {{Q1}} yardas&lt;/p&gt;","seed":{"parameters":[{"name":"Q1","label":null,"min":1,"max":50,"step":1},{"name":"Q2","label":null,"min":1,"max":50,"step":1},{"name":"Q3","label":null,"min":1,"max":50,"step":1}],"calculated":[{"name":"T1","label":"{{function}}","function":"{{Q1}}*3","temp":true},{"name":"A1","label":"{{function}}","function":"{{Q1}}"},{"name":"A2","label":"{{function}}","function":"{{Q2}}","incorrect":true},{"name":"A3","label":"{{function}}","function":"{{Q3}}","incorrect":true}],"uniques":true},"algorithm":{"name":"calculateOperation","template":"Cloze with drag &amp; drop","params":{"keyboard":"INTERMEDIATE"}}}</v>
      </c>
      <c r="C524" s="202" t="str">
        <f t="shared" si="27"/>
        <v>#REF!</v>
      </c>
      <c r="D524" s="202" t="str">
        <f t="shared" si="2"/>
        <v>#REF!</v>
      </c>
    </row>
    <row r="525" ht="15.75" customHeight="1">
      <c r="A525" s="202" t="str">
        <f>Seeds!AA571</f>
        <v>M4-MyM-18b-I-3</v>
      </c>
      <c r="B525" s="202" t="str">
        <f>Seeds!Z571</f>
        <v>{"id":"M4-MyM-18b-I-3","stimulus":"&lt;p&gt;¿Cuál es el valor de la siguiente equivalencia? Arrastra la solución correcta.&lt;/p&gt;","template":"&lt;p style=\"text-align: center\"&gt;{{T1}} millas = {{response}} yardas&lt;/p&gt;","hint":"&lt;p&gt;Las equivalencias entre las unidades de longitud que no son del sistema métrico decimal son:&lt;/p&gt;&lt;p style=\"text-align: center\"&gt;1 pie = 12 pulgadas&lt;/p&gt;&lt;p style=\"text-align: center\"&gt;1 yarda = 3 pies&lt;/p&gt;&lt;p style=\"text-align: center\"&gt;1 milla = 1 760 yardas&lt;/p&gt;","feedback":"&lt;p&gt;Las equivalencias entre las unidades de longitud que no son del sistema métrico decimal son:&lt;/p&gt;&lt;p style=\"text-align: center\"&gt;1 pie = 12 pulgadas&lt;/p&gt;&lt;p style=\"text-align: center\"&gt;1 yarda = 3 pies&lt;/p&gt;&lt;p style=\"text-align: center\"&gt;1 milla = 1 760 yardas&lt;/p&gt;&lt;p&gt;En este caso:&lt;/p&gt;&lt;p style=\"text-align: center\"&gt;{{T1}} millas = {{T1}} × 1 760 = {{Q1}} yardas&lt;/p&gt;","seed":{"parameters":[{"name":"Q1","label":null,"min":1760,"max":17600,"step":1760},{"name":"Q2","label":null,"min":1760,"max":17600,"step":1},{"name":"Q3","label":null,"min":1760,"max":17600,"step":1}],"calculated":[{"name":"T1","label":"{{function}}","function":"Lemonlib.round({{Q1}}/1760,1)","temp":true},{"name":"A1","label":"{{function}}","function":"{{Q1}}"},{"name":"A2","label":"{{function}}","function":"{{Q2}}","incorrect":true},{"name":"A3","label":"{{function}}","function":"{{Q3}}","incorrect":true}],"uniques":true},"algorithm":{"name":"calculateOperation","template":"Cloze with drag &amp; drop","params":{"keyboard":"INTERMEDIATE"}}}</v>
      </c>
      <c r="C525" s="202" t="str">
        <f t="shared" si="27"/>
        <v>#REF!</v>
      </c>
      <c r="D525" s="202" t="str">
        <f t="shared" si="2"/>
        <v>#REF!</v>
      </c>
    </row>
    <row r="526" ht="15.75" customHeight="1">
      <c r="A526" s="202" t="str">
        <f>Seeds!AA572</f>
        <v>M4-MyM-18b-E-1</v>
      </c>
      <c r="B526" s="202" t="str">
        <f>Seeds!Z572</f>
        <v>{"id":"M4-MyM-18b-E-1","stimulus":"&lt;p&gt;Completa la siguiente equivalencia.&lt;/p&gt;","template":"&lt;p style=\"text-align: center\"&gt;{{T1}} pulgadas = {{response}} pies&lt;/p&gt;","hint":"&lt;p&gt;Las equivalencias entre las unidades de longitud que no son del sistema métrico decimal son:&lt;/p&gt;&lt;p style=\"text-align: center\"&gt;1 pie = 12 pulgadas&lt;/p&gt;&lt;p style=\"text-align: center\"&gt;1 yarda = 3 pies&lt;/p&gt;&lt;p style=\"text-align: center\"&gt;1 milla = 1 760 yardas&lt;/p&gt;","feedback":"&lt;p&gt;Las equivalencias entre las unidades de longitud que no son del sistema métrico decimal son:&lt;/p&gt;&lt;p style=\"text-align: center\"&gt;1 pie = 12 pulgadas&lt;/p&gt;&lt;p style=\"text-align: center\"&gt;1 yarda = 3 pies&lt;/p&gt;&lt;p style=\"text-align: center\"&gt;1 milla = 1 760 yardas&lt;/p&gt;&lt;p&gt;En este caso:&lt;/p&gt;&lt;p style=\"text-align: center\"&gt;{{T1}} pulgadas = {{T1}} : 12 = {{Q1}} pies&lt;/p&gt;","seed":{"parameters":[{"name":"Q1","label":null,"min":2,"max":20,"step":1}],"calculated":[{"name":"T1","label":"{{function}}","function":"{{Q1}}*12","temp":true},{"name":"A1","label":"{{function}}","function":"{{Q1}}"}],"uniques":true},"algorithm":{"name":"calculateOperation","params":{"method":"equivLiteral","keyboard":"NUMERICAL"}}}</v>
      </c>
      <c r="C526" s="202" t="str">
        <f t="shared" si="27"/>
        <v>#REF!</v>
      </c>
      <c r="D526" s="202" t="str">
        <f t="shared" si="2"/>
        <v>#REF!</v>
      </c>
    </row>
    <row r="527" ht="15.75" customHeight="1">
      <c r="A527" s="202" t="str">
        <f>Seeds!AA573</f>
        <v>M4-MyM-18b-E-2</v>
      </c>
      <c r="B527" s="202" t="str">
        <f>Seeds!Z573</f>
        <v>{"id":"M4-MyM-18b-E-2","stimulus":"&lt;p&gt;Completa la siguiente equivalencia.&lt;/p&gt;","template":"&lt;p&gt;{{Q1}} yardas = {{response}} pies&lt;/p&gt;","hint":"&lt;p&gt;Las equivalencias entre las unidades de longitud que no son del sistema métrico decimal son:&lt;/p&gt;&lt;p style=\"text-align: center\"&gt;1 pie = 12 pulgadas&lt;/p&gt;&lt;p style=\"text-align: center\"&gt;1 yarda = 3 pies&lt;/p&gt;&lt;p style=\"text-align: center\"&gt;1 milla = 1 760 yardas&lt;/p&gt;","feedback":"&lt;p&gt;Las equivalencias entre las unidades de longitud que no son del sistema métrico decimal son:&lt;/p&gt;&lt;p style=\"text-align: center\"&gt;1 pie = 12 pulgadas&lt;/p&gt;&lt;p style=\"text-align: center\"&gt;1 yarda = 3 pies&lt;/p&gt;&lt;p style=\"text-align: center\"&gt;1 milla = 1 760 yardas&lt;/p&gt;&lt;p&gt;En este caso:&lt;/p&gt;&lt;p&gt;{{Q1}} yardas = {{Q1}} × 3 = {{A1}} pies&lt;/p&gt;","seed":{"parameters":[{"name":"Q1","label":null,"min":2,"max":50,"step":1}],"calculated":[{"name":"A1","label":"{{function}}","function":"{{Q1}}*3"}],"uniques":true},"algorithm":{"name":"calculateOperation","params":{"method":"equivLiteral","keyboard":"NUMERICAL"}}}</v>
      </c>
      <c r="C527" s="202" t="str">
        <f t="shared" si="27"/>
        <v>#REF!</v>
      </c>
      <c r="D527" s="202" t="str">
        <f t="shared" si="2"/>
        <v>#REF!</v>
      </c>
    </row>
    <row r="528" ht="15.75" customHeight="1">
      <c r="A528" s="202" t="str">
        <f>Seeds!AA574</f>
        <v>M4-MyM-18b-E-3</v>
      </c>
      <c r="B528" s="202" t="str">
        <f>Seeds!Z574</f>
        <v>{"id":"M4-MyM-18b-E-3","stimulus":"&lt;p&gt;Completa la siguiente equivalencia.&lt;/p&gt;","template":"&lt;p style=\"text-align: center\"&gt;{{T1}} yardas = {{response}} millas&lt;/p&gt;","hint":"&lt;p&gt;Las equivalencias entre las unidades de longitud que no son del sistema métrico decimal son:&lt;/p&gt;&lt;p style=\"text-align: center\"&gt;1 pie = 12 pulgadas&lt;/p&gt;&lt;p style=\"text-align: center\"&gt;1 yarda = 3 pies&lt;/p&gt;&lt;p style=\"text-align: center\"&gt;1 milla = 1 760 yardas&lt;/p&gt;","feedback":"&lt;p&gt;Las equivalencias entre las unidades de longitud que no son del sistema métrico decimal son:&lt;/p&gt;&lt;p style=\"text-align: center\"&gt;1 pie = 12 pulgadas&lt;/p&gt;&lt;p style=\"text-align: center\"&gt;1 yarda = 3 pies&lt;/p&gt;&lt;p style=\"text-align: center\"&gt;1 milla = 1 760 yardas&lt;/p&gt;&lt;p&gt;En este caso:&lt;/p&gt;&lt;p style=\"text-align: center\"&gt;{{T1}} yardas = {{T1}} : 1 760 = {{Q1}} millas&lt;/p&gt;","seed":{"parameters":[{"name":"Q1","label":null,"min":2,"max":20,"step":1}],"calculated":[{"name":"T1","label":"{{function}}","function":"{{Q1}}*1760","temp":true},{"name":"A1","label":"{{function}}","function":"{{Q1}}"}],"uniques":true},"algorithm":{"name":"calculateOperation","params":{"method":"equivLiteral","keyboard":"NUMERICAL"}}}</v>
      </c>
      <c r="C528" s="202" t="str">
        <f t="shared" si="27"/>
        <v>#REF!</v>
      </c>
      <c r="D528" s="202" t="str">
        <f t="shared" si="2"/>
        <v>#REF!</v>
      </c>
    </row>
    <row r="529" ht="15.75" customHeight="1">
      <c r="A529" s="202" t="str">
        <f>Seeds!AA575</f>
        <v>M4-MyM-18b-A-1</v>
      </c>
      <c r="B529" s="202" t="str">
        <f>Seeds!Z575</f>
        <v>{"id":"M4-MyM-18b-A-1","stimulus":"&lt;p&gt;Una cinta adhesiva tiene una longitud de {{Q1}} yardas. ¿A cuántos pies equivalen?&lt;/p&gt;","template":"&lt;p&gt;Tiene una longitud de {{response}} pies.&lt;/p&gt;","hint":"&lt;p&gt;Las equivalencias entre las unidades de longitud que no son del Sistema Métrico Decimal son las siguientes:&lt;/p&gt;&lt;p style=\"text-align: center\"&gt;1 pie = 12 pulgadas&lt;/p&gt;&lt;p style=\"text-align: center\"&gt;1 yarda = 3 pies&lt;/p&gt;&lt;p style=\"text-align: center\"&gt;1 milla = 1 760 yardas&lt;/p&gt;","feedback":"&lt;p&gt;Las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caso:&lt;/p&gt;&lt;p&gt;{{Q1}} yardas = {{Q1}} × 3 = {{A1}} pies&lt;/p&gt;","seed":{"parameters":[{"name":"Q1","label":null,"min":10,"max":50,"step":1}],"calculated":[{"name":"A1","label":"{{function}}","function":"{{Q1}}*3"}],"uniques":true},"algorithm":{"name":"calculateOperation","params":{"method":"equivLiteral","keyboard":"NUMERICAL"}}}</v>
      </c>
      <c r="C529" s="202" t="str">
        <f t="shared" si="27"/>
        <v>#REF!</v>
      </c>
      <c r="D529" s="202" t="str">
        <f t="shared" si="2"/>
        <v>#REF!</v>
      </c>
    </row>
    <row r="530" ht="15.75" customHeight="1">
      <c r="A530" s="202" t="str">
        <f>Seeds!AA576</f>
        <v>M4-MyM-18b-A-2</v>
      </c>
      <c r="B530" s="202" t="str">
        <f>Seeds!Z576</f>
        <v>{"id":"M4-MyM-18b-A-2","stimulus":"&lt;p&gt;David ha corrido {{T1}} yardas. ¿A cuántas millas equivalen?&lt;/p&gt;","template":"&lt;p&gt;Ha corrido {{response}} millas.&lt;/p&gt;","hint":"&lt;p&gt;Las equivalencias entre las unidades de longitud que no son del Sistema Métrico Decimal son las siguientes:&lt;/p&gt;&lt;p style=\"text-align: center\"&gt;1 pie = 12 pulgadas&lt;/p&gt;&lt;p style=\"text-align: center\"&gt;1 yarda = 3 pies&lt;/p&gt;&lt;p style=\"text-align: center\"&gt;1 milla = 1 760 yardas&lt;/p&gt;","feedback":"&lt;p&gt;Las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center\"&gt;{{T1}} yardas = {{T1}} : 1 760 = {{A1}} millas&lt;/p&gt;","seed":{"parameters":[{"name":"Q1","label":null,"min":20,"max":40,"step":1}],"calculated":[{"name":"T1","label":"{{function}}","function":"{{Q1}}*176","temp":true},{"name":"A1","label":"{{function}}","function":"Lemonlib.round({{Q1}}/10, 1)"}],"uniques":true},"algorithm":{"name":"calculateOperation","params":{"method":"equivLiteral","keyboard":"NUMERICAL"}}}</v>
      </c>
      <c r="C530" s="202" t="str">
        <f t="shared" si="27"/>
        <v>#REF!</v>
      </c>
      <c r="D530" s="202" t="str">
        <f t="shared" si="2"/>
        <v>#REF!</v>
      </c>
    </row>
    <row r="531" ht="15.75" customHeight="1">
      <c r="A531" s="202" t="str">
        <f>Seeds!AA577</f>
        <v>M4-MyM-18b-A-3</v>
      </c>
      <c r="B531" s="202" t="str">
        <f>Seeds!Z577</f>
        <v>{"id":"M4-MyM-18b-A-3","stimulus":"&lt;p&gt;La bufanda de Sofía mide {{Q1}} pies. ¿Cuántas pulgadas son?&lt;/p&gt;","template":"&lt;p&gt;Mide {{response}} pulgadas.&lt;/p&gt;","hint":"&lt;p&gt;Las equivalencias entre las unidades de longitud que no son del Sistema Métrico Decimal son las siguientes:&lt;/p&gt;&lt;p style=\"text-align: center\"&gt;1 pie = 12 pulgadas&lt;/p&gt;&lt;p style=\"text-align: center\"&gt;1 yarda = 3 pies&lt;/p&gt;&lt;p style=\"text-align: center\"&gt;1 milla = 1 760 yardas&lt;/p&gt;","feedback":"&lt;p&gt;Las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center\"&gt;{{Q1}} pies = {{Q1}} × 12 = {{A1}} pulgadas&lt;/p&gt;","seed":{"parameters":[{"name":"Q1","label":null,"min":5,"max":6.5,"step":0.1}],"calculated":[{"name":"A1","label":"{{function}}","function":"Lemonlib.round({{Q1}}*12,1)"}],"uniques":true},"algorithm":{"name":"calculateOperation","params":{"method":"equivLiteral","keyboard":"NUMERICAL"}}}</v>
      </c>
      <c r="C531" s="202" t="str">
        <f t="shared" si="27"/>
        <v>#REF!</v>
      </c>
      <c r="D531" s="202" t="str">
        <f t="shared" si="2"/>
        <v>#REF!</v>
      </c>
    </row>
    <row r="532" ht="15.75" customHeight="1">
      <c r="A532" s="202" t="str">
        <f>Seeds!AA578</f>
        <v>M4-MyM-15a-I-1</v>
      </c>
      <c r="B532" s="202" t="str">
        <f>Seeds!Z578</f>
        <v>{"id":"M4-MyM-15a-I-1","stimulus":"&lt;p&gt;Selecciona las medidas de longitud que estén expresadas en forma compleja.&lt;/p&gt;","hint":"&lt;p&gt;Una medida en forma simple se expresa con una sola unidad, mientras que para expresarla en forma compleja se emplean dos o más unidades.&lt;/p&gt;","feedback":"&lt;p&gt;Una medida en forma simple se expresa con una sola unidad, mientras que para expresarla en forma compleja se emplean dos o más unidades.&lt;/p&gt;","seed":{"parameters":[{"name":"Q1","label":null,"min":1,"max":20,"step":1},{"name":"Q2","label":null,"min":1,"max":99,"step":1},{"name":"Q3","label":null,"min":1,"max":20,"step":1},{"name":"Q4","label":null,"min":1,"max":99,"step":1},{"name":"Q5","label":null,"min":1,"max":20,"step":1},{"name":"Q6","label":null,"min":1,"max":999,"step":1},{"name":"Q7","label":null,"min":1,"max":20,"step":1},{"name":"Q8","label":null,"min":1,"max":99,"step":1},{"name":"Q9","label":null,"min":1,"max":90,"step":1},{"name":"Q10","label":null,"min":1,"max":90,"step":1},{"name":"Q11","label":null,"min":1,"max":90,"step":1},{"name":"Q12","label":null,"min":1,"max":90,"step":1}],"calculated":[{"name":"A1","label":"{{Q1}} m y {{Q2}} cm"},{"name":"A2","label":"{{Q3}} km y {{Q4}} dam"},{"name":"A3","label":"{{Q5}} hm y {{Q6}} dm"},{"name":"A4","label":"{{Q7}} dam ","incorrect":true},{"name":"A5","label":"{{Q8}} m","incorrect":true},{"name":"A6","label":"{{Q9}} km","incorrect":true},{"name":"A7","label":"{{Q10}} hm","incorrect":true},{"name":"A8","label":"{{Q11}} cm","incorrect":true},{"name":"A9","label":"{{Q12}} mm","incorrect":true}],"uniques":true},"algorithm":{"name":"trueFalse","template":"Multiple choice – multiple response","params":{"countCorrect":2,"countIncorrect":1,"showCheckIcon":false,
            "columns": 3
        }
    }
}</v>
      </c>
      <c r="C532" s="202" t="str">
        <f t="shared" si="27"/>
        <v>#REF!</v>
      </c>
      <c r="D532" s="202" t="str">
        <f t="shared" si="2"/>
        <v>#REF!</v>
      </c>
    </row>
    <row r="533" ht="15.75" customHeight="1">
      <c r="A533" s="202" t="str">
        <f>Seeds!AA579</f>
        <v>M4-MyM-15a-E-1</v>
      </c>
      <c r="B533" s="202" t="str">
        <f>Seeds!Z579</f>
        <v>{"id":"M4-MyM-15a-E-1","stimulus":"&lt;p&gt;Expresa las siguientes longitudes en forma simple.&lt;/p&gt;","template":"&lt;p style=\"text-align: center\"&gt;{{Q1}} dam y {{Q2}} m = {{response}} m&lt;/p&gt;&lt;p style=\"text-align: center\"&gt;{{Q3}} m y {{Q4}} cm = {{response}} cm&lt;/p&gt;","hint":"&lt;p&gt;Una medida en forma simple se expresa con una sola unidad, mientras que para expresarla en forma compleja se emplean dos o más unidades.&lt;/p&gt;","feedback":"&lt;p&gt;Para transformar estas medidas en forma simple, hay que pasarlas a la unidad más pequeña.&lt;/p&gt;","seed":{"parameters":[{"name":"Q1","label":null,"min":10,"max":20,"step":1},{"name":"Q2","label":null,"min":1,"max":9,"step":1},{"name":"Q3","label":null,"min":10,"max":20,"step":1},{"name":"Q4","label":null,"min":1,"max":99,"step":1}],"calculated":[{"name":"T1","label":"{{function}}","function":"math.floor({{Q1}}/10)","temp":true},{"name":"T2","label":"{{function}}","function":"{{Q1}}-{{T1}}*10","temp":true},{"name":"T3","label":"{{function}}","function":"math.floor({{Q3}}/10)","temp":true},{"name":"T4","label":"{{function}}","function":"{{Q3}}-{{T3}}*10","temp":true},{"name":"T5","label":"{{function}}","function":"math.floor({{Q4}}/10)","temp":true},{"name":"T6","label":"{{function}}","function":"{{Q4}}-{{T5}}*10","temp":true},{"name":"A1","label":"{{function}}","function":"{{Q1}}*10 + {{Q2}}","feedback":"&lt;table style=\"width: 100%;\"&gt;&lt;tbody&gt;&lt;tr&gt;&lt;td style=\"width: 33.3%; text-align: center; background-color: #BDB1FB;\"&gt;&lt;strong&gt;&lt;span style=\"color: rgb(255, 255, 255);\"&gt;hm&lt;/span&gt;&lt;/strong&gt;&lt;/td&gt;&lt;td style=\"width: 33.3%; text-align: center; background-color: #BDB1FB;\"&gt;&lt;strong&gt;&lt;span style=\"color: rgb(255, 255, 255);\"&gt;dam&lt;/span&gt;&lt;/strong&gt;&lt;/td&gt;&lt;td style=\"width: 33.3%; text-align: center; background-color: #BDB1FB;\"&gt;&lt;strong&gt;&lt;span style=\"color: rgb(255, 255, 255);\"&gt;m&lt;/span&gt;&lt;/strong&gt;&lt;/td&gt;&lt;/tr&gt;&lt;tr&gt;&lt;td style=\"width: 33.3%; text-align: center;\"&gt;{{T1}}&lt;/td&gt;&lt;td style=\"width: 33.3%; text-align: center;\"&gt;{{T2}}&lt;/td&gt;&lt;td style=\"width: 33.3%; text-align: center;\"&gt;{{Q2}}&lt;/tr&gt;&lt;/tbody&gt;&lt;/table&gt;"},{"name":"A2","label":"{{function}}","function":"{{Q3}}*100 + {{Q4}}","feedback":"&lt;table style=\"width: 100%;\"&gt;&lt;tbody&gt;&lt;tr&gt;&lt;td style=\"width: 25%; text-align: center; background-color: #BDB1FB;\"&gt;&lt;strong&gt;&lt;span style=\"color: rgb(255, 255, 255);\"&gt;dam&lt;/span&gt;&lt;/strong&gt;&lt;/td&gt;&lt;td style=\"width: 25%; text-align: center; background-color: #BDB1FB;\"&gt;&lt;strong&gt;&lt;span style=\"color: rgb(255, 255, 255);\"&gt;m&lt;/span&gt;&lt;/strong&gt;&lt;/td&gt;&lt;td style=\"width: 25%; text-align: center; background-color: #BDB1FB;\"&gt;&lt;strong&gt;&lt;span style=\"color: rgb(255, 255, 255);\"&gt;dm&lt;/span&gt;&lt;/strong&gt;&lt;/td&gt;&lt;td style=\"width: 25%; text-align: center; background-color: #BDB1FB;\"&gt;&lt;strong&gt;&lt;span style=\"color: rgb(255, 255, 255);\"&gt;cm&lt;/span&gt;&lt;/strong&gt;&lt;/td&gt;&lt;/tr&gt;&lt;tr&gt;&lt;td style=\"width: 25%; text-align: center;\"&gt;{{T3}}&lt;/td&gt;&lt;td style=\"width: 25%; text-align: center;\"&gt;{{T4}}&lt;/td&gt;&lt;td style=\"width: 25%; text-align: center;\"&gt;{{T5}}&lt;/td&gt;&lt;td style=\"width: 25%; text-align: center;\"&gt;{{T6}}&lt;/td&gt;&lt;/tr&gt;&lt;/tbody&gt;&lt;/table&gt;"}],"uniques":true},"algorithm":{"name":"calculateOperation","params":{"method":"equivLiteral","keyboard":"NUMERICAL"}}}</v>
      </c>
      <c r="C533" s="202" t="str">
        <f t="shared" si="27"/>
        <v>#REF!</v>
      </c>
      <c r="D533" s="202" t="str">
        <f t="shared" si="2"/>
        <v>#REF!</v>
      </c>
    </row>
    <row r="534" ht="15.75" customHeight="1">
      <c r="A534" s="202" t="str">
        <f>Seeds!AA580</f>
        <v>M4-MyM-15a-E-2</v>
      </c>
      <c r="B534" s="202" t="str">
        <f>Seeds!Z580</f>
        <v>{"id":"M4-MyM-15a-E-2","stimulus":"&lt;p&gt;Expresa las siguientes longitudes en forma simple.&lt;/p&gt;","template":"&lt;p style=\"text-align: center\"&gt;{{Q1}} hm y {{Q2}} m = {{response}} m&lt;/p&gt;&lt;p style=\"text-align: center\"&gt;{{Q3}} dam y {{Q4}} dm = {{response}} dm&lt;/p&gt;","hint":"&lt;p&gt;Una medida en forma simple se expresa con una sola unidad, mientras que para expresarla en forma compleja se emplean dos o más unidades.&lt;/p&gt;","feedback":"&lt;p&gt;Una medida en forma simple se expresa con una sola unidad, mientras que para expresarla en forma compleja se emplean dos o más unidades.&lt;/p&gt;","seed":{"parameters":[{"name":"Q1","label":null,"min":10,"max":20,"step":1},{"name":"Q2","label":null,"min":1,"max":99,"step":1},{"name":"Q3","label":null,"min":10,"max":20,"step":1},{"name":"Q4","label":null,"min":1,"max":9,"step":1}],"calculated":[{"name":"T1","label":"{{function}}","function":"{{Q1}}*100+{{Q2}}","temp":true},{"name":"T2","label":"{{function}}","function":"math.floor({{T1}}/1000)","temp":true},{"name":"T3","label":"{{function}}","function":"math.floor({{T1}}/100)-{{T2}}*10","temp":true},{"name":"T4","label":"{{function}}","function":"math.floor({{T1}}/10)-{{T2}}*100-{{T3}}*10","temp":true},{"name":"T5","label":"{{function}}","function":"{{T1}}-{{T2}}*1000-{{T3}}*100-{{T4}}*10","temp":true},{"name":"T6","label":"{{function}}","function":"{{Q3}}*100+{{Q4}}","temp":true},{"name":"T7","label":"{{function}}","function":"math.floor({{T6}}/1000)","temp":true},{"name":"T8","label":"{{function}}","function":"math.floor({{T6}}/100)-{{T7}}*10","temp":true},{"name":"T9","label":"{{function}}","function":"math.floor({{T6}}/10)-{{T7}}*100-{{T8}}*10","temp":true},{"name":"T10","label":"{{function}}","function":"{{T6}}-{{T7}}*1000-{{T8}}*100-{{T9}}*10","temp":true},{"name":"A1","label":"{{function}}","function":"{{Q1}}*100 + {{Q2}}","feedback":"&lt;p&gt;Fíjate en la posición que ocupa cada cifra:&lt;/p&gt;&lt;table style=\"width: 100%;\"&gt;&lt;tbody&gt;&lt;tr&gt;&lt;td style=\"width: 25%; text-align: center; background-color: #BDB1FB;\"&gt;&lt;strong&gt;&lt;span style=\"color: rgb(255, 255, 255);\"&gt;km&lt;/span&gt;&lt;/strong&gt;&lt;/td&gt;&lt;td style=\"width: 25%; text-align: center; background-color: #BDB1FB;\"&gt;&lt;strong&gt;&lt;span style=\"color: rgb(255, 255, 255);\"&gt;hm&lt;/span&gt;&lt;/strong&gt;&lt;/td&gt;&lt;td style=\"width: 25%; text-align: center; background-color: #BDB1FB;\"&gt;&lt;strong&gt;&lt;span style=\"color: rgb(255, 255, 255);\"&gt;dam&lt;/span&gt;&lt;/strong&gt;&lt;/td&gt;&lt;td style=\"width: 25%; text-align: center; background-color: #BDB1FB;\"&gt;&lt;strong&gt;&lt;span style=\"color: rgb(255, 255, 255);\"&gt;m&lt;/span&gt;&lt;/strong&gt;&lt;/td&gt;&lt;/tr&gt;&lt;tr&gt;&lt;td style=\"width: 25%; text-align: center;\"&gt;{{T2}}&lt;/td&gt;&lt;td style=\"width: 25%; text-align: center;\"&gt;{{T3}}&lt;/td&gt;&lt;td style=\"width: 25%; text-align: center;\"&gt;{{T4}}&lt;/td&gt;&lt;td style=\"width: 25%; text-align: center;\"&gt;{{T5}}&lt;/td&gt;&lt;/tr&gt;&lt;/tbody&gt;&lt;/table&gt;"},{"name":"A2","label":"{{function}}","function":"{{Q3}}*100 + {{Q4}}","feedback":"&lt;p&gt;Fíjate en la posición que ocupa cada cifra:&lt;/p&gt;&lt;table style=\"width: 100%;\"&gt;&lt;tbody&gt;&lt;tr&gt;&lt;td style=\"width: 25%; text-align: center; background-color: #BDB1FB;\"&gt;&lt;strong&gt;&lt;span style=\"color: rgb(255, 255, 255);\"&gt;hm&lt;/span&gt;&lt;/strong&gt;&lt;/td&gt;&lt;td style=\"width: 25%; text-align: center; background-color: #BDB1FB;\"&gt;&lt;strong&gt;&lt;span style=\"color: rgb(255, 255, 255);\"&gt;dam&lt;/span&gt;&lt;/strong&gt;&lt;/td&gt;&lt;td style=\"width: 25%; text-align: center; background-color: #BDB1FB;\"&gt;&lt;strong&gt;&lt;span style=\"color: rgb(255, 255, 255);\"&gt;m&lt;/span&gt;&lt;/strong&gt;&lt;/td&gt;&lt;td style=\"width: 25%; text-align: center; background-color: #BDB1FB;\"&gt;&lt;strong&gt;&lt;span style=\"color: rgb(255, 255, 255);\"&gt;dm&lt;/span&gt;&lt;/strong&gt;&lt;/td&gt;&lt;/tr&gt;&lt;tr&gt;&lt;td style=\"width: 25%; text-align: center;\"&gt;{{T7}}&lt;/td&gt;&lt;td style=\"width: 25%; text-align: center;\"&gt;{{T8}}&lt;/td&gt;&lt;td style=\"width: 25%; text-align: center;\"&gt;{{T9}}&lt;/td&gt;&lt;td style=\"width: 25%; text-align: center;\"&gt;{{T10}}&lt;/td&gt;&lt;/tr&gt;&lt;/tbody&gt;&lt;/table&gt;"}],"uniques":true},"algorithm":{"name":"calculateOperation","params":{"method":"equivLiteral","keyboard":"NUMERICAL"}}}</v>
      </c>
      <c r="C534" s="202" t="str">
        <f t="shared" si="27"/>
        <v>#REF!</v>
      </c>
      <c r="D534" s="202" t="str">
        <f t="shared" si="2"/>
        <v>#REF!</v>
      </c>
    </row>
    <row r="535" ht="15.75" customHeight="1">
      <c r="A535" s="202" t="str">
        <f>Seeds!AA581</f>
        <v>M4-MyM-15a-A-1</v>
      </c>
      <c r="B535" s="202" t="str">
        <f>Seeds!Z581</f>
        <v>{"id":"M4-MyM-15a-A-1","stimulus":"&lt;p&gt;La habitación de Raúl mide {{Q1}} m y {{Q2}} cm. ¿A cuántos centímetros equivale?&lt;/p&gt;","template":"&lt;p&gt;La habitación mide {{response}} cm.&lt;/p&gt;","hint":"&lt;p&gt;Una medida en forma simple se expresa con una sola unidad, mientras que para expresarla en forma compleja se emplean dos o más unidades.&lt;/p&gt;","feedback":"&lt;p&gt;Para transformar esta medida a forma simple hay que pasarla a la misma unidad.&lt;/p&gt;&lt;p style=\"text-align: center\"&gt;{{Q1}} m y {{Q2}} cm = {{Q1}} m × 100 + {{Q2}} cm = {{T1}} cm + {{Q2}} cm = {{A1}} cm&lt;/p&gt;","seed":{"parameters":[{"name":"Q1","label":null,"min":1,"max":9,"step":1},{"name":"Q2","label":null,"min":11,"max":99,"step":1}],"calculated":[{"name":"T1","label":"{{function}}","function":"{{Q1}}*100","temp":true},{"name":"A1","label":"{{function}}","function":"{{Q1}}*100+{{Q2}}"}],"uniques":true},"algorithm":{"name":"calculateOperation","params":{"method":"equivLiteral","keyboard":"NUMERICAL"}}}</v>
      </c>
      <c r="C535" s="202" t="str">
        <f t="shared" si="27"/>
        <v>#REF!</v>
      </c>
      <c r="D535" s="202" t="str">
        <f t="shared" si="2"/>
        <v>#REF!</v>
      </c>
    </row>
    <row r="536" ht="15.75" customHeight="1">
      <c r="A536" s="202" t="str">
        <f>Seeds!AA582</f>
        <v>M4-MyM-15a-A-2</v>
      </c>
      <c r="B536" s="202" t="str">
        <f>Seeds!Z582</f>
        <v>{"id":"M4-MyM-15a-A-2","stimulus":"&lt;p&gt;La calle Mayor del pueblo de Raquel mide {{Q1}} dam y {{Q2}} m. ¿Cuál es su longitud expresada en metros?&lt;/p&gt;","template":"&lt;p&gt;La calle Mayor mide {{response}} m.&lt;/p&gt;","hint":"&lt;p&gt;Una medida en forma simple se expresa con una sola unidad, mientras que para expresarla en forma compleja se emplean dos o más unidades.&lt;/p&gt;","feedback":"&lt;p&gt;Para transformar esta medida a forma simple hay que pasarla a la misma unidad.&lt;/p&gt;&lt;p style=\"text-align: center\"&gt;{{Q1}} dam y {{Q2}} m = {{Q1}} dam × 10 + {{Q2}} m = {{T1}} m + {{Q2}} m = {{A1}} m&lt;/p&gt;","seed":{"parameters":[{"name":"Q1","label":null,"min":10,"max":30,"step":1},{"name":"Q2","label":null,"min":1,"max":9,"step":1}],"calculated":[{"name":"T1","label":"{{function}}","function":"{{Q1}}*10","temp":true},{"name":"A1","label":"{{function}}","function":"{{Q1}}*10+{{Q2}}"}],"uniques":true},"algorithm":{"name":"calculateOperation","params":{"method":"equivLiteral","keyboard":"NUMERICAL"}}}</v>
      </c>
      <c r="C536" s="202" t="str">
        <f t="shared" si="27"/>
        <v>#REF!</v>
      </c>
      <c r="D536" s="202" t="str">
        <f t="shared" si="2"/>
        <v>#REF!</v>
      </c>
    </row>
    <row r="537" ht="15.75" customHeight="1">
      <c r="A537" s="202" t="str">
        <f>Seeds!AA583</f>
        <v>M4-MyM-15a-A-3</v>
      </c>
      <c r="B537" s="202" t="str">
        <f>Seeds!Z583</f>
        <v>{"id":"M4-MyM-15a-A-3","stimulus":"&lt;p&gt;A Maripaz le han dicho que un un ovillo de lana tiene una longitud de {{Q1}} m y {{Q2}} cm. ¿Cuántos centímetros son?&lt;/p&gt;","template":"&lt;p&gt;El ovillo mide {{response}} cm.&lt;/p&gt;","hint":"&lt;p&gt;Una medida en forma simple se expresa con una sola unidad, mientras que para expresarla en forma compleja se emplean dos o más unidades.&lt;/p&gt;","feedback":"&lt;p&gt;Para transformar esta medida a forma simple hay que pasarla a la misma unidad.&lt;/p&gt;&lt;p style=\"text-align: center\"&gt;{{Q1}} m y {{Q2}} cm = {{Q1}} m × 100 + {{Q2}} cm = {{T1}} cm + {{Q2}} cm = {{A1}} cm&lt;/p&gt;","seed":{"parameters":[{"name":"Q1","label":null,"min":100,"max":400,"step":1},{"name":"Q2","label":null,"min":10,"max":99,"step":1}],"calculated":[{"name":"T1","label":"{{function}}","function":"{{Q1}}*100","temp":true},{"name":"A1","label":"{{function}}","function":"{{Q1}}*100+{{Q2}}"}],"uniques":true},"algorithm":{"name":"calculateOperation","params":{"method":"equivLiteral","keyboard":"NUMERICAL"}}}</v>
      </c>
      <c r="C537" s="202" t="str">
        <f t="shared" si="27"/>
        <v>#REF!</v>
      </c>
      <c r="D537" s="202" t="str">
        <f t="shared" si="2"/>
        <v>#REF!</v>
      </c>
    </row>
    <row r="538" ht="15.75" customHeight="1">
      <c r="A538" s="202" t="str">
        <f>Seeds!AA584</f>
        <v>M4-MyM-15b-I-1</v>
      </c>
      <c r="B538" s="202" t="str">
        <f>Seeds!Z584</f>
        <v>{"id":"M4-MyM-15b-I-1","stimulus":"&lt;p&gt;¿Cuáles de las siguientes expresiones están bien expresadas en forma compleja?&lt;/p&gt;","hint":"&lt;p&gt;Las formas complejas son aquellas en las que se utilizan más de una unidad de medida para expresar una longitud.&lt;/p&gt;","feedback":"&lt;p&gt;Las formas complejas son aquellas en las que se utilizan más de una unidad de medida para expresar una longitud.&lt;/p&gt;","seed":{"parameters":[{"name":"Q1","label":null,"min":1,"max":20,"step":1},{"name":"Q2","label":null,"min":21,"max":99,"step":1},{"name":"Q3","label":null,"min":1,"max":20,"step":1},{"name":"Q4","label":null,"min":21,"max":99,"step":1},{"name":"Q5","label":null,"min":10,"max":99,"step":1},{"name":"Q6","label":null,"min":1,"max":9,"step":1},{"name":"Q7","label":null,"min":1,"max":20,"step":1},{"name":"Q8","label":null,"min":21,"max":99,"step":1},{"name":"Q9","label":null,"min":1,"max":20,"step":1},{"name":"Q10","label":null,"min":21,"max":50,"step":1},{"name":"Q11","label":null,"min":1,"max":20,"step":1},{"name":"Q12","label":null,"min":21,"max":50,"step":1}],"calculated":[{"name":"A1","label":"{{Q1}} m y {{Q2}} cm","function":""},{"name":"A2","label":"{{Q3}} km y {{Q4}} dam","function":""},{"name":"A3","label":"{{Q5}} hm y {{Q6}} dm","function":""},{"name":"A4","label":"{{Q7}} dam y {{Q8}} m","function":"","incorrect":true},{"name":"A5","label":"{{Q9}} km y {{Q10}} km","function":"","incorrect":true},{"name":"A6","label":"{{Q11}} cm y {{Q12}} cm","function":"","incorrect":true}],"uniques":true},"algorithm":{"name":"trueFalse","template":"Multiple choice – multiple response","params":{"countCorrect":2,"countIncorrect":1,"showCheckIcon":false,
            "columns": 3
        }
    }
}</v>
      </c>
      <c r="C538" s="202" t="str">
        <f t="shared" si="27"/>
        <v>#REF!</v>
      </c>
      <c r="D538" s="202" t="str">
        <f t="shared" si="2"/>
        <v>#REF!</v>
      </c>
    </row>
    <row r="539" ht="15.75" customHeight="1">
      <c r="A539" s="202" t="str">
        <f>Seeds!AA585</f>
        <v>M4-MyM-15b-E-1</v>
      </c>
      <c r="B539" s="202" t="str">
        <f>Seeds!Z585</f>
        <v>{
    "id": "M4-MyM-15b-E-1",
    "stimulus": "&lt;p&gt;Expresa la siguiente longitud de forma compleja.&lt;/p&gt;",
    "template": "&lt;p style=\"text-align: center\"&gt;{{T1}} m = {{response}} hm y {{response}} m&lt;/p&gt;",
    "hint": "&lt;div style=\"display:flex; justify-content:center;\"&gt;&lt;img src=\"https://blueberry-assets.oneclick.es/M4_MyM_1b_1.svg\" width=\"400\"&gt;&lt;/img&gt;&lt;/div&gt;",
    "feedback": "&lt;p style=\"text-align: center\"&gt;{{T1}} m = {{T3}} m y {{Q2}} m = {{Q1}} hm y {{Q2}} m&lt;/p&gt;&lt;div style=\"display:flex; justify-content:center;\"&gt;&lt;img src=\"https://blueberry-assets.oneclick.es/M4_MyM_1b_1.svg\" width=\"400\"&gt;&lt;/img&gt;&lt;/div&gt;",
    "seed": {
        "parameters": [
            {
                "name": "Q1",
                "label": null,
                "min": 10,
                "max": 25,
                "step": 1
            },
            {
                "name": "Q2",
                "label": null,
                "min": 1,
                "max": 9,
                "step": 1
            }
        ],
        "calculated": [
            {
                "name": "T1",
                "label": "{{function}}",
                "function": "{{Q1}}*100+{{Q2}}",
                "temp": true
            },
            {
                "name": "T3",
                "label": "{{function}}",
                "function": "{{Q1}}*100",
                "temp": true
            },
            {
                "name": "A1",
                "label": "{{function}}",
                "function": "{{Q1}}"
            },
            {
                "name": "A2",
                "label": "{{function}}",
                "function": "{{Q2}}"
            }
        ],
        "uniques": true
    },
    "algorithm": {
        "name": "calculateOperation",
        "params": {
            "method": "equivLiteral",
            "keyboard": "NUMERICAL"
        }
    }
}</v>
      </c>
      <c r="C539" s="202" t="str">
        <f t="shared" si="27"/>
        <v>#REF!</v>
      </c>
      <c r="D539" s="202" t="str">
        <f t="shared" si="2"/>
        <v>#REF!</v>
      </c>
    </row>
    <row r="540" ht="15.75" customHeight="1">
      <c r="A540" s="202" t="str">
        <f>Seeds!AA589</f>
        <v>M4-MyM-15b-A-1</v>
      </c>
      <c r="B540" s="202" t="str">
        <f>Seeds!Z589</f>
        <v>{"id":"M4-MyM-15b-A-1","stimulus":"&lt;p&gt;La bandera de un pueblo mide {{T1}} cm de ancho. ¿Cómo se expresa esta longitud en metros y centímetros?&lt;/p&gt;","template":"&lt;p&gt;La bandera mide {{response}} m y {{response}} cm.&lt;/p&gt;","hint":"&lt;p&gt;&lt;div style=\"display:flex; justify-content:center;\"&gt;&lt;img src=\"https://blueberry-assets.oneclick.es/M4_MyM_1b_1.svg\" width=\"400\"&gt;&lt;/img&gt;&lt;/div&gt;&lt;/p&gt;","feedback":"&lt;p&gt;&lt;div style=\"display:flex; justify-content:center;\"&gt;&lt;img src=\"https://blueberry-assets.oneclick.es/M4_MyM_1b_1.svg\" width=\"400\"&gt;&lt;/img&gt;&lt;/div&gt;&lt;/p&gt;&lt;p style=\"text-align: center\"&gt;{{T1}} cm = {{T3}} cm y {{Q2}} cm = {{Q1}} m y {{Q2}} cm&lt;/p&gt;","seed":{"parameters":[{"name":"Q1","label":null,"min":1,"max":30,"step":1},{"name":"Q2","label":null,"min":10,"max":90,"step":10}],"calculated":[{"name":"T1","label":"{{function}}","function":"{{Q1}}*100+{{Q2}}","temp":true},{"name":"T3","label":"{{function}}","function":"{{Q1}}*100","temp":true},{"name":"A1","label":"{{function}}","function":"{{Q1}}"},{"name":"A2","label":"{{function}}","function":"{{Q2}}"}],"uniques":true},"algorithm":{"name":"calculateOperation","params":{"method":"equivLiteral","keyboard":"NUMERICAL"}}}</v>
      </c>
      <c r="C540" s="202" t="str">
        <f t="shared" si="27"/>
        <v>#REF!</v>
      </c>
      <c r="D540" s="202" t="str">
        <f t="shared" si="2"/>
        <v>#REF!</v>
      </c>
    </row>
    <row r="541" ht="15.75" customHeight="1">
      <c r="A541" s="202" t="str">
        <f>Seeds!AA590</f>
        <v>M4-MyM-15b-A-2</v>
      </c>
      <c r="B541" s="202" t="str">
        <f>Seeds!Z590</f>
        <v>{"id":"M4-MyM-15b-A-2","stimulus":"&lt;p&gt;Una carrera solidaria a favor de la acogida de los refugiados tiene una distancia de {{T1}} m. ¿Cómo se expresa esta distancia en forma compleja?&lt;/p&gt;","template":"&lt;p&gt;La carrera mide {{response}} km y {{response}} dam.&lt;/p&gt;","hint":"&lt;p&gt;&lt;div style=\"display:flex; justify-content:center;\"&gt;&lt;img src=\"https://blueberry-assets.oneclick.es/M4_MyM_1b_1.svg\" width=\"450\"&gt;&lt;/img&gt;&lt;/div&gt;&lt;/p&gt;","feedback":"&lt;p&gt;&lt;div style=\"display:flex; justify-content:center;\"&gt;&lt;img src=\"https://blueberry-assets.oneclick.es/M4_MyM_1b_1.svg\" width=\"450\"&gt;&lt;/img&gt;&lt;/div&gt;&lt;/p&gt;&lt;p style=\"text-align: center\"&gt;{{T1}} m = {{T3}} m y {{T4}} m = {{A1}} km y {{A2}} dam&lt;/p&gt;","seed":{"parameters":[{"name":"Q1","label":null,"min":1,"max":9,"step":1},{"name":"Q2","label":null,"min":10,"max":99,"step":1}],"calculated":[{"name":"T1","label":"{{function}}","function":"{{Q1}}*1000+{{Q2}}*10","temp":true},{"name":"T3","label":"{{function}}","function":"{{Q1}}*1000","temp":true},{"name":"T4","label":"{{function}}","function":"{{Q2}}*10","temp":true},{"name":"A1","label":"{{function}}","function":"{{Q1}}"},{"name":"A2","label":"{{function}}","function":"{{Q2}}"}],"uniques":true},"algorithm":{"name":"calculateOperation","params":{"method":"equivLiteral","keyboard":"NUMERICAL"}}}</v>
      </c>
      <c r="C541" s="202" t="str">
        <f t="shared" si="27"/>
        <v>#REF!</v>
      </c>
      <c r="D541" s="202" t="str">
        <f t="shared" si="2"/>
        <v>#REF!</v>
      </c>
    </row>
    <row r="542" ht="15.75" customHeight="1">
      <c r="A542" s="202" t="str">
        <f>Seeds!AA591</f>
        <v>M4-MyM-15b-A-3</v>
      </c>
      <c r="B542" s="202" t="str">
        <f>Seeds!Z591</f>
        <v>{"id":"M4-MyM-15b-A-3","stimulus":"&lt;p&gt;Un grupo de ciclistas ha recorrido una distancia de {{T1}} m. ¿Cómo se expresa esta longitud en forma compleja?&lt;/p&gt;","template":"&lt;p&gt;La longitud recorrida es de {{response}} hm y {{response}} m.&lt;/p&gt;","hint":"&lt;p&gt;&lt;div style=\"display:flex; justify-content:center;\"&gt;&lt;img src=\"https://blueberry-assets.oneclick.es/M4_MyM_1b_1.svg\" width=\"450\"&gt;&lt;/img&gt;&lt;/div&gt;&lt;/p&gt;","feedback":"&lt;p&gt;&lt;div style=\"display:flex; justify-content:center;\"&gt;&lt;img src=\"https://blueberry-assets.oneclick.es/M4_MyM_1b_1.svg\" width=\"450\"&gt;&lt;/img&gt;&lt;/div&gt;&lt;/p&gt;&lt;p style=\"text-align: center\"&gt;{{T1}} m = {{T3}} m y {{Q2}} m = {{Q1}} hm y {{Q2}} m&lt;/p&gt;","seed":{"parameters":[{"name":"Q1","label":null,"min":1,"max":9,"step":1},{"name":"Q2","label":null,"min":10,"max":99,"step":1}],"calculated":[{"name":"T1","label":"{{function}}","function":"{{Q1}}*100+{{Q2}}","temp":true},{"name":"T3","label":"{{function}}","function":"{{Q1}}*100","temp":true},{"name":"A1","label":"{{function}}","function":"{{Q1}}"},{"name":"A2","label":"{{function}}","function":"{{Q2}}"}],"uniques":true},"algorithm":{"name":"calculateOperation","params":{"method":"equivLiteral","keyboard":"NUMERICAL"}}}</v>
      </c>
      <c r="C542" s="202" t="str">
        <f t="shared" si="27"/>
        <v>#REF!</v>
      </c>
      <c r="D542" s="202" t="str">
        <f t="shared" si="2"/>
        <v>#REF!</v>
      </c>
    </row>
    <row r="543" ht="15.75" customHeight="1">
      <c r="A543" s="202" t="str">
        <f>Seeds!AA592</f>
        <v>M4-MyM-15c-I-1</v>
      </c>
      <c r="B543" s="202" t="str">
        <f>Seeds!Z592</f>
        <v>{"id":"M4-MyM-15c-I-1","stimulus":"&lt;p&gt;Selecciona la menor de estas medidas de longitud.&lt;/p&gt;","hint":"Para comparar medidas en forma compleja, conviértelas a forma simple.","feedback":"Para comparar medidas en forma compleja, hay que convertirlas a forma simple.","seed":{"parameters":[{"name":"Q1","label":null,"min":101,"max":999,"step":2},{"name":"Q2","label":null,"min":10,"max":98,"step":2},{"name":"Q3","label":null,"min":10,"max":98,"step":2},{"name":"Q4","label":null,"min":10,"max":98,"step":2},{"name":"Q5","label":null,"min":10,"max":98,"step":2},{"name":"Q6","label":null,"min":10,"max":98,"step":2}],"calculated":[{"name":"T1","label":"{{function}}","function":"math.floor({{Q1}}/10)","temp":"true"},{"name":"T2","label":"{{function}}","function":"{{Q1}}-math.floor({{Q1}}/10)*10","temp":"true"},{"name":"T3","label":"{{function}}","function":"math.floor({{Q1}}/100)","temp":"true"},{"name":"T4","label":"{{function}}","function":"{{Q1}}-math.floor({{Q1}}/100)*100","temp":"true"},{"name":"T5","label":"{{function}}","function":"math.floor({{Q1}}/10)","temp":"true"},{"name":"T6","label":"{{function}}","function":"{{Q1}}*10-math.floor({{Q1}}/10)*100","temp":"true"},{"name":"T7","label":"{{function}}","function":"math.floor({{Q1}}/100)","temp":"true"},{"name":"T8","label":"{{function}}","function":"{{Q1}}*10-math.floor({{Q1}}/100)*1000","temp":"true"},{"name":"T9","label":"{{function}}","function":"math.floor(({{Q1}}+{{Q3}})/10)","temp":"true"},{"name":"T10","label":"{{function}}","function":"{{Q1}}+{{Q3}}-math.floor(({{Q1}}+{{Q3}})/10)*10","temp":"true"},{"name":"T11","label":"{{function}}","function":"math.floor(({{Q1}}+{{Q4}})/100)","temp":"true"},{"name":"T12","label":"{{function}}","function":"{{Q1}}+{{Q4}}-math.floor(({{Q1}}+{{Q4}})/100)*100","temp":"true"},{"name":"T13","label":"{{function}}","function":"math.floor(({{Q1}}+{{Q5}})/10)","temp":"true"},{"name":"T14","label":"{{function}}","function":"({{Q1}}+{{Q5}})*10-math.floor(({{Q1}}+{{Q5}})/10)*100","temp":"true"},{"name":"T15","label":"{{function}}","function":"math.floor(({{Q1}}+{{Q6}})/100)","temp":"true"},{"name":"T16","label":"{{function}}","function":"({{Q1}}+{{Q6}})*10-math.floor(({{Q1}}+{{Q6}})/100)*1000","temp":"true"},{"name":"A1","label":"{{Q1}} dm","function":""},{"name":"A2","label":"{{T1}} m y {{T2}} dm","function":""},{"name":"A3","label":"{{T3}} dam y {{T4}} dm","function":""},{"name":"A4","label":"{{T5}} m y {{T6}} cm","function":""},{"name":"A5","label":"{{T7}} dam y {{T8}} cm","function":""},{"name":"A6","label":"{{function}} cm","function":"({{Q1}}+{{Q2}})*10","incorrect":true},{"name":"A7","label":"{{T9}} m y {{T10}} dm","function":"{{Q1}}+{{Q3}}","feedback":"&lt;p&gt;En este caso:&lt;/p&gt;&lt;p&gt;{{T9}} m y {{T10}} dm = {{function}} dm&lt;/p&gt;","incorrect":true},{"name":"A8","label":"{{T11}} dam y {{T12}} dm","function":"{{Q1}}+{{Q4}}","feedback":"&lt;p&gt;En este caso:&lt;/p&gt;&lt;p&gt;{{T11}} dam y {{T12}} dm = {{function}} dm&lt;/p&gt;","incorrect":true},{"name":"A9","label":"{{T13}} m y {{T14}} cm","function":"{{Q1}}+{{Q5}}","feedback":"&lt;p&gt;En este caso:&lt;/p&gt;&lt;p&gt;{{T13}} m y {{T14}} cm = {{function}} dm&lt;/p&gt;","incorrect":true},{"name":"A10","label":"{{T15}} dam y {{T16}} cm","function":"{{Q1}}+{{Q6}}","feedback":"&lt;p&gt;En este caso:&lt;/p&gt;&lt;p&gt;{{T15}} dam y {{T16}} cm = {{function}} dm&lt;/p&gt;","incorrect":true}],"uniques":true},"algorithm":{"name":"trueFalse","template":"Multiple choice – multiple response","params":{"countCorrect":1,"countIncorrect":2,"showCheckIcon":false,"columns":3}}}</v>
      </c>
      <c r="C543" s="202" t="str">
        <f t="shared" si="27"/>
        <v>#REF!</v>
      </c>
      <c r="D543" s="202" t="str">
        <f t="shared" si="2"/>
        <v>#REF!</v>
      </c>
    </row>
    <row r="544" ht="15.75" customHeight="1">
      <c r="A544" s="202" t="str">
        <f>Seeds!AA593</f>
        <v>M4-MyM-15c-E-1</v>
      </c>
      <c r="B544" s="202" t="str">
        <f>Seeds!Z593</f>
        <v>{"id":"M4-MyM-15c-E-1","stimulus":"&lt;p&gt;¿Cuál de estas dos medidas es mayor? Elige el signo correcto.&lt;/p&gt;","template":"&lt;p style=\"text-align: center\"&gt;{{Q3}} {{response}} {{Q4}}&lt;/p&gt;","hint":"&lt;p&gt;Para comparar medidas en forma compleja, conviértelas a forma simple.&lt;/p&gt;","feedback":"&lt;p&gt;Para comparar medidas en forma compleja, hay que convertirlas a forma simple.&lt;/p&gt;&lt;p style=\"text-align: center\"&gt;{{Q3}} = {{T10}} m&lt;/p&gt;&lt;p style=\"text-align: center\"&gt;{{Q4}} = {{T11}} m&lt;/p&gt;","seed":{"parameters":[{"name":"Q1","label":null,"min":101,"max":1999,"step":2},{"name":"Q2","label":null,"min":101,"max":1999,"step":2},{"name":"Q3","label":null,"list":["{{T1}} cm","{{T2}} m y {{T3}} cm","{{T4}} dam y {{T5}} dm"]},{"name":"Q4","label":null,"list":["{{T6}} dam y {{T7}} cm","{{T8}} m y {{T9}} dm"]}],"calculated":[{"name":"T1","label":"{{function}}","function":"{{Q1}}*10","temp":true},{"name":"T2","label":"{{function}}","function":"math.floor({{Q1}}/10)","temp":true},{"name":"T3","label":"{{function}}","function":"{{Q1}}*10-math.floor({{Q1}}/10)*100","temp":true},{"name":"T4","label":"{{function}}","function":"math.floor({{Q1}}/100)","temp":true},{"name":"T5","label":"{{function}}","function":"{{Q1}}-math.floor({{Q1}}/100)*100","temp":true},{"name":"T6","label":"{{function}}","function":"math.floor({{Q2}}/100)","temp":true},{"name":"T7","label":"{{function}}","function":"{{Q2}}*10-math.floor({{Q2}}/100)*1000","temp":true},{"name":"T8","label":"{{function}}","function":"math.floor({{Q2}}/10)","temp":true},{"name":"T9","label":"{{function}}","function":"{{Q2}}-math.floor({{Q2}}/10)*10","temp":true},{"name":"T10","label":"{{function}}","function":"Lemonlib.round({{Q1}}/10, 1)","temp":true},{"name":"T11","label":"{{function}}","function":"Lemonlib.round({{Q2}}/10, 1)","temp":true},{"name":"A1","label":"{{function}}","function":"({{Q1}} &lt; {{Q2}}) ? '&lt;' : '&gt;'","group":1},{"name":"A2","label":"{{function}}","function":"({{Q1}} &lt; {{Q2}}) ? '&gt;' : '&lt;'","group":1,"incorrect":true},{"name":"A3","label":"=","function":"","group":1,"incorrect":true}],"uniques":true},"algorithm":{"name":"groupResponses","template":"Cloze with drop down"}}</v>
      </c>
      <c r="C544" s="202" t="str">
        <f t="shared" si="27"/>
        <v>#REF!</v>
      </c>
      <c r="D544" s="202" t="str">
        <f t="shared" si="2"/>
        <v>#REF!</v>
      </c>
    </row>
    <row r="545" ht="15.75" customHeight="1">
      <c r="A545" s="202" t="str">
        <f>Seeds!AA595</f>
        <v>M4-MyM-15c-A-1</v>
      </c>
      <c r="B545" s="202" t="str">
        <f>Seeds!Z595</f>
        <v>{"id":"M4-MyM-15c-A-1","stimulus":"&lt;p&gt;Lorena y Borja están comparando lo que caminaron durante el fin de semana. Lorena hizo {{Q3}}, mientras que Borja paseó {{Q4}}. ¿Quién de los dos ha caminado más? Elige el signo correcto.&lt;/p&gt;","template":"&lt;p style=\"text-align: center\"&gt;{{Q3}} {{response}} {{Q4}}&lt;/p&gt;","hint":"&lt;p&gt;Para comparar medidas en forma compleja, conviértelas a forma simple.&lt;/p&gt;","feedback":"&lt;p&gt;Para comparar medidas en forma compleja, hay que convertirlas a forma simple.&lt;/p&gt;&lt;p style=\"text-align: center\"&gt;{{Q3}} = {{T10}} km&lt;/p&gt;&lt;p style=\"text-align: center\"&gt;{{Q4}} = {{T11}} km&lt;/p&gt;","seed":{"parameters":[{"name":"Q1","label":null,"min":101,"max":1999,"step":2},{"name":"Q2","label":null,"min":101,"max":1999,"step":2},{"name":"Q3","label":null,"list":["{{T1}} m","{{T2}} hm y {{T3}} m","{{T4}} km y {{T5}} dam"]},{"name":"Q4","label":null,"list":["{{T6}} km y {{T7}} m","{{T8}} hm y {{T9}} dam"]}],"calculated":[{"name":"T1","label":"{{function}}","function":"{{Q1}}*10","temp":true},{"name":"T2","label":"{{function}}","function":"math.floor({{Q1}}/10)","temp":true},{"name":"T3","label":"{{function}}","function":"{{Q1}}*10-math.floor({{Q1}}/10)*100","temp":true},{"name":"T4","label":"{{function}}","function":"math.floor({{Q1}}/100)","temp":true},{"name":"T5","label":"{{function}}","function":"{{Q1}}-math.floor({{Q1}}/100)*100","temp":true},{"name":"T6","label":"{{function}}","function":"math.floor({{Q2}}/100)","temp":true},{"name":"T7","label":"{{function}}","function":"{{Q2}}*10-math.floor({{Q2}}/100)*1000","temp":true},{"name":"T8","label":"{{function}}","function":"math.floor({{Q2}}/10)","temp":true},{"name":"T9","label":"{{function}}","function":"{{Q2}}-math.floor({{Q2}}/10)*10","temp":true},{"name":"T10","label":"{{function}}","function":"Lemonlib.round({{Q1}}/100, 2)","temp":true},{"name":"T11","label":"{{function}}","function":"Lemonlib.round({{Q2}}/100, 2)","temp":true},{"name":"A1","label":"{{function}}","function":"({{Q1}} &lt; {{Q2}}) ? '&lt;' : '&gt;'","group":1},{"name":"A2","label":"{{function}}","function":"({{Q1}} &lt; {{Q2}}) ? '&gt;' : '&lt;'","group":1,"incorrect":true},{"name":"A3","label":"=","function":"","group":1,"incorrect":true}],"uniques":true},"algorithm":{"name":"groupResponses","template":"Cloze with drop down"}}</v>
      </c>
      <c r="C545" s="202" t="str">
        <f t="shared" si="27"/>
        <v>#REF!</v>
      </c>
      <c r="D545" s="202" t="str">
        <f t="shared" si="2"/>
        <v>#REF!</v>
      </c>
    </row>
    <row r="546" ht="15.75" customHeight="1">
      <c r="A546" s="202" t="str">
        <f>Seeds!AA596</f>
        <v>M4-MyM-15c-A-2</v>
      </c>
      <c r="B546" s="202" t="str">
        <f>Seeds!Z596</f>
        <v>{"id":"M4-MyM-15c-A-2","stimulus":"&lt;p&gt;Dos aviones están volando a alturas diferentes. El primero está a {{Q3}} de altitud y el segundo, a {{Q4}}. ¿Cuál de los dos vuela más alto? Elige el signo correcto.&lt;/p&gt;","template":"&lt;p style=\"text-align: center\"&gt;{{Q3}} {{response}} {{Q4}}&lt;/p&gt;","hint":"&lt;p&gt;Para comparar medidas en forma compleja, conviértelas a forma simple.&lt;/p&gt;","feedback":"&lt;p&gt;Para comparar medidas en forma compleja, hay que convertirlas a forma simple.&lt;/p&gt;&lt;p style=\"text-align: center\"&gt;{{Q3}} = {{T10}} km&lt;/p&gt;&lt;p style=\"text-align: center\"&gt;{{Q4}} = {{T11}} km&lt;/p&gt;","seed":{"parameters":[{"name":"Q1","label":null,"min":1001,"max":1199,"step":2},{"name":"Q2","label":null,"min":1001,"max":1199,"step":2},{"name":"Q3","label":null,"list":["{{T1}} m","{{T2}} hm y {{T3}} m","{{T4}} km y {{T5}} dam"]},{"name":"Q4","label":null,"list":["{{T6}} km y {{T7}} m","{{T8}} hm y {{T9}} dam"]}],"calculated":[{"name":"T1","label":"{{function}}","function":"{{Q1}}*10","temp":true},{"name":"T2","label":"{{function}}","function":"math.floor({{Q1}}/10)","temp":true},{"name":"T3","label":"{{function}}","function":"{{Q1}}*10-math.floor({{Q1}}/10)*100","temp":true},{"name":"T4","label":"{{function}}","function":"math.floor({{Q1}}/100)","temp":true},{"name":"T5","label":"{{function}}","function":"{{Q1}}-math.floor({{Q1}}/100)*100","temp":true},{"name":"T6","label":"{{function}}","function":"math.floor({{Q2}}/100)","temp":true},{"name":"T7","label":"{{function}}","function":"{{Q2}}*10-math.floor({{Q2}}/100)*1000","temp":true},{"name":"T8","label":"{{function}}","function":"math.floor({{Q2}}/10)","temp":true},{"name":"T9","label":"{{function}}","function":"{{Q2}}-math.floor({{Q2}}/10)*10","temp":true},{"name":"T10","label":"{{function}}","function":"Lemonlib.round({{Q1}}/100, 2)","temp":true},{"name":"T11","label":"{{function}}","function":"Lemonlib.round({{Q2}}/100, 2)","temp":true},{"name":"A1","label":"{{function}}","function":"({{Q1}} &lt; {{Q2}}) ? '&lt;' : '&gt;'","group":1},{"name":"A2","label":"{{function}}","function":"({{Q1}} &lt; {{Q2}}) ? '&gt;' : '&lt;'","group":1,"incorrect":true},{"name":"A3","label":"=","function":"","group":1,"incorrect":true}],"uniques":true},"algorithm":{"name":"groupResponses","template":"Cloze with drop down"}}</v>
      </c>
      <c r="C546" s="202" t="str">
        <f t="shared" si="27"/>
        <v>#REF!</v>
      </c>
      <c r="D546" s="202" t="str">
        <f t="shared" si="2"/>
        <v>#REF!</v>
      </c>
    </row>
    <row r="547" ht="15.75" customHeight="1">
      <c r="A547" s="202" t="str">
        <f>Seeds!AA597</f>
        <v>M4-MyM-15c-A-3</v>
      </c>
      <c r="B547" s="202" t="str">
        <f>Seeds!Z597</f>
        <v>{"id":"M4-MyM-15c-A-3","stimulus":"&lt;p&gt;Le han pedido a un arquitecto que compare dos edificios, uno mide {{Q3}} y el otro {{Q4}}. ¿Cuál es el más alto? Elige el signo correcto.&lt;/p&gt;","template":"&lt;p style=\"text-align: center\"&gt;{{Q3}} {{response}} {{Q4}}&lt;/p&gt;","hint":"&lt;p&gt;Para comparar medidas en forma compleja, conviértelas a forma simple.&lt;/p&gt;","feedback":"&lt;p&gt;Para comparar medidas en forma compleja, hay que convertirlas a forma simple:&lt;/p&gt;&lt;p style=\"text-align: center\"&gt;{{Q3}} = {{T10}} m&lt;/p&gt;&lt;p style=\"text-align: center\"&gt;{{Q4}} = {{T11}} m&lt;/p&gt;","seed":{"parameters":[{"name":"Q1","label":null,"min":101,"max":1999,"step":2},{"name":"Q2","label":null,"min":101,"max":1999,"step":2},{"name":"Q3","label":null,"list":["{{T1}} cm","{{T2}} m y {{T3}} cm","{{T4}} dam y {{T5}} dm"]},{"name":"Q4","label":null,"list":["{{T6}} dam y {{T7}} cm","{{T8}} m y {{T9}} dm"]}],"calculated":[{"name":"T1","label":"{{function}}","function":"{{Q1}}*10","temp":true},{"name":"T2","label":"{{function}}","function":"math.floor({{Q1}}/10)","temp":true},{"name":"T3","label":"{{function}}","function":"{{Q1}}*10-math.floor({{Q1}}/10)*100","temp":true},{"name":"T4","label":"{{function}}","function":"math.floor({{Q1}}/100)","temp":true},{"name":"T5","label":"{{function}}","function":"{{Q1}}-math.floor({{Q1}}/100)*100","temp":true},{"name":"T6","label":"{{function}}","function":"math.floor({{Q2}}/100)","temp":true},{"name":"T7","label":"{{function}}","function":"{{Q2}}*10-math.floor({{Q2}}/100)*1000","temp":true},{"name":"T8","label":"{{function}}","function":"math.floor({{Q2}}/10)","temp":true},{"name":"T9","label":"{{function}}","function":"{{Q2}}-math.floor({{Q2}}/10)*10","temp":true},{"name":"T10","label":"{{function}}","function":"Lemonlib.round({{Q1}}/10, 1)","temp":true},{"name":"T11","label":"{{function}}","function":"Lemonlib.round({{Q2}}/10, 1)","temp":true},{"name":"A1","label":"{{function}}","function":"({{Q1}} &lt; {{Q2}}) ? '&lt;' : '&gt;'","group":1},{"name":"A2","label":"{{function}}","function":"({{Q1}} &lt; {{Q2}}) ? '&gt;' : '&lt;'","group":1,"incorrect":true},{"name":"A3","label":"=","function":"","group":1,"incorrect":true}],"uniques":true},"algorithm":{"name":"groupResponses","template":"Cloze with drop down"}}</v>
      </c>
      <c r="C547" s="202" t="str">
        <f t="shared" si="27"/>
        <v>#REF!</v>
      </c>
      <c r="D547" s="202" t="str">
        <f t="shared" si="2"/>
        <v>#REF!</v>
      </c>
    </row>
    <row r="548" ht="15.75" customHeight="1">
      <c r="A548" s="202" t="str">
        <f>Seeds!AA598</f>
        <v>M4-MyM-2a-I-1</v>
      </c>
      <c r="B548" s="202" t="str">
        <f>Seeds!Z598</f>
        <v>{"id":"M4-MyM-2a-I-1","stimulus":"&lt;p&gt;Elige la unidad de masa correcta.&lt;/p&gt;","template":"&lt;p&gt;{{Q2}} tiene una masa de {{Q1}} {{response}}.&lt;/p&gt;","hint":"&lt;p&gt;Para estimar unidades de masa, hay que tener en cuenta que:&lt;/p&gt;&lt;div style=\"display:flex; justify-content:center;\"&gt;&lt;img src=\"https://blueberry-assets.oneclick.es/M4_MyM_2c_1.svg\" width=\"450\"&gt;&lt;/img&gt;&lt;/div&gt;","feedback":"&lt;p&gt;Para estimar unidades de masa, hay que tener en cuenta que:&lt;/p&gt;&lt;div style=\"display:flex; justify-content:center;\"&gt;&lt;img src=\"https://blueberry-assets.oneclick.es/M4_MyM_2c_1.svg\" width=\"450\"&gt;&lt;/img&gt;&lt;/div&gt;&lt;p&gt;La masa de los muebles y los electrodomésticos suele ser mayor que 1 kg.&lt;/p&gt;","seed":{"parameters":[{"name":"Q1","label":null,"min":30,"max":50,"step":1},{"name":"Q2","list":["Un lavavajillas","Un sofá","Una mesa"]}],"calculated":[{"name":"A1","label":"g","group":1,"incorrect":true},{"name":"A2","label":"mg","group":1,"incorrect":true},{"name":"A3","label":"kg","group":1}],"uniques":true},"algorithm":{"name":"groupResponses","template":"Cloze with drop down"}}</v>
      </c>
      <c r="C548" s="202" t="str">
        <f t="shared" si="27"/>
        <v>#REF!</v>
      </c>
      <c r="D548" s="202" t="str">
        <f t="shared" si="2"/>
        <v>#REF!</v>
      </c>
    </row>
    <row r="549" ht="15.75" customHeight="1">
      <c r="A549" s="202" t="str">
        <f>Seeds!AA599</f>
        <v>M4-MyM-2a-I-2</v>
      </c>
      <c r="B549" s="202" t="str">
        <f>Seeds!Z599</f>
        <v>{"id":"M4-MyM-2a-I-2","stimulus":"&lt;p&gt;Elige la unidad de masa correcta.&lt;/p&gt;","template":"&lt;p&gt;La masa de una pluma de {{Q2}} es de unos {{Q1}} {{response}}.&lt;/p&gt;","hint":"&lt;p&gt;Para estimar unidades de masa, hay que tener en cuenta que:&lt;/p&gt;&lt;div style=\"display:flex; justify-content:center;\"&gt;&lt;img src=\"https://blueberry-assets.oneclick.es/M4_MyM_2c_1.svg\" width=\"450\"&gt;&lt;/img&gt;&lt;/div&gt;","feedback":"&lt;p&gt;Para estimar unidades de masa, hay que tener en cuenta que:&lt;/p&gt;&lt;div style=\"display:flex; justify-content:center;\"&gt;&lt;img src=\"https://blueberry-assets.oneclick.es/M4_MyM_2c_1.svg\" width=\"450\"&gt;&lt;/img&gt;&lt;/div&gt;&lt;p&gt;La masa de una pluma es de unos 8 mg.&lt;/p&gt;","seed":{"parameters":[{"name":"Q1","label":null,"min":30,"max":50,"step":1},{"name":"Q2","list":["gallina","halcón","paloma"]}],"calculated":[{"name":"A1","label":"g","group":1,"incorrect":true},{"name":"A2","label":"mg","group":1},{"name":"A3","label":"kg","group":1,"incorrect":true}],"uniques":true},"algorithm":{"name":"groupResponses","template":"Cloze with drop down"}}</v>
      </c>
      <c r="C549" s="202" t="str">
        <f t="shared" si="27"/>
        <v>#REF!</v>
      </c>
      <c r="D549" s="202" t="str">
        <f t="shared" si="2"/>
        <v>#REF!</v>
      </c>
    </row>
    <row r="550" ht="15.75" customHeight="1">
      <c r="A550" s="202" t="str">
        <f>Seeds!AA600</f>
        <v>M4-MyM-2a-I-3</v>
      </c>
      <c r="B550" s="202" t="str">
        <f>Seeds!Z600</f>
        <v>{"id":"M4-MyM-2a-I-3","stimulus":"&lt;p&gt;Elige la unidad de masa correcta.&lt;/p&gt;","template":"&lt;p&gt;{{Q2}} tiene una masa de {{Q1}} {{response}}.&lt;/p&gt;","hint":"&lt;p&gt;Para estimar unidades de masa, hay que tener en cuenta que:&lt;/p&gt;&lt;div style=\"display:flex; justify-content:center;\"&gt;&lt;img src=\"https://blueberry-assets.oneclick.es/M4_MyM_2c_1.svg\" width=\"450\"&gt;&lt;/img&gt;&lt;/div&gt;","feedback":"&lt;p&gt;Para estimar unidades de masa, hay que tener en cuenta que:&lt;/p&gt;&lt;div style=\"display:flex; justify-content:center;\"&gt;&lt;img src=\"https://blueberry-assets.oneclick.es/M4_MyM_2c_1.svg\" width=\"450\"&gt;&lt;/img&gt;&lt;/div&gt;&lt;p&gt;La masa de una pieza de fruta suele estar cerca de los 200 g.&lt;/p&gt;","seed":{"parameters":[{"name":"Q1","label":null,"min":140,"max":160,"step":1},{"name":"Q2","list":["Un melocotón","Una manzana","Una pera"]}],"calculated":[{"name":"A1","label":"g","group":1},{"name":"A2","label":"mg","group":1,"incorrect":true},{"name":"A3","label":"kg","group":1,"incorrect":true}],"uniques":true},"algorithm":{"name":"groupResponses","template":"Cloze with drop down"}}</v>
      </c>
      <c r="C550" s="202" t="str">
        <f t="shared" si="27"/>
        <v>#REF!</v>
      </c>
      <c r="D550" s="202" t="str">
        <f t="shared" si="2"/>
        <v>#REF!</v>
      </c>
    </row>
    <row r="551" ht="15.75" customHeight="1">
      <c r="A551" s="202" t="str">
        <f>Seeds!AA601</f>
        <v>M4-MyM-2a-E-1</v>
      </c>
      <c r="B551" s="202" t="str">
        <f>Seeds!Z601</f>
        <v>{"id":"M4-MyM-2a-E-1","stimulus":"&lt;p&gt;Escribe, en forma abreviada, con cuál de las siguientes unidades de masa se expresan mejor estas medidas: kilogramos, gramos o miligramos.&lt;/p&gt;","template":"&lt;p&gt;La masa de {{Q1}} se expresa mejor en {{response}}.&lt;/p&gt;&lt;p&gt;La masa de {{Q2}} se expresa mejor en {{response}}.&lt;/p&gt;&lt;p&gt;La masa de {{Q3}} se expresa mejor en {{response}}.&lt;/p&gt;","hint":"&lt;p&gt;Para estimar unidades de masa, hay que tener en cuenta que:&lt;/p&gt;&lt;div style=\"display:flex; justify-content:center;\"&gt;&lt;img src=\"https://blueberry-assets.oneclick.es/M4_MyM_2c_1.svg\" width=\"450\"&gt;&lt;/img&gt;&lt;/div&gt;","feedback":"&lt;p&gt;Para estimar unidades de masa, hay que tener en cuenta que:&lt;/p&gt; &lt;div style=\"display:flex; justify-content:center;\"&gt;&lt;img src=\"https://blueberry-assets.oneclick.es/M4_MyM_2c_1.svg\" width=\"450\"&gt;&lt;/img&gt;&lt;/div&gt;","seed":{"parameters":[{"name":"Q1","label":null,"list":["un móvil","una goma de borrar","un bolígrafo"]},{"name":"Q2","label":null,"list":["un grano de azúcar","una gota de agua"]},{"name":"Q3","label":null,"list":["un niño","una niña","un brik de leche"]}],"calculated":[{"name":"A1","label":"g"},{"name":"A2","label":"mg"},{"name":"A3","label":"kg"}],"uniques":true},"algorithm":{"name":"calculateOperation","template":"Cloze with text"}}</v>
      </c>
      <c r="C551" s="202" t="str">
        <f t="shared" si="27"/>
        <v>#REF!</v>
      </c>
      <c r="D551" s="202" t="str">
        <f t="shared" si="2"/>
        <v>#REF!</v>
      </c>
    </row>
    <row r="552" ht="15.75" customHeight="1">
      <c r="A552" s="202" t="str">
        <f>Seeds!AA602</f>
        <v>M4-MyM-2a-E-2</v>
      </c>
      <c r="B552" s="202" t="str">
        <f>Seeds!Z602</f>
        <v>{"id":"M4-MyM-2a-E-2","stimulus":"&lt;p&gt;Escribe, en forma abreviada, con cuál de las siguientes unidades de masa se expresan mejor estas medidas: kilogramos, gramos o miligramos.&lt;/p&gt;","template":"&lt;p&gt;La masa de {{Q2}} se expresa mejor en {{response}}.&lt;/p&gt;&lt;p&gt;La masa de {{Q1}} se expresa mejor en {{response}}.&lt;/p&gt;&lt;p&gt;La masa de {{Q3}} se expresa mejor en {{response}}.&lt;/p&gt;","hint":"&lt;p&gt;Para estimar unidades de masa, hay que tener en cuenta que:&lt;/p&gt;&lt;div style=\"display:flex; justify-content:center;\"&gt;&lt;img src=\"https://blueberry-assets.oneclick.es/M4_MyM_2c_1.svg\" width=\"450\"&gt;&lt;/img&gt;&lt;/div&gt;","feedback":"&lt;p&gt;Para estimar unidades de masa, hay que tener en cuenta que:&lt;/p&gt;&lt;div style=\"display:flex; justify-content:center;\"&gt;&lt;img src=\"https://blueberry-assets.oneclick.es/M4_MyM_2c_1.svg\" width=\"450\"&gt;&lt;/img&gt;&lt;/div&gt;","seed":{"parameters":[{"name":"Q1","list":["un grano de azúcar","una gota de agua"]},{"name":"Q2","list":["un niño","una niña","un brik de leche"]},{"name":"Q3","list":["un móvil","una goma de borrar","un bolígrafo"]}],"calculated":[{"name":"A1","label":"kg"},{"name":"A2","label":"mg"},{"name":"A3","label":"g"}],"uniques":true},"algorithm":{"name":"calculateOperation","template":"Cloze with text"}}</v>
      </c>
      <c r="C552" s="202" t="str">
        <f t="shared" si="27"/>
        <v>#REF!</v>
      </c>
      <c r="D552" s="202" t="str">
        <f t="shared" si="2"/>
        <v>#REF!</v>
      </c>
    </row>
    <row r="553" ht="15.75" customHeight="1">
      <c r="A553" s="202" t="str">
        <f>Seeds!AA603</f>
        <v>M4-MyM-2a-E-3</v>
      </c>
      <c r="B553" s="202" t="str">
        <f>Seeds!Z603</f>
        <v>{"id":"M4-MyM-2a-E-3","stimulus":"&lt;p&gt;Escribe, en forma abreviada, con cuál de las siguientes unidades de masa se expresan mejor estas medidas: kilogramos, gramos o miligramos.&lt;/p&gt;","template":"&lt;p&gt;La masa de {{Q3}} se expresa mejor en {{response}}.&lt;/p&gt;&lt;p&gt;La masa de {{Q2}} se expresa mejor en {{response}}.&lt;/p&gt;&lt;p&gt;La masa de {{Q1}} se expresa mejor en {{response}}.&lt;/p&gt;","hint":"&lt;p&gt;Para estimar unidades de masa, hay que tener en cuenta que:&lt;/p&gt;&lt;div style=\"display:flex; justify-content:center;\"&gt;&lt;img src=\"https://blueberry-assets.oneclick.es/M4_MyM_2c_1.svg\" width=\"450\"&gt;&lt;/img&gt;&lt;/div&gt;","feedback":"&lt;p&gt;Para estimar unidades de masa, hay que tener en cuenta que:&lt;/p&gt;&lt;div style=\"display:flex; justify-content:center;\"&gt;&lt;img src=\"https://blueberry-assets.oneclick.es/M4_MyM_2c_1.svg\" width=\"450\"&gt;&lt;/img&gt;&lt;/div&gt;","seed":{"parameters":[{"name":"Q1","list":["un grano de azúcar","una gota de agua"]},{"name":"Q2","list":["un niño","una niña","un brik de leche"]},{"name":"Q3","list":["un móvil","una goma de borrar","un bolígrafo"]}],"calculated":[{"name":"A1","label":"g"},{"name":"A2","label":"kg"},{"name":"A3","label":"mg"}],"uniques":true},"algorithm":{"name":"calculateOperation","template":"Cloze with text"}}</v>
      </c>
      <c r="C553" s="202" t="str">
        <f t="shared" si="27"/>
        <v>#REF!</v>
      </c>
      <c r="D553" s="202" t="str">
        <f t="shared" si="2"/>
        <v>#REF!</v>
      </c>
    </row>
    <row r="554" ht="15.75" customHeight="1">
      <c r="A554" s="202" t="str">
        <f>Seeds!AA604</f>
        <v>M4-MyM-2b-I-1</v>
      </c>
      <c r="B554" s="202" t="str">
        <f>Seeds!Z604</f>
        <v>{"id":"M4-MyM-2b-I-1","stimulus":"&lt;p&gt;Indica cuál de estas equivalencias es correcta.&lt;/p&gt;","hint":"&lt;p&gt;Utiliza esta tabla para convertir una unidad de masa en otra.&lt;/p&gt;&lt;div style=\"display:flex; justify-content:center;\"&gt;&lt;img src=\"https://blueberry-assets.oneclick.es/M5_MyM_2b_1.svg\" width=\"400\"&gt;&lt;/img&gt;&lt;/div&gt;","feedback":"&lt;p&gt;Utiliza esta tabla para convertir una unidad de masa en otra.&lt;/p&gt;&lt;div style=\"display:flex; justify-content:center;\"&gt;&lt;img src=\"https://blueberry-assets.oneclick.es/M5_MyM_2b_1.svg\" width=\"400\"&gt;&lt;/img&gt;&lt;/div&gt;","seed":{"parameters":[{"name":"Q1","label":null,"min":10,"max":999,"step":1},{"name":"Q2","label":null,"min":10,"max":999,"step":1},{"name":"Q3","label":null,"min":10,"max":999,"step":1},{"name":"Q4","label":null,"min":10,"max":999,"step":1},{"name":"Q5","label":null,"min":10,"max":999,"step":1},{"name":"Q6","label":null,"min":10,"max":999,"step":1},{"name":"Q7","label":null,"min":10,"max":999,"step":1},{"name":"Q8","label":null,"min":10,"max":999,"step":1},{"name":"Q9","label":null,"min":10,"max":999,"step":1}],"calculated":[{"name":"T1","label":"{{function}}","function":"{{Q1}}*1000","temp":true},{"name":"T2","label":"{{function}}","function":"{{Q2}}*100","temp":true},{"name":"T3","label":"{{function}}","function":"{{Q3}}*10","temp":true},{"name":"T4","label":"{{function}}","function":"{{Q4}}/100","temp":true},{"name":"T5","label":"{{function}}","function":"{{Q5}}/10","temp":true},{"name":"T6","label":"{{function}}","function":"{{Q6}}/1000","temp":true},{"name":"T7","label":"{{function}}","function":"{{Q7}}*1000","temp":true},{"name":"T8","label":"{{function}}","function":"{{Q8}}*100","temp":true},{"name":"T9","label":"{{function}}","function":"{{Q9}}*10","temp":true},{"name":"T10","label":"{{function}}","function":"{{Q2}}*1000","temp":true},{"name":"T11","label":"{{function}}","function":"{{Q3}}*1000","temp":true},{"name":"T12","label":"{{function}}","function":"{{Q5}}/100","temp":true},{"name":"T13","label":"{{function}}","function":"{{Q6}}/100","temp":true},{"name":"T14","label":"{{function}}","function":"{{Q8}}*1000","temp":true},{"name":"T15","label":"{{function}}","function":"{{Q9}}*1000","temp":true},{"name":"A1","label":"{{function}}","function":"{{Q1}} hg = {{T1}} dg"},{"name":"A2","label":"{{function}}","function":"{{Q2}} hg = {{T2}} dg","incorrect":true,"feedback":"{{Q2}} hg = {{Q2}} × 1 000 = {{T10}} dg"},{"name":"A3","label":"{{function}}","function":"{{Q3}} hg = {{T3}} dg","incorrect":true,"feedback":"{{Q3}} hg = {{Q3}} × 1 000 = {{T11}} dg"},{"name":"A4","label":"{{function}}","function":"{{Q4}} dg = {{T4}} dag"},{"name":"A5","label":"{{function}}","function":"{{Q5}} dg = {{T5}} dag","incorrect":true,"feedback":"{{Q5}} dg = {{Q5}} : 100 = {{T12}} dag"},{"name":"A6","label":"{{function}}","function":"{{Q6}} dg = {{T6}} dag","incorrect":true,"feedback":"{{Q6}} dg = {{Q6}} : 100 = {{T13}} dag"},{"name":"A7","label":"{{function}}","function":"{{Q7}} dag = {{T7}} cg"},{"name":"A8","label":"{{function}}","function":"{{Q8}} dag = {{T8}} cg","incorrect":true,"feedback":"{{Q8}} dag = {{Q8}} × 1 000 = {{T14}} cg"},{"name":"A9","label":"{{function}}","function":"{{Q9}} dag = {{T9}} cg","incorrect":true,"feedback":"{{Q9}} dag = {{Q9}} × 1 000 = {{T15}} cg"}],"uniques":true},"algorithm":{"name":"trueFalse","template":"Multiple choice – standard","params":{"countCorrect":1,"countIncorrect":2,"showCheckIcon":false,
            "columns": 3
        }
    }
}</v>
      </c>
      <c r="C554" s="202" t="str">
        <f t="shared" si="27"/>
        <v>#REF!</v>
      </c>
      <c r="D554" s="202" t="str">
        <f t="shared" si="2"/>
        <v>#REF!</v>
      </c>
    </row>
    <row r="555" ht="15.75" customHeight="1">
      <c r="A555" s="202" t="str">
        <f>Seeds!AA605</f>
        <v>M4-MyM-2b-E-1</v>
      </c>
      <c r="B555" s="202" t="str">
        <f>Seeds!Z605</f>
        <v>{"id":"M4-MyM-2b-E-1","stimulus":"&lt;p&gt;Calcula las conversiones de las siguientes masas.&lt;/p&gt;","template":"&lt;p style=\"text-align: center\"&gt;{{Q1}} g = {{response}} dg&lt;/p&gt;&lt;p style=\"text-align: center\"&gt;{{Q2}} mg = {{response}} dg&lt;/p&gt;","hint":"&lt;p&gt;Utiliza esta tabla para convertir una unidad de masa en otra.&lt;/p&gt;&lt;div style=\"display:flex; justify-content:center;\"&gt;&lt;img src=\"https://blueberry-assets.oneclick.es/M5_MyM_2b_1.svg\" width=\"400\"&gt;&lt;/img&gt;&lt;/div&gt;","feedback":"&lt;p&gt;Utiliza esta tabla para convertir una unidad de masa en otra.&lt;/p&gt;&lt;div style=\"display:flex; justify-content:center;\"&gt;&lt;img src=\"https://blueberry-assets.oneclick.es/M5_MyM_2b_1.svg\" width=\"400\"&gt;&lt;/img&gt;&lt;/div&gt;","seed":{"parameters":[{"name":"Q1","label":null,"min":10,"max":999,"step":1},{"name":"Q2","label":null,"min":10,"max":999,"step":1}],"calculated":[{"name":"A1","label":"{{function}}","function":"{{Q1}}*10","feedback":"{{Q1}} g × 10 = {{function}} dg"},{"name":"A2","label":"{{function}}","function":"{{Q2}}/100","feedback":"{{Q2}} mg : 100 = {{function}} dg"}],"uniques":true},"algorithm":{"name":"calculateOperation","params":{"method":"equivLiteral","keyboard":"INTERMEDIATE"}}}</v>
      </c>
      <c r="C555" s="202" t="str">
        <f t="shared" si="27"/>
        <v>#REF!</v>
      </c>
      <c r="D555" s="202" t="str">
        <f t="shared" si="2"/>
        <v>#REF!</v>
      </c>
    </row>
    <row r="556" ht="15.75" customHeight="1">
      <c r="A556" s="202" t="str">
        <f>Seeds!AA606</f>
        <v>M4-MyM-2b-E-2</v>
      </c>
      <c r="B556" s="202" t="str">
        <f>Seeds!Z606</f>
        <v>{"id":"M4-MyM-2b-E-2","stimulus":"&lt;p&gt;Calcula las conversiones de las siguientes masas.&lt;/p&gt;","template":"&lt;p style=\"text-align: center\"&gt;{{Q1}} g = {{response}} cg&lt;/p&gt;&lt;p style=\"text-align: center\"&gt;{{Q2}} dag = {{response}} hg&lt;/p&gt;","hint":"&lt;p&gt;Utiliza esta tabla para convertir una unidad de masa en otra.&lt;/p&gt;&lt;div style=\"display:flex; justify-content:center;\"&gt;&lt;img src=\"https://blueberry-assets.oneclick.es/M5_MyM_2b_1.svg\" width=\"400\"&gt;&lt;/img&gt;&lt;/div&gt;","feedback":"&lt;p&gt;Utiliza esta tabla para convertir una unidad de masa en otra.&lt;/p&gt;&lt;div style=\"display:flex; justify-content:center;\"&gt;&lt;img src=\"https://blueberry-assets.oneclick.es/M5_MyM_2b_1.svg\" width=\"400\"&gt;&lt;/img&gt;&lt;/div&gt;","seed":{"parameters":[{"name":"Q1","label":null,"min":10,"max":999,"step":1},{"name":"Q2","label":null,"min":10,"max":999,"step":1}],"calculated":[{"name":"A1","label":"{{function}}","function":"{{Q1}}*100","feedback":"{{Q1}} g × 100 = {{function}} cg"},{"name":"A2","label":"{{function}}","function":"{{Q2}}/10","feedback":"{{Q2}} dag : 10 = {{function}} hg"}],"uniques":true},"algorithm":{"name":"calculateOperation","params":{"method":"equivLiteral","keyboard":"INTERMEDIATE"}}}</v>
      </c>
      <c r="C556" s="202" t="str">
        <f t="shared" si="27"/>
        <v>#REF!</v>
      </c>
      <c r="D556" s="202" t="str">
        <f t="shared" si="2"/>
        <v>#REF!</v>
      </c>
    </row>
    <row r="557" ht="15.75" customHeight="1">
      <c r="A557" s="202" t="str">
        <f>Seeds!AA607</f>
        <v>M4-MyM-2b-E-3</v>
      </c>
      <c r="B557" s="202" t="str">
        <f>Seeds!Z607</f>
        <v>{"id":"M4-MyM-2b-E-3","stimulus":"&lt;p&gt;Calcula las conversiones de las siguientes masas.&lt;/p&gt;","template":"&lt;p style=\"text-align: center\"&gt;{{Q1}} g = {{response}} kg&lt;/p&gt;&lt;p style=\"text-align: center\"&gt;{{Q2}} dg = {{response}} dag&lt;/p&gt;","hint":"&lt;p&gt;Utiliza esta tabla para convertir una unidad de masa en otra.&lt;/p&gt;&lt;div style=\"display:flex; justify-content:center;\"&gt;&lt;img src=\"https://blueberry-assets.oneclick.es/M5_MyM_2b_1.svg\" width=\"400\"&gt;&lt;/img&gt;&lt;/div&gt;","feedback":"&lt;p&gt;Utiliza esta tabla para convertir una unidad de masa en otra.&lt;/p&gt;&lt;div style=\"display:flex; justify-content:center;\"&gt;&lt;img src=\"https://blueberry-assets.oneclick.es/M5_MyM_2b_1.svg\" width=\"400\"&gt;&lt;/img&gt;&lt;/div&gt;","seed":{"parameters":[{"name":"Q1","label":null,"min":10,"max":999,"step":1},{"name":"Q2","label":null,"min":10,"max":999,"step":1}],"calculated":[{"name":"A1","label":"{{function}}","function":"{{Q1}}/1000","feedback":"{{Q1}} g : 1000 = {{function}} kg"},{"name":"A2","label":"{{function}}","function":"{{Q2}}/100","feedback":"{{Q2}} dg : 100 = {{function}} dag"}],"uniques":true},"algorithm":{"name":"calculateOperation","params":{"method":"equivLiteral","keyboard":"INTERMEDIATE"}}}</v>
      </c>
      <c r="C557" s="202" t="str">
        <f t="shared" si="27"/>
        <v>#REF!</v>
      </c>
      <c r="D557" s="202" t="str">
        <f t="shared" si="2"/>
        <v>#REF!</v>
      </c>
    </row>
    <row r="558" ht="15.75" customHeight="1">
      <c r="A558" s="202" t="str">
        <f>Seeds!AA608</f>
        <v>M4-MyM-2b-A-1</v>
      </c>
      <c r="B558" s="202" t="str">
        <f>Seeds!Z608</f>
        <v>{"id":"M4-MyM-2b-A-1","seed":{"parameters":[{"name":"Q1","label":null,"min":1,"max":8,"step":1}],"uniques":true},"scaffolding":[{"id":"step-0","stimulus":"&lt;p&gt;Aída ha comprado {{Q1}} kg de cerezas. ¿A cuántos gramos equivalen?&lt;/p&gt;","template":"&lt;p&gt;Ha comprado {{response}} g de cerezas.&lt;/p&gt;","seed":{"parameters":[],"calculated":[{"name":"0-A1","label":"{{function}}","function":"{{Q1}}*1000"}]},"algorithm":{"name":"calculateOperation","params":{"method":"equivLiteral","keyboard":"INTERMEDIATE"}}},{"id":"step-1","stimulus":"&lt;p&gt;¿Cuántos kilogramos de cerezas ha comprado Aída?&lt;/p&gt;","template":"&lt;p&gt;Ha comprado &lt;span class=\"no-break\"&gt;{{response}} kg.&lt;/span&gt;&lt;/p&gt;","seed":{"calculated":[{"name":"1-A2","label":"{{function}}","function":"{{Q1}}"}]},"algorithm":{"name":"calculateOperation","params":{"method":"equivLiteral","keyboard":"INTERMEDIATE"}}},{"id":"step-2","stimulus":"&lt;p&gt;¿Qué pide el enunciado?&lt;/p&gt;","seed":{"calculated":[{"name":"2-A1","label":"&lt;p&gt;Convertir los kilogramos en gramos.&lt;/p&gt;"},{"name":"2-A2","label":"&lt;p&gt;Convertir los gramos en kilogramos.&lt;/p&gt;","incorrect":true},{"name":"2-A3","label":"&lt;p&gt;Convertir los kilogramos en miligramos.&lt;/p&gt;","incorrect":true}]},"algorithm":{"name":"trueFalse","template":"Multiple choice – standard"}},{"id":"step-3","stimulus":"&lt;p&gt;¿En qué tabla están las conversiones de unidades correctas?&lt;/p&gt;","seed":{"calculated":[{"name":"3-A1","label":"&lt;div style=\"display:flex; justify-content:center;\"&gt;&lt;img src=\"https://blueberry-assets.oneclick.es/M5_MyM_2b_1.svg\" width=\"450\"&gt;&lt;/img&gt;&lt;/div&gt;"},{"name":"3-A2","label":"&lt;div style=\"display:flex; justify-content:center;\"&gt;&lt;img src=\"https://blueberry-assets.oneclick.es/M5_MyM_2b_2.svg\" width=\"450\"&gt;&lt;/img&gt;&lt;/div&gt;","incorrect":true},{"name":"3-A3","label":"&lt;div style=\"display:flex; justify-content:center;\"&gt;&lt;img src=\"https://blueberry-assets.oneclick.es/M5_MyM_2b_3.svg\" width=\"450\"&gt;&lt;/img&gt;&lt;/div&gt;","incorrect":true}]},"algorithm":{"name":"trueFalse","template":"Multiple choice – standard","params":{"countCorrect":1,"countIncorrect":2,"showCheckIcon":true}}},{"id":"step-4","stimulus":"&lt;p&gt;Realiza la siguiente operación para obtener los gramos de cerezas.&lt;/p&gt;","template":"&lt;p style=\"text-align: center\"&gt;{{Q1}} kg = {{Q1}} × 1 000 = {{response}} g&lt;/p&gt;","seed":{"calculated":[{"name":"4-A1","label":"{{function}}","function":"{{Q1}}*1000"}]},"algorithm":{"name":"calculateOperation","params":{"method":"equivSymbolic","decimalPlaces":2,"keyboard":"INTERMEDIATE"}}}]}</v>
      </c>
      <c r="C558" s="202" t="str">
        <f t="shared" si="27"/>
        <v>#REF!</v>
      </c>
      <c r="D558" s="202" t="str">
        <f t="shared" si="2"/>
        <v>#REF!</v>
      </c>
    </row>
    <row r="559" ht="15.75" customHeight="1">
      <c r="A559" s="202" t="str">
        <f>Seeds!AA609</f>
        <v>M4-MyM-2b-A-2</v>
      </c>
      <c r="B559" s="202" t="str">
        <f>Seeds!Z609</f>
        <v>{"id":"M4-MyM-2b-A-2","seed":{"parameters":[{"name":"Q1","label":null,"min":101,"max":199,"step":1}],"uniques":true},"scaffolding":[{"id":"step-0","stimulus":"&lt;p&gt;David necesita {{Q1}} g de mantequilla para hacer un postre. ¿A cuántos hectogramos equivalen?&lt;/p&gt;","template":"&lt;p&gt;Necesita {{response}} hg de mantequilla.&lt;/p&gt;","seed":{"parameters":[],"calculated":[{"name":"0-A1","label":"{{function}}","function":"{{Q1}}/100"}]},"algorithm":{"name":"calculateOperation","params":{"method":"equivLiteral","keyboard":"INTERMEDIATE"}}},{"id":"step-1","stimulus":"&lt;p&gt;¿Cuántos gramos de mantequilla se necesitan para el postre?&lt;/p&gt;","template":"&lt;p&gt;Se necesitan &lt;span class=\"no-break\"&gt;{{response}} g de mantequilla.&lt;/span&gt;&lt;/p&gt;","seed":{"calculated":[{"name":"1-A2","label":"{{function}}","function":"{{Q1}}"}]},"algorithm":{"name":"calculateOperation","params":{"method":"equivLiteral","keyboard":"INTERMEDIATE"}}},{"id":"step-2","stimulus":"&lt;p&gt;¿Qué pide el enunciado?&lt;/p&gt;","seed":{"calculated":[{"name":"2-A1","label":"&lt;p&gt;Convertir los kilogramos en gramos.&lt;/p&gt;","incorrect":true},{"name":"2-A2","label":"&lt;p&gt;Convertir los gramos en hectogramos.&lt;/p&gt;"},{"name":"2-A3","label":"&lt;p&gt;Convertir los gramos en miligramos.&lt;/p&gt;","incorrect":true}]},"algorithm":{"name":"trueFalse","template":"Multiple choice – standard"}},{"id":"step-3","stimulus":"&lt;p&gt;¿En qué tabla están las conversiones de unidades correctas?&lt;/p&gt;","seed":{"calculated":[{"name":"3-A1","label":"&lt;div style=\"display:flex; justify-content:center;\"&gt;&lt;img src=\"https://blueberry-assets.oneclick.es/M5_MyM_2b_1.svg\" width=\"450\"&gt;&lt;/img&gt;&lt;/div&gt;"},{"name":"3-A2","label":"&lt;div style=\"display:flex; justify-content:center;\"&gt;&lt;img src=\"https://blueberry-assets.oneclick.es/M5_MyM_2b_2.svg\" width=\"450\"&gt;&lt;/img&gt;&lt;/div&gt;","incorrect":true},{"name":"3-A3","label":"&lt;div style=\"display:flex; justify-content:center;\"&gt;&lt;img src=\"https://blueberry-assets.oneclick.es/M5_MyM_2b_3.svg\" width=\"450\"&gt;&lt;/img&gt;&lt;/div&gt;","incorrect":true}]},"algorithm":{"name":"trueFalse","template":"Multiple choice – standard","params":{"countCorrect":1,"countIncorrect":2,"showCheckIcon":true}}},{"id":"step-4","stimulus":"&lt;p&gt;Realiza la siguiente operación para obtener los hectogramos de mantequilla.&lt;/p&gt;","template":"&lt;p style=\"text-align: center\"&gt;{{Q1}} g = {{Q1}} : 100 = {{response}} hg&lt;/p&gt;","seed":{"calculated":[{"name":"4-A1","label":"{{function}}","function":"{{Q1}}/100"}]},"algorithm":{"name":"calculateOperation","params":{"method":"equivSymbolic","decimalPlaces":2,"keyboard":"INTERMEDIATE"}}}]}</v>
      </c>
      <c r="C559" s="202" t="str">
        <f t="shared" si="27"/>
        <v>#REF!</v>
      </c>
      <c r="D559" s="202" t="str">
        <f t="shared" si="2"/>
        <v>#REF!</v>
      </c>
    </row>
    <row r="560" ht="15.75" customHeight="1">
      <c r="A560" s="202" t="str">
        <f>Seeds!AA610</f>
        <v>M4-MyM-2b-A-3</v>
      </c>
      <c r="B560" s="202" t="str">
        <f>Seeds!Z610</f>
        <v>{"id":"M4-MyM-2b-A-3","seed":{"parameters":[{"name":"Q1","label":null,"min":20,"max":50,"step":1}],"uniques":true},"scaffolding":[{"id":"step-0","stimulus":"&lt;p&gt;Isabel y Diego han comprado {{Q1}} dag de fresas para hacer macedonia. ¿A cuántos kilogramos equivalen?&lt;/p&gt;","template":"&lt;p&gt;Han comprado {{response}} kg de fresas.&lt;/p&gt;","seed":{"parameters":[],"calculated":[{"name":"0-A1","label":"{{function}}","function":"{{Q1}}/100"}]},"algorithm":{"name":"calculateOperation","params":{"method":"equivLiteral","keyboard":"INTERMEDIATE"}}},{"id":"step-1","stimulus":"&lt;p&gt;¿Cuántos decagramos pesan las fresas?&lt;/p&gt;","template":"&lt;p&gt;Pesan &lt;span class=\"no-break\"&gt;{{response}} dag.&lt;/span&gt;&lt;/p&gt;","seed":{"calculated":[{"name":"1-A2","label":"{{function}}","function":"{{Q1}}"}]},"algorithm":{"name":"calculateOperation","params":{"method":"equivLiteral","keyboard":"INTERMEDIATE"}}},{"id":"step-2","stimulus":"&lt;p&gt;¿Qué pide el enunciado?&lt;/p&gt;","seed":{"calculated":[{"name":"2-A1","label":"&lt;p&gt;Convertir los decagramos en gramos.&lt;/p&gt;","incorrect":true},{"name":"2-A2","label":"&lt;p&gt;Convertir los gramos en kilogramos.&lt;/p&gt;","incorrect":true},{"name":"2-A3","label":"&lt;p&gt;Convertir los decagramos en kilogramos.&lt;/p&gt;"}]},"algorithm":{"name":"trueFalse","template":"Multiple choice – standard"}},{"id":"step-3","stimulus":"&lt;p&gt;¿En qué tabla están las conversiones de unidades correctas?&lt;/p&gt;","seed":{"calculated":[{"name":"3-A1","label":"&lt;div style=\"display:flex; justify-content:center;\"&gt;&lt;img src=\"https://blueberry-assets.oneclick.es/M5_MyM_2b_1.svg\" width=\"450\"&gt;&lt;/img&gt;&lt;/div&gt;"},{"name":"3-A2","label":"&lt;div style=\"display:flex; justify-content:center;\"&gt;&lt;img src=\"https://blueberry-assets.oneclick.es/M5_MyM_2b_2.svg\" width=\"450\"&gt;&lt;/img&gt;&lt;/div&gt;","incorrect":true},{"name":"3-A3","label":"&lt;div style=\"display:flex; justify-content:center;\"&gt;&lt;img src=\"https://blueberry-assets.oneclick.es/M5_MyM_2b_3.svg\" width=\"450\"&gt;&lt;/img&gt;&lt;/div&gt;","incorrect":true}]},"algorithm":{"name":"trueFalse","template":"Multiple choice – standard","params":{"countCorrect":1,"countIncorrect":2,"showCheckIcon":true}}},{"id":"step-4","stimulus":"&lt;p&gt;Realiza la siguiente operación para obtener los kilogramos de fresas.&lt;/p&gt;","template":"&lt;p style=\"text-align: center\"&gt;{{Q1}} dag = {{Q1}} : 100 = {{response}} kg&lt;/p&gt;","seed":{"calculated":[{"name":"4-A1","label":"{{function}}","function":"{{Q1}}/100"}]},"algorithm":{"name":"calculateOperation","params":{"method":"equivSymbolic","decimalPlaces":2,"keyboard":"INTERMEDIATE"}}}]}</v>
      </c>
      <c r="C560" s="202" t="str">
        <f t="shared" si="27"/>
        <v>#REF!</v>
      </c>
      <c r="D560" s="202" t="str">
        <f t="shared" si="2"/>
        <v>#REF!</v>
      </c>
    </row>
    <row r="561" ht="15.75" customHeight="1">
      <c r="A561" s="202" t="str">
        <f>Seeds!AA611</f>
        <v>M4-MyM-2c-I-1</v>
      </c>
      <c r="B561" s="202" t="str">
        <f>Seeds!Z611</f>
        <v>{"id":"M4-MyM-2c-I-1","stimulus":"&lt;p&gt;Arrastra y ordena de mayor a menor las siguientes medidas de masa.&lt;/p&gt;","template":"&lt;p style=\"text-align:center;\"&gt;{{response}} &gt; {{response}} &gt; {{response}}&lt;/p&gt;","feedback":"&lt;p&gt;Como están expresadas en la misma unidad, solo hay que comparar sus cifras empezando por la izquierda.&lt;/p&gt;","hint":"&lt;p&gt;Como están expresadas en la misma unidad, solo hay que comparar sus cifras empezando por la izquierda.&lt;/p&gt;","seed":{"parameters":[{"name":"Q1","label":null,"min":1,"max":100,"step":1},{"name":"Q2","label":null,"min":1,"max":100,"step":1},{"name":"Q3","label":null,"min":1,"max":100,"step":1},{"name":"Q9","label":null,"list":["mg","dg","cg","g","dag","hg","kg"]}],"calculated":[{"name":"A1","label":"{{function}} {{Q9}}","function":"math.max({{Q1}}, {{Q2}}, {{Q3}})"},{"name":"A2","label":"{{function}} {{Q9}}","function":"Lemonlib.round({{Q1}}+{{Q2}}+{{Q3}}-math.min({{Q1}}, {{Q2}}, {{Q3}})-math.max({{Q1}}, {{Q2}}, {{Q3}}), 2)"},{"name":"A3","label":"{{function}} {{Q9}}","function":"math.min({{Q1}}, {{Q2}}, {{Q3}})"}],"uniques":true},"algorithm":{"name":"calculateOperation","template":"Cloze with drag &amp; drop","params":{"keyboard":"INTERMEDIATE"}}}</v>
      </c>
      <c r="C561" s="202" t="str">
        <f t="shared" si="27"/>
        <v>#REF!</v>
      </c>
      <c r="D561" s="202" t="str">
        <f t="shared" si="2"/>
        <v>#REF!</v>
      </c>
    </row>
    <row r="562" ht="15.75" customHeight="1">
      <c r="A562" s="202" t="str">
        <f>Seeds!AA612</f>
        <v>M4-MyM-2c-E-1</v>
      </c>
      <c r="B562" s="202" t="str">
        <f>Seeds!Z612</f>
        <v>{"id":"M4-MyM-2c-E-1","seed":{"parameters":[{"name":"Q1","label":null,"min":1,"max":100,"step":1},{"name":"Q2","label":null,"min":1,"max":100,"step":1},{"name":"Q3","label":null,"min":1,"max":100,"step":1},{"name":"Q4","label":null,"min":1,"max":100,"step":1}],"uniques":true},"scaffolding":[{"id":"step-0","stimulus":"&lt;p&gt;Ordena de menor a mayor las siguientes medidas de masa. Colócalas de arriba a abajo.&lt;/p&gt;","seed":{"parameters":[],"calculated":[{"name":"T1","label":"{{function}}","function":"{{Q1}}*100","temp":true},{"name":"T2","label":"{{function}}","function":"{{Q2}}*10","temp":true},{"name":"T4","label":"{{function}}","function":"{{Q4}}/10","temp":true},{"name":"A1","label":"{{T1}} cg","function":"{{Q1}}"},{"name":"A2","label":"{{T2}} cg","function":"{{Q2}}"},{"name":"A3","label":"{{Q3}} g","function":"{{Q3}}"},{"name":"A4","label":"{{T4}} dag","function":"{{Q4}}"}]},"algorithm":{"name":"orderNumbers","params":{"order":"asc"}}},{"id":"step-1","stimulus":"&lt;p&gt;¿Qué pide el enunciado?&lt;/p&gt;","seed":{"calculated":[{"name":"1-A1","label":"&lt;p&gt;Ordenar las medidas de masa de mayor a menor.&lt;/p&gt;","incorrect":true},{"name":"1-A2","label":"&lt;p&gt;Ordenar las medidas de masa de menor a mayor.&lt;/p&gt;"},{"name":"1-A3","label":"&lt;p&gt;Averiguar la medida de masa de mayor peso.&lt;/p&gt;","incorrect":true}]},"algorithm":{"name":"trueFalse","template":"Multiple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src=\"https://blueberry-assets.oneclick.es/M4_MyM_2c_1.svg\" width=\"450\"&gt;&lt;/img&gt;&lt;/div&gt;"},{"name":"2-A2","label":"&lt;div style=\"display:flex; justify-content:center;\"&gt;&lt;img src=\"https://blueberry-assets.oneclick.es/M4_MyM_2c_2.svg\" width=\"450\"&gt;&lt;/img&gt;&lt;/div&gt;","incorrect":true},{"name":"2-A2","label":"&lt;div style=\"display:flex; justify-content:center;\"&gt;&lt;img src=\"https://blueberry-assets.oneclick.es/M4_MyM_2c_3.svg\" width=\"450\"&gt;&lt;/img&gt;&lt;/div&gt;","incorrect":true}]},"algorithm":{"name":"trueFalse","template":"Multiple choice – standard","params":{"countCorrect":1,"countIncorrect":2,"showCheckIcon":true,"columns":1}}},{"id":"step-3","stimulus":"&lt;p&gt;Con la ayuda de la anterior tabla de conversiones, convierte todas las cantidades a gramos.&lt;/p&gt;","template":"&lt;p style=\"text-align: center\"&gt;{{T1}} cg = {{T1}} : 100 = {{response}} g&lt;/p&gt;&lt;p style=\"text-align: center\"&gt;{{T2}} dg = {{T2}} : 10 = {{response}} g&lt;/p&gt;&lt;p style=\"text-align: center\"&gt;{{Q3}} g&lt;/p&gt;&lt;p style=\"text-align: center\"&gt;{{T4}} dag = {{T4}} × 10 = {{response}} g&lt;/p&gt;","seed":{"calculated":[{"name":"T1","function":"{{Q1}}*100","temp":true},{"name":"T2","function":"{{Q2}}*10","temp":true},{"name":"T4","function":"{{Q4}}/10","temp":true},{"name":"3-A1","label":"{{function}}","function":"{{Q1}}"},{"name":"3-A2","label":"{{function}}","function":"{{Q2}}"},{"name":"3-A3","label":"{{function}}","function":"{{Q4}}"}]},"algorithm":{"name":"calculateOperation","params":{"method":"equivLiteral","keyboard":"NUMERICAL"}}},{"id":"step-4","stimulus":"&lt;p&gt;Con los resultados anteriores, ordena las medidas de masa de menor a mayor. Colócalas de arriba a abajo.&lt;/p&gt;","seed":{"parameters":[],"calculated":[{"name":"T1","label":"{{function}}","function":"{{Q1}}*100","temp":true},{"name":"T2","label":"{{function}}","function":"{{Q2}}*10","temp":true},{"name":"T4","label":"{{function}}","function":"{{Q4}}/10","temp":true},{"name":"A1","label":"{{T1}} cg = {{Q1}} g ","function":"{{Q1}}"},{"name":"A2","label":"{{T2}} dg = {{Q2}} g","function":"{{Q2}}"},{"name":"A3","label":"{{Q3}} g","function":"{{Q3}}"},{"name":"A4","label":"{{T4}} dag = {{Q4}} g","function":"{{Q4}}"}]},"algorithm":{"name":"orderNumbers","params":{"order":"asc"}}}]}</v>
      </c>
      <c r="C562" s="202" t="str">
        <f t="shared" si="27"/>
        <v>#REF!</v>
      </c>
      <c r="D562" s="202" t="str">
        <f t="shared" si="2"/>
        <v>#REF!</v>
      </c>
    </row>
    <row r="563" ht="15.75" customHeight="1">
      <c r="A563" s="202" t="str">
        <f>Seeds!AA613</f>
        <v>M4-MyM-2c-A-1</v>
      </c>
      <c r="B563" s="202" t="str">
        <f>Seeds!Z613</f>
        <v>{"id":"M4-MyM-2c-A-1","seed":{"parameters":[{"name":"Q1","label":null,"min":100,"max":999,"step":1},{"name":"Q2","label":null,"min":100,"max":999,"step":1}],"uniques":true},"scaffolding":[{"id":"step-0","stimulus":"&lt;p&gt;Un equipo científico acaba de recoger dos meteoritos que han caído en el océano. Uno pesa {{T1}} dag y el otro, {{T2}} dg. ¿Cuántos gramos pesa el más ligero de los dos?&lt;/p&gt;","template":"&lt;p&gt;El meteorito de menor masa pesa {{response}} g.&lt;/p&gt;","seed":{"calculated":[{"name":"T1","function":"{{Q1}}/10","temp":true},{"name":"T2","function":"{{Q2}}*10","temp":true},{"name":"A1","label":"math.min({{Q1}}, {{Q2}})","function":"math.min({{Q1}}, {{Q2}})"}]},"algorithm":{"name":"calculateOperation","params":{"method":"equivLiteral","keyboard":"INTERMEDIATE"}}},{"id":"step-1","stimulus":"&lt;p&gt;¿Cuánto pesa cada meteorito?&lt;/p&gt;","template":"&lt;p&gt;El primero pesa {{response}} dag y el segundo, {{response}} dg.&lt;/p&gt;","seed":{"calculated":[{"name":"T1","function":"{{Q1}}/10","temp":true},{"name":"T2","function":"{{Q2}}*10","temp":true},{"name":"A1","label":"{{T1}}","function":"{{T1}}"},{"name":"A2","label":"{{T2}}","function":"{{T2}}"}]},"algorithm":{"name":"calculateOperation","params":{"method":"equivLiteral","keyboard":"INTERMEDIATE"}}},{"id":"step-2","stimulus":"&lt;p&gt;¿Qué pide el enunciado?&lt;/p&gt;","seed":{"calculated":[{"name":"2-A1","label":"&lt;p&gt;Indicar los gramos del meteorito menos pesado.&lt;/p&gt;"},{"name":"2-A2","label":"&lt;p&gt;Indicar los gramos del meteorito más pesado.&lt;/p&gt;","incorrect":true},{"name":"2-A3","label":"&lt;p&gt;Indicar los gramos que pesan entre los dos meteoritos.&lt;/p&gt;","incorrect":true}]},"algorithm":{"name":"trueFalse","template":"Multiple choice – standard"}},{"id":"step-3","stimulus":"&lt;p&gt;Para ordenar las distintas medidas, hay que expresarlas en la misma unidad. ¿En qué tabla están las conversiones de unidades correctas?&lt;/p&gt;","seed":{"calculated":[{"name":"2-A1","label":"&lt;div style=\"display:flex; justify-content:center;\"&gt;&lt;img src=\"https://blueberry-assets.oneclick.es/M4_MyM_2c_1.svg\" width=\"450\"&gt;&lt;/img&gt;&lt;/div&gt;"},{"name":"2-A2","label":"&lt;div style=\"display:flex; justify-content:center;\"&gt;&lt;img src=\"https://blueberry-assets.oneclick.es/M4_MyM_2c_2.svg\" width=\"450\"&gt;&lt;/img&gt;&lt;/div&gt;","incorrect":true},{"name":"2-A2","label":"&lt;div style=\"display:flex; justify-content:center;\"&gt;&lt;img src=\"https://blueberry-assets.oneclick.es/M4_MyM_2c_3.svg\" width=\"450\"&gt;&lt;/img&gt;&lt;/div&gt;","incorrect":true}]},"algorithm":{"name":"trueFalse","template":"Multiple choice – standard"}},{"id":"step-4","stimulus":"&lt;p&gt;Con la ayuda de la anterior tabla de conversiones, calcula los gramos que pesa cada meteorito.&lt;/p&gt;","template":"&lt;p style=\"text-align: center\"&gt;{{T1}} dag = {{T1}} dag × 10 = {{response}} g&lt;/p&gt;&lt;p style=\"text-align: center\"&gt;{{T2}} dg = {{T2}} dg : 10 = {{response}} g&lt;/p&gt;","seed":{"calculated":[{"name":"T1","function":"{{Q1}}/10","temp":true},{"name":"T2","function":"{{Q2}}*10","temp":true},{"name":"3-A1","label":"{{Q1}}","function":"{{Q1}}"},{"name":"3-A2","label":"{{Q2}}","function":"{{Q2}}"}]},"algorithm":{"name":"calculateOperation","params":{"method":"equivLiteral","keyboard":"INTERMEDIATE"}}},{"id":"step-5","stimulus":"&lt;p&gt;Selecciona, por tanto, qué meteorito es el más ligero.&lt;/p&gt;","seed":{"calculated":[{"name":"T3","function":"math.min({{Q1}}, {{Q2}})","temp":true},{"name":"T4","function":"math.max({{Q1}}, {{Q2}})","temp":true},{"name":"A1","label":"&lt;p&gt;El meteorito de {{T3}} g.&lt;/p&gt;"},{"name":"A2","label":"&lt;p&gt;El meteorito de {{T4}} g.&lt;/p&gt;","incorrect":true}]},"algorithm":{"name":"trueFalse","template":"Multiple choice – standard"}}]}</v>
      </c>
      <c r="C563" s="202" t="str">
        <f t="shared" si="27"/>
        <v>#REF!</v>
      </c>
      <c r="D563" s="202" t="str">
        <f t="shared" si="2"/>
        <v>#REF!</v>
      </c>
    </row>
    <row r="564" ht="15.75" customHeight="1">
      <c r="A564" s="202" t="str">
        <f>Seeds!AA614</f>
        <v>M4-MyM-2c-A-2</v>
      </c>
      <c r="B564" s="202" t="str">
        <f>Seeds!Z614</f>
        <v>{"id":"M4-MyM-2c-A-2","seed":{"parameters":[{"name":"Q1","label":null,"min":100,"max":1000,"step":50},{"name":"Q2","label":null,"min":100,"max":1000,"step":50},{"name":"N1","list":["lomo","queso","jamón","chorizo","salchichón"]},{"name":"N2","list":["lomo","queso","jamón","chorizo","salchichón"]}],"uniques":true},"scaffolding":[{"id":"step-0","stimulus":"&lt;p&gt;Víctor ha comprado las siguientes cantidades de fiambre. Arrastra las medidas al hueco que corresponda para completar la siguiente comparación.&lt;/p&gt;","template":"&lt;p style=\"text-align: center\"&gt;{{response}} &lt; {{response}}&lt;/p&gt;","seed":{"calculated":[{"name":"T1","function":"math.min({{Q1}}, {{Q2}})","temp":true},{"name":"T2","function":"math.max({{Q1}}, {{Q2}})*10","temp":true},{"name":"A1","label":"{{T1}} g de {{N1}}","function":"math.min({{Q1}}, {{Q2}})"},{"name":"A2","label":"{{T2}} dg de {{N2}}","function":"math.max({{Q1}}, {{Q2}})*10"}]},"algorithm":{"name":"calculateOperation","template":"Cloze with drag &amp; drop","params":{"keyboard":"NUMERICAL"}}},{"id":"step-1","stimulus":"&lt;p&gt;¿Qué pide el enunciado?&lt;/p&gt;","seed":{"calculated":[{"name":"2-A1","label":"&lt;p&gt;Ordenar de menor a mayor las masas de fiambre.&lt;/p&gt;"},{"name":"2-A2","label":"&lt;p&gt;Ordenar de mayor a menor las masas de fiambre.&lt;/p&gt;","incorrect":true}]},"algorithm":{"name":"trueFalse","template":"Multiple choice – standard"}},{"id":"step-2","stimulus":"&lt;p&gt;Para ordenar las distintas medidas, hay que expresarlas en la misma unidad. ¿En qué tabla están las conversiones de unidades correctas?&lt;/p&gt;","seed":{"calculated":[{"name":"2-A1","label":"&lt;p&gt;&lt;img src='https://blueberry-assets.oneclick.es/M4_MyM_2c_1.svg' width=\"450\"&gt;&lt;/p&gt;"},{"name":"2-A2","label":"&lt;div style=\"display:flex; justify-content:center;\"&gt;&lt;img src=\"https://blueberry-assets.oneclick.es/M4_MyM_2c_2.svg\" width=\"450\"&gt;&lt;/img&gt;&lt;/div&gt;","incorrect":true},{"name":"2-A3","label":"&lt;p&gt;&lt;img src='https://blueberry-assets.oneclick.es/M4_MyM_2c_3.svg' width=\"450\"&gt;&lt;/p&gt;","incorrect":true}]},"algorithm":{"name":"trueFalse","template":"Multiple choice – standard"}},{"id":"step-3","stimulus":"&lt;p&gt;Con la ayuda de la anterior tabla de conversiones, convierte los decigramos a gramos.&lt;/p&gt;","template":"&lt;p style=\"text-align: center\"&gt;{{T2}} dg = {{T2}} : 10 = {{response}} g&lt;/p&gt;","seed":{"calculated":[{"name":"T2","function":"math.max({{Q1}}, {{Q2}})*10","temp":true},{"name":"3-A1","label":"math.max({{Q1}}, {{Q2}})","function":"math.max({{Q1}}, {{Q2}})"}]},"algorithm":{"name":"calculateOperation","params":{"method":"equivLiteral","keyboard":"NUMERICAL"}}},{"id":"step-4","stimulus":"&lt;p&gt;Ahora, arrastra los gramos de fiambre al hueco que corresponda para completar la comparación.&lt;/p&gt;","template":"&lt;p style=\"text-align: center\"&gt;{{response}} &lt; {{response}}&lt;/p&gt;","seed":{"calculated":[{"name":"T1","function":"math.min({{Q1}}, {{Q2}})","temp":true},{"name":"T2","function":"math.max({{Q1}}, {{Q2}})*10","temp":true},{"name":"A1","label":"{{T1}} g de {{N1}}","function":"math.min({{Q1}}, {{Q2}})"},{"name":"A2","label":"{{T2}} dg de {{N2}}","function":"math.max({{Q1}}, {{Q2}})*10"}]},"algorithm":{"name":"calculateOperation","template":"Cloze with drag &amp; drop","params":{"keyboard":"NUMERICAL"}}}]}</v>
      </c>
      <c r="C564" s="202" t="str">
        <f t="shared" si="27"/>
        <v>#REF!</v>
      </c>
      <c r="D564" s="202" t="str">
        <f t="shared" si="2"/>
        <v>#REF!</v>
      </c>
    </row>
    <row r="565" ht="15.75" customHeight="1">
      <c r="A565" s="202" t="str">
        <f>Seeds!AA615</f>
        <v>M4-MyM-2c-A-3</v>
      </c>
      <c r="B565" s="202" t="str">
        <f>Seeds!Z615</f>
        <v>{"id":"M4-MyM-2c-A-3","seed":{"parameters":[{"name":"Q1","label":null,"min":38,"max":50,"step":1},{"name":"Q2","label":null,"min":38,"max":50,"step":1},{"name":"Q3","label":null,"min":38,"max":50,"step":1}],"uniques":true},"scaffolding":[{"id":"step-0","stimulus":"&lt;p&gt;Una doctora ha pesado a tres hermanos durante una revisión médica. Ordena sus pesos de mayor a menor. Colócalos de arriba a abajo.&lt;/p&gt;","seed":{"calculated":[{"name":"T1","function":"{{Q2}}*10","temp":true},{"name":"T2","function":"{{Q3}}*100","temp":true},{"name":"A1","label":"María: {{Q1}} kg","function":"{{Q1}}"},{"name":"A2","label":"Aitana: {{T1}} hg","function":"{{Q2}}"},{"name":"A3","label":"Adrián: {{T2}} dag","function":"{{Q3}}"}]},"algorithm":{"name":"orderNumbers","params":{"order":"desc"}}},{"id":"step-1","stimulus":"&lt;p&gt;¿Qué pide el enunciado?&lt;/p&gt;","seed":{"calculated":[{"name":"2-A1","label":"&lt;p&gt;Ordenar de mayor a menor las masas de los tres hermanos.&lt;/p&gt;"},{"name":"2-A2","label":"&lt;p&gt;Ordenar de menor a mayor las masas de los tres hermanos.&lt;/p&gt;","incorrect":true}]},"algorithm":{"name":"trueFalse","template":"Multiple choice – standard"}},{"id":"step-2","stimulus":"&lt;p&gt;Para ordenar las distintas medidas, hay que expresarlas en la misma unidad. ¿En qué tabla están las conversiones de unidades correctas?&lt;/p&gt;","seed":{"calculated":[{"name":"2-A1","label":"&lt;p&gt;&lt;img src='https://blueberry-assets.oneclick.es/M4_MyM_2c_1.svg' width=\"450\"&gt;&lt;/p&gt;"},{"name":"2-A2","label":"&lt;div style=\"display:flex; justify-content:center;\"&gt;&lt;img src=\"https://blueberry-assets.oneclick.es/M4_MyM_2c_2.svg\" width=\"450\"&gt;&lt;/img&gt;&lt;/div&gt;","incorrect":true},{"name":"2-A3","label":"&lt;p&gt;&lt;img src='https://blueberry-assets.oneclick.es/M4_MyM_2c_3.svg' width=\"450\"&gt;&lt;/p&gt;","incorrect":true}]},"algorithm":{"name":"trueFalse","template":"Multiple choice – standard"}},{"id":"step-3","stimulus":"&lt;p&gt;Con la ayuda de la anterior tabla de conversiones, convierte todas las masas a kilogramos.&lt;/p&gt;","template":"&lt;p style=\"text-align: center\"&gt;{{Q1}} kg&lt;/p&gt;&lt;p style=\"text-align: center\"&gt;{{T1}} hg = {{T1}} : 10 = {{response}} kg&lt;/p&gt;&lt;p style=\"text-align: center\"&gt;{{T2}} dag = {{T2}} : 100 = {{response}} kg&lt;/p&gt;","seed":{"calculated":[{"name":"T1","function":"{{Q2}}*10","temp":true},{"name":"T2","function":"{{Q3}}*100","temp":true},{"name":"3-A1","label":"{{Q2}}","function":"{{Q2}}"},{"name":"3-A2","label":"{{Q3}}","function":"{{Q3}}"}]},"algorithm":{"name":"calculateOperation","params":{"method":"equivLiteral","keyboard":"NUMERICAL"}}},{"id":"step-4","stimulus":"&lt;p&gt;Con los resultados anteriores, ordena las masas de los hermanos de mayor a menor. Colócalos de arriba a abajo.&lt;/p&gt;","seed":{"calculated":[{"name":"T1","function":"{{Q2}}*10","temp":true},{"name":"T2","function":"{{Q3}}*100","temp":true},{"name":"A1","label":"María: {{Q1}} kg","function":"{{Q1}}"},{"name":"A2","label":"Aitana: {{T1}} hg = {{Q2}} kg","function":"{{Q2}}"},{"name":"A3","label":"Adrián: {{T2}} dag = {{Q3}} kg","function":"{{Q3}}"}]},"algorithm":{"name":"orderNumbers","params":{"order":"desc"}}}]}</v>
      </c>
      <c r="C565" s="202" t="str">
        <f t="shared" si="27"/>
        <v>#REF!</v>
      </c>
      <c r="D565" s="202" t="str">
        <f t="shared" si="2"/>
        <v>#REF!</v>
      </c>
    </row>
    <row r="566" ht="15.75" customHeight="1">
      <c r="A566" s="202" t="str">
        <f>Seeds!AA635</f>
        <v>M4-MyM-19a-I-1</v>
      </c>
      <c r="B566" s="202" t="str">
        <f>Seeds!Z635</f>
        <v>{
    "id": "M4-MyM-19a-I-1",
    "stimulus": "&lt;p&gt;¿Con qué unidad de masa medirías los siguientes objetos? Arrástralos a su lugar correspondiente.&lt;/p&gt;",
    "template": "&lt;p&gt;{{Q1}} : {{response}}&lt;/p&gt;&lt;p&gt;{{Q2}} : {{response}}&lt;/p&gt;",
    "hint": "&lt;p&gt;1 libra es aproximadamente el peso de un balón de fútbol. 1 onza pesa 16 veces menos.&lt;/p&gt;",
    "feedback": "&lt;p&gt;1 libra es aproximadamente el peso de un balón de fútbol. 1 onza pesa 16 veces menos.&lt;/p&gt;",
    "seed": {
        "parameters": [
            {
                "name": "Q1",
                "label": null,
                "list": [
                    "Una goma de borrar",
                    "Una pila",
                    "Una cucharilla"
                ]
            },
            {
                "name": "Q2",
                "label": null,
                "list": [
                    "Dos barras de pan",
                    "Un libro de tapa blanda",
                    "Un tarro de mermelada"
                ]
            }
        ],
        "calculated": [
            {
                "name": "A1",
                "label": "onza"
            },
            {
                "name": "A2",
                "label": "libra"
            }
        ],
        "uniques": true
    },
    "algorithm": {
        "name": "calculateOperation",
        "template": "Cloze with drag &amp; drop"
    }
}</v>
      </c>
      <c r="C566" s="202" t="str">
        <f t="shared" si="27"/>
        <v>#REF!</v>
      </c>
      <c r="D566" s="202" t="str">
        <f t="shared" si="2"/>
        <v>#REF!</v>
      </c>
    </row>
    <row r="567" ht="15.75" customHeight="1">
      <c r="A567" s="202" t="str">
        <f>Seeds!AA636</f>
        <v>M4-MyM-19a-I-2</v>
      </c>
      <c r="B567" s="202" t="str">
        <f>Seeds!Z636</f>
        <v>{
    "id": "M4-MyM-19a-I-2",
    "stimulus": "&lt;p&gt;¿Con qué unidad de masa medirías los siguientes objetos? Arrástralos a su lugar correspondiente.&lt;/p&gt;",
    "template": "&lt;p&gt;{{Q1}} : {{response}}&lt;/p&gt;&lt;p&gt;{{Q2}} : {{response}}&lt;/p&gt;",
    "hint": "&lt;p&gt;1 libra es aproximadamente el peso de un balón de fútbol. 1 onza pesa 16 veces menos.&lt;/p&gt;",
    "feedback": "&lt;p&gt;1 libra es aproximadamente el peso de un balón de fútbol. 1 onza pesa 16 veces menos.&lt;/p&gt;",
    "seed": {
        "parameters": [
            {
                "name": "Q1",
                "label": null,
                "list": [
                    "Dos barras de pan",
                    "Un libro de tapa blanda",
                    "Un tarro de mermelada"
                ]
            },
            {
                "name": "Q2",
                "label": null,
                "list": [
                    "Una goma de borrar",
                    "Una pila",
                    "Una cucharilla"
                ]
            }
        ],
        "calculated": [
            {
                "name": "A1",
                "label": "libra"
            },
            {
                "name": "A2",
                "label": "onza"
            }
        ],
        "uniques": true
    },
    "algorithm": {
        "name": "calculateOperation",
        "template": "Cloze with drag &amp; drop"
    }
}</v>
      </c>
      <c r="C567" s="202" t="str">
        <f t="shared" si="27"/>
        <v>#REF!</v>
      </c>
      <c r="D567" s="202" t="str">
        <f t="shared" si="2"/>
        <v>#REF!</v>
      </c>
    </row>
    <row r="568" ht="15.75" customHeight="1">
      <c r="A568" s="202" t="str">
        <f>Seeds!AA637</f>
        <v>M4-MyM-19a-E-1</v>
      </c>
      <c r="B568" s="202" t="str">
        <f>Seeds!Z637</f>
        <v>{
    "id": "M4-MyM-19a-E-1",
    "stimulus": "&lt;p&gt;¿A qué unidad de masa se aproxima el peso de {{Q1}}?&lt;/p&gt;",
    "hint": "&lt;p&gt;1 libra es aproximadamente el peso de un balón de fútbol. 1 onza pesa 16 veces menos.&lt;/p&gt;",
    "feedback": "&lt;p&gt;1 libra es aproximadamente el peso de un balón de fútbol. 1 onza pesa 16 veces menos.&lt;/p&gt;",
    "seed": {
        "parameters": [
            {
                "name": "Q1",
                "label": null,
                "list": [
                    "dos barras de pan",
                    "un libro de tapa blanda",
                    "un tarro de mermelada"
                ]
            }
        ],
        "calculated": [
            {
                "name": "A1",
                "label": "1 libra"
            },
            {
                "name": "A2",
                "label": "1 onza",
                "incorrect": true
            }
        ],
        "uniques": true
    },
    "algorithm": {
        "name": "trueFalse",
        "template": "Multiple choice – standard",
        "params": {
            "countCorrect": 1,
            "countIncorrect": 1,
            "showCheckIcon": false,
            "columns": 2
        }
    }
}</v>
      </c>
      <c r="C568" s="202" t="str">
        <f t="shared" si="27"/>
        <v>#REF!</v>
      </c>
      <c r="D568" s="202" t="str">
        <f t="shared" si="2"/>
        <v>#REF!</v>
      </c>
    </row>
    <row r="569" ht="15.75" customHeight="1">
      <c r="A569" s="202" t="str">
        <f>Seeds!AA638</f>
        <v>M4-MyM-19a-E-2</v>
      </c>
      <c r="B569" s="202" t="str">
        <f>Seeds!Z638</f>
        <v>{
    "id": "M4-MyM-19a-E-2",
    "stimulus": "&lt;p&gt;¿A qué unidad de masa se aproxima el peso de {{Q1}}?&lt;/p&gt;",
    "hint": "&lt;p&gt;1 libra es aproximadamente el peso de un balón de fútbol. 1 onza pesa 16 veces menos.&lt;/p&gt;",
    "feedback": "&lt;p&gt;1 libra es aproximadamente el peso de un balón de fútbol. 1 onza pesa 16 veces menos.&lt;/p&gt;",
    "seed": {
        "parameters": [
            {
                "name": "Q1",
                "label": null,
                "list": [
                    "una goma de borrar",
                    "una pila",
                    "una cucharilla"
                ]
            }
        ],
        "calculated": [
            {
                "name": "A1",
                "label": "1 libra",
                "incorrect": true
            },
            {
                "name": "A2",
                "label": "1 onza"
            }
        ],
        "uniques": true
    },
    "algorithm": {
        "name": "trueFalse",
        "template": "Multiple choice – standard",
        "params": {
            "countCorrect": 1,
            "countIncorrect": 1,
            "showCheckIcon":false,
            "columns":2
        }
    }
}</v>
      </c>
      <c r="C569" s="202" t="str">
        <f t="shared" si="27"/>
        <v>#REF!</v>
      </c>
      <c r="D569" s="202" t="str">
        <f t="shared" si="2"/>
        <v>#REF!</v>
      </c>
    </row>
    <row r="570" ht="15.75" customHeight="1">
      <c r="A570" s="202" t="str">
        <f>Seeds!AA639</f>
        <v>M4-MyM-19b-I-1</v>
      </c>
      <c r="B570" s="202" t="str">
        <f>Seeds!Z639</f>
        <v>{"id":"M4-MyM-19b-I-1","stimulus":"&lt;p&gt;Elige la opción correcta para completar esta equivalencia.&lt;/p&gt;","template":"&lt;p style=\"text-align: center\"&gt;{{T1}} libras = {{response}} onzas&lt;/p&gt;","hint":"&lt;p&gt;La equivalencia entre las unidades de masa que no son del Sistema Métrico Decimal es la siguiente:&lt;/p&gt;&lt;p style=\"text-align: center\"&gt;1 libra = 16 onzas&lt;/p&gt;","feedback":"&lt;p&gt;La equivalencia entre las unidades de masa que no son del Sistema Métrico Decimal es la siguiente:&lt;/p&gt;&lt;p style=\"text-align: center\"&gt;1 libra = 16 onzas&lt;/p&gt;&lt;p&gt;En este caso:&lt;/p&gt;&lt;p style=\"text-align: center\"&gt;{{T1}} libras = {{T1}} × 16 = {{Q1}} onzas&lt;/p&gt;","seed":{"parameters":[{"name":"Q1","label":null,"min":32,"max":320,"step":16},{"name":"Q2","min":30,"max":350,"step":1},{"name":"Q3","min":30,"max":350,"step":1}],"calculated":[{"name":"T1","label":"{{function}}","function":"Lemonlib.round({{Q1}}/16,1)","temp":true},{"name":"A1","label":"{{Q1}}","group":1},{"name":"A2","label":"{{Q2}}","group":1,"incorrect":true},{"name":"A3","label":"{{Q3}}","group":1,"incorrect":true}],"uniques":true},"algorithm":{"name":"groupResponses","template":"Cloze with drop down"}}</v>
      </c>
      <c r="C570" s="202" t="str">
        <f t="shared" si="27"/>
        <v>#REF!</v>
      </c>
      <c r="D570" s="202" t="str">
        <f t="shared" si="2"/>
        <v>#REF!</v>
      </c>
    </row>
    <row r="571" ht="15.75" customHeight="1">
      <c r="A571" s="202" t="str">
        <f>Seeds!AA640</f>
        <v>M4-MyM-19b-I-2</v>
      </c>
      <c r="B571" s="202" t="str">
        <f>Seeds!Z640</f>
        <v>{"id":"M4-MyM-19b-I-2","stimulus":"&lt;p&gt;Elige la opción correcta para completar esta equivalencia.&lt;/p&gt;","template":"&lt;p style=\"text-align: center\"&gt;{{T1}} onzas = {{response}} libras&lt;/p&gt;","hint":"&lt;p&gt;La equivalencia entre las unidades de masa que no son del Sistema Métrico Decimal es la siguiente:&lt;/p&gt;&lt;p style=\"text-align: center\"&gt;1 libra = 16 onzas&lt;/p&gt;","feedback":"&lt;p&gt;La equivalencia entre las unidades de masa que no son del Sistema Métrico Decimal es la siguiente:&lt;/p&gt;&lt;p style=\"text-align: center\"&gt;1 libra = 16 onzas&lt;/p&gt;&lt;p&gt;En este caso:&lt;/p&gt;&lt;p style=\"text-align: center\"&gt;{{T1}} onzas = {{T1}} : 16 = {{Q1}} libras&lt;/p&gt;","seed":{"parameters":[{"name":"Q1","label":null,"min":2,"max":30,"step":1},{"name":"Q2","min":2,"max":30,"step":1},{"name":"Q3","min":2,"max":30,"step":1}],"calculated":[{"name":"T1","label":"{{function}}","function":"{{Q1}}*16","temp":true},{"name":"A1","label":"{{Q1}}","group":1},{"name":"A2","label":"{{Q2}}","group":1,"incorrect":true},{"name":"A3","label":"{{Q3}}","group":1,"incorrect":true}],"uniques":true},"algorithm":{"name":"groupResponses","template":"Cloze with drop down"}}</v>
      </c>
      <c r="C571" s="202" t="str">
        <f t="shared" si="27"/>
        <v>#REF!</v>
      </c>
      <c r="D571" s="202" t="str">
        <f t="shared" si="2"/>
        <v>#REF!</v>
      </c>
    </row>
    <row r="572" ht="15.75" customHeight="1">
      <c r="A572" s="202" t="str">
        <f t="shared" ref="A572:C572" si="28">#REF!</f>
        <v>#REF!</v>
      </c>
      <c r="B572" s="202" t="str">
        <f t="shared" si="28"/>
        <v>#REF!</v>
      </c>
      <c r="C572" s="202" t="str">
        <f t="shared" si="28"/>
        <v>#REF!</v>
      </c>
      <c r="D572" s="202" t="str">
        <f t="shared" si="2"/>
        <v>#REF!</v>
      </c>
    </row>
    <row r="573" ht="15.75" customHeight="1">
      <c r="A573" s="202" t="str">
        <f t="shared" ref="A573:C573" si="29">#REF!</f>
        <v>#REF!</v>
      </c>
      <c r="B573" s="202" t="str">
        <f t="shared" si="29"/>
        <v>#REF!</v>
      </c>
      <c r="C573" s="202" t="str">
        <f t="shared" si="29"/>
        <v>#REF!</v>
      </c>
      <c r="D573" s="202" t="str">
        <f t="shared" si="2"/>
        <v>#REF!</v>
      </c>
    </row>
    <row r="574" ht="15.75" customHeight="1">
      <c r="A574" s="202" t="str">
        <f>Seeds!AA641</f>
        <v>M4-MyM-19b-E-1</v>
      </c>
      <c r="B574" s="202" t="str">
        <f>Seeds!Z641</f>
        <v>{"id":"M4-MyM-19b-E-1","stimulus":"&lt;p&gt;Completa esta equivalencia.&lt;/p&gt;","template":"&lt;p style=\"text-align: center\"&gt;{{Q1}} libras = {{response}} onzas&lt;/p&gt;","hint":"&lt;p&gt;La equivalencia entre las unidades de masa que no son del Sistema Métrico Decimal es la siguiente:&lt;/p&gt;&lt;p style=\"text-align: center\"&gt;1 libra = 16 onzas&lt;/p&gt;","feedback":"&lt;p&gt;La equivalencia entre las unidades de masa que no son del Sistema Métrico Decimal es la siguiente:&lt;/p&gt;&lt;p style=\"text-align: center\"&gt;1 libra = 16 onzas&lt;/p&gt;&lt;p&gt;En este caso:&lt;/p&gt;&lt;p style=\"text-align: center\"&gt;{{Q1}} libras = {{Q1}} × 16 = {{A1}} onzas&lt;/p&gt;","seed":{"parameters":[{"name":"Q1","label":null,"min":2,"max":50,"step":1}],"calculated":[{"name":"A1","label":"{{function}}","function":"{{Q1}}*16"}],"uniques":true},"algorithm":{"name":"calculateOperation","params":{"method":"equivLiteral","keyboard":"NUMERICAL"}}}</v>
      </c>
      <c r="C574" s="202" t="str">
        <f t="shared" ref="C574:C757" si="30">#REF!</f>
        <v>#REF!</v>
      </c>
      <c r="D574" s="202" t="str">
        <f t="shared" si="2"/>
        <v>#REF!</v>
      </c>
    </row>
    <row r="575" ht="15.75" customHeight="1">
      <c r="A575" s="202" t="str">
        <f>Seeds!AA642</f>
        <v>M4-MyM-19b-E-2</v>
      </c>
      <c r="B575" s="202" t="str">
        <f>Seeds!Z642</f>
        <v>{"id":"M4-MyM-19b-E-2","stimulus":"&lt;p&gt;Completa esta equivalencia.&lt;/p&gt;","template":"&lt;p style=\"text-align: center\"&gt;{{T1}} onzas = {{response}} libras&lt;/p&gt;","hint":"&lt;p&gt;La equivalencia entre las unidades de masa que no son del Sistema Métrico Decimal es la siguiente:&lt;/p&gt;&lt;p style=\"text-align: center\"&gt;1 libra = 16 onzas&lt;/p&gt;","feedback":"&lt;p&gt;La equivalencia entre las unidades de masa que no son del Sistema Métrico Decimal es la siguiente:&lt;/p&gt;&lt;p style=\"text-align: center\"&gt;1 libra = 16 onzas&lt;/p&gt;&lt;p&gt;En este caso:&lt;/p&gt;&lt;p style=\"text-align: center\"&gt;{{T1}} onzas = {{T1}} : 16 = {{Q1}} libras&lt;/p&gt;","seed":{"parameters":[{"name":"Q1","label":null,"min":2,"max":50,"step":1}],"calculated":[{"name":"T1","label":"{{function}}","function":"{{Q1}}*16","temp":true},{"name":"A1","label":"{{function}}","function":"{{Q1}} "}],"uniques":true},"algorithm":{"name":"calculateOperation","params":{"method":"equivLiteral","keyboard":"NUMERICAL"}}}</v>
      </c>
      <c r="C575" s="202" t="str">
        <f t="shared" si="30"/>
        <v>#REF!</v>
      </c>
      <c r="D575" s="202" t="str">
        <f t="shared" si="2"/>
        <v>#REF!</v>
      </c>
    </row>
    <row r="576" ht="15.75" customHeight="1">
      <c r="A576" s="202" t="str">
        <f>Seeds!AA643</f>
        <v>M4-MyM-19b-A-1</v>
      </c>
      <c r="B576" s="202" t="str">
        <f>Seeds!Z643</f>
        <v>{"id":"M4-MyM-19b-A-1","stimulus":"&lt;p&gt;Un pastelero ha comprado {{Q1}} libras de chocolate. ¿Cuántas onzas son?&lt;/p&gt;","template":"&lt;p&gt;Ha comprado {{response}} onzas.&lt;/p&gt;","hint":"&lt;p&gt;La equivalencia entre las unidades de masa que no son del Sistema Métrico Decimal es la siguiente:&lt;/p&gt;&lt;p style=\"text-align: center\"&gt;1 libra = 16 onzas&lt;/p&gt;","feedback":"&lt;p&gt;La equivalencia entre las unidades de masa que no son del Sistema Métrico Decimal es la siguiente:&lt;/p&gt;&lt;p style=\"text-align: center\"&gt;1 libra = 16 onzas&lt;/p&gt;&lt;p&gt;En este caso:&lt;/p&gt;&lt;p style=\"text-align: center\"&gt;{{Q1}} libras = {{Q1}} × 16 = {{A1}} onzas&lt;/p&gt;","seed":{"parameters":[{"name":"Q1","label":null,"min":2,"max":10,"step":1}],"calculated":[{"name":"A1","label":"{{function}}","function":"{{Q1}}*16"}],"uniques":true},"algorithm":{"name":"calculateOperation","params":{"method":"equivLiteral","keyboard":"NUMERICAL"}}}</v>
      </c>
      <c r="C576" s="202" t="str">
        <f t="shared" si="30"/>
        <v>#REF!</v>
      </c>
      <c r="D576" s="202" t="str">
        <f t="shared" si="2"/>
        <v>#REF!</v>
      </c>
    </row>
    <row r="577" ht="15.75" customHeight="1">
      <c r="A577" s="202" t="str">
        <f>Seeds!AA644</f>
        <v>M4-MyM-19b-A-2</v>
      </c>
      <c r="B577" s="202" t="str">
        <f>Seeds!Z644</f>
        <v>{"id":"M4-MyM-19b-A-2","stimulus":"&lt;p&gt;Gerardo utiliza {{Q1}} onzas de queso gouda para preparar una &lt;i&gt;pizza.&lt;/i&gt; ¿A cuántas libras equivale?&lt;/p&gt;","template":"&lt;p&gt;Necesita {{response}} libras de queso.&lt;/p&gt;","hint":"&lt;p&gt;La equivalencia entre las unidades de masa que no son del Sistema Métrico Decimal es la siguiente:&lt;/p&gt;&lt;p style=\"text-align: center\"&gt;1 libra = 16 onzas&lt;/p&gt;","feedback":"&lt;p&gt;La equivalencia entre las unidades de masa que no son del Sistema Métrico Decimal es la siguiente:&lt;/p&gt;&lt;p style=\"text-align: center\"&gt;1 libra = 16 onzas&lt;/p&gt;&lt;p&gt;En este caso:&lt;/p&gt;&lt;p style=\"text-align: center\"&gt;{{Q1}} onzas = {{Q1}} : 16 = {{T1}} libras&lt;/p&gt;","seed":{"parameters":[{"name":"Q1","label":null,"min":16,"max":100,"step":16}],"calculated":[{"name":"T1","label":"{{function}}","function":"{{Q1}}/16","temp":true},{"name":"A1","label":"{{function}}","function":"{{T1}}"}],"uniques":true},"algorithm":{"name":"calculateOperation","params":{"method":"equivLiteral","keyboard":"NUMERICAL"}}}</v>
      </c>
      <c r="C577" s="202" t="str">
        <f t="shared" si="30"/>
        <v>#REF!</v>
      </c>
      <c r="D577" s="202" t="str">
        <f t="shared" si="2"/>
        <v>#REF!</v>
      </c>
    </row>
    <row r="578" ht="15.75" customHeight="1">
      <c r="A578" s="202" t="str">
        <f>Seeds!AA645</f>
        <v>M4-MyM-19b-A-3</v>
      </c>
      <c r="B578" s="202" t="str">
        <f>Seeds!Z645</f>
        <v>{"id":"M4-MyM-19b-A-3","stimulus":"&lt;p&gt;Un trabajador ha preparado {{Q1}} libras de metal para fabricar una aleación. ¿A cuántas onzas equivalen?&lt;/p&gt;","template":"&lt;p&gt;Son {{response}} onzas de metal.&lt;/p&gt;","hint":"&lt;p&gt;La equivalencia entre las unidades de masa que no son del Sistema Métrico Decimal es la siguiente:&lt;/p&gt;&lt;p style=\"text-align: center\"&gt;1 libra = 16 onzas&lt;/p&gt;","feedback":"&lt;p&gt;La equivalencia entre las unidades de masa que no son del Sistema Métrico Decimal es la siguiente:&lt;/p&gt;&lt;p style=\"text-align: center\"&gt;1 libra = 16 onzas&lt;/p&gt;&lt;p&gt;En este caso:&lt;/p&gt;&lt;p style=\"text-align: center\"&gt;{{Q1}} libras = {{Q1}} × 16 = {{A1}} onzas&lt;/p&gt;","seed":{"parameters":[{"name":"Q1","label":null,"min":2,"max":20,"step":1}],"calculated":[{"name":"A1","label":"{{function}}","function":"{{Q1}}*16"}],"uniques":true},"algorithm":{"name":"calculateOperation","params":{"method":"equivLiteral","keyboard":"NUMERICAL"}}}</v>
      </c>
      <c r="C578" s="202" t="str">
        <f t="shared" si="30"/>
        <v>#REF!</v>
      </c>
      <c r="D578" s="202" t="str">
        <f t="shared" si="2"/>
        <v>#REF!</v>
      </c>
    </row>
    <row r="579" ht="15.75" customHeight="1">
      <c r="A579" s="202" t="str">
        <f>Seeds!AA646</f>
        <v>M4-MyM-16a-I-1</v>
      </c>
      <c r="B579" s="202" t="str">
        <f>Seeds!Z646</f>
        <v>{"id":"M4-MyM-16a-I-1","stimulus":"&lt;p&gt;¿Cuál de las siguientes opciones expresa la forma simple de esta medida de masa? Escoge.&lt;/p&gt;","template":"&lt;p style=\"text-align: center\"&gt;{{Q1}} hg y {{T1}} g = {{response}}&lt;/p&gt;","hint":"&lt;p&gt;Una medida en forma simple se expresa con una sola unidad, mientras que en forma compleja se usan dos o más unidades.&lt;/p&gt;","feedback":"&lt;p&gt;Una medida en forma simple se expresa con una sola unidad, mientras que en forma compleja se usan dos o más unidades.&lt;/p&gt;","seed":{"parameters":[{"name":"Q1","label":null,"min":1,"max":9,"step":1},{"name":"Q2","min":1,"max":9,"step":1},{"name":"Q3","min":1,"max":9,"step":1}],"calculated":[{"name":"T1","label":"{{function}}","function":"{{Q2}}*10+{{Q3}}","temp":true},{"name":"T2","label":"{{function}}","function":"{{Q1}}*100+{{Q2}}*10+{{Q3}}","temp":true},{"name":"T3","label":"{{function}}","function":"{{Q1}}*1000+{{Q2}}*10+{{Q3}}","temp":true},{"name":"T4","label":"{{function}}","function":"{{Q1}}*1000+{{Q2}}*100+{{Q3}}","temp":true},{"name":"A1","label":"{{T2}} g","group":1},{"name":"A2","label":"{{T3}} g","group":1,"incorrect":true},{"name":"A3","label":"{{T4}} g","group":1,"incorrect":true}],"uniques":true},"algorithm":{"name":"groupResponses","template":"Cloze with drop down"}}</v>
      </c>
      <c r="C579" s="202" t="str">
        <f t="shared" si="30"/>
        <v>#REF!</v>
      </c>
      <c r="D579" s="202" t="str">
        <f t="shared" si="2"/>
        <v>#REF!</v>
      </c>
    </row>
    <row r="580" ht="15.75" customHeight="1">
      <c r="A580" s="202" t="str">
        <f>Seeds!AA648</f>
        <v>M4-MyM-16a-E-1</v>
      </c>
      <c r="B580" s="202" t="str">
        <f>Seeds!Z648</f>
        <v>{"id":"M4-MyM-16a-E-1","stimulus":"&lt;p&gt;Expresa esta medida de masa en forma simple.&lt;/p&gt;","template":"&lt;p style=\"text-align: center\"&gt;{{Q1}} dag y {{Q2}} g = {{response}} g&lt;/p&gt;","hint":"&lt;p&gt;Una medida en forma simple se expresa con una sola unidad, mientras que en forma compleja se usan dos o más unidades.&lt;/p&gt;","feedback":"&lt;p&gt;Una medida en forma simple se expresa con una sola unidad, mientras que en forma compleja se usan dos o más unidades.&lt;/p&gt;&lt;p style=\"text-align: center\"&gt;{{Q1}} dag y {{Q2}} g = {{Q1}} × 10 + {{Q2}} = {{A1}} g&lt;/p&gt;","seed":{"parameters":[{"name":"Q1","label":null,"min":1,"max":99,"step":1},{"name":"Q2","label":null,"min":1,"max":9,"step":1}],"calculated":[{"name":"A1","label":"{{function}}","function":"{{Q1}}*10+{{Q2}}"}],"uniques":true},"algorithm":{"name":"calculateOperation","params":{"method":"equivLiteral","keyboard":"NUMERICAL"}}}</v>
      </c>
      <c r="C580" s="202" t="str">
        <f t="shared" si="30"/>
        <v>#REF!</v>
      </c>
      <c r="D580" s="202" t="str">
        <f t="shared" si="2"/>
        <v>#REF!</v>
      </c>
    </row>
    <row r="581" ht="15.75" customHeight="1">
      <c r="A581" s="202" t="str">
        <f>Seeds!AA651</f>
        <v>M4-MyM-16a-A-1</v>
      </c>
      <c r="B581" s="202" t="str">
        <f>Seeds!Z651</f>
        <v>{"id":"M4-MyM-16a-A-1","stimulus":"&lt;p&gt;Acaba de nacer Gloria y ha pesado {{Q1}} kg y {{Q2}} g. ¿Cuántos gramos son en total?&lt;/p&gt;","template":"&lt;p&gt;Gloria ha pesado {{response}} g.&lt;/p&gt;","hint":"&lt;p&gt;Una medida en forma simple se expresa con una sola unidad, mientras que en forma compleja se usan dos o más unidades.&lt;/p&gt;","feedback":"&lt;p&gt;Una medida en forma simple se expresa con una sola unidad, mientras que en forma compleja se usan dos o más unidades.&lt;/p&gt;&lt;p style=\"text-align: center\"&gt;{{Q1}} kg y {{Q2}} g = {{Q1}} × 1 000 + {{Q2}} = {{A1}} g&lt;/p&gt;","seed":{"parameters":[{"name":"Q1","label":null,"list":[2,3]},{"name":"Q2","label":null,"min":100,"max":950,"step":50}],"calculated":[{"name":"A1","label":"{{function}}","function":"{{Q1}}*1000 + {{Q2}}"}],"uniques":true},"algorithm":{"name":"calculateOperation","params":{"method":"equivLiteral","keyboard":"NUMERICAL"}}}</v>
      </c>
      <c r="C581" s="202" t="str">
        <f t="shared" si="30"/>
        <v>#REF!</v>
      </c>
      <c r="D581" s="202" t="str">
        <f t="shared" si="2"/>
        <v>#REF!</v>
      </c>
    </row>
    <row r="582" ht="15.75" customHeight="1">
      <c r="A582" s="202" t="str">
        <f>Seeds!AA652</f>
        <v>M4-MyM-16a-A-2</v>
      </c>
      <c r="B582" s="202" t="str">
        <f>Seeds!Z652</f>
        <v>{"id":"M4-MyM-16a-A-2","stimulus":"&lt;p&gt;Natalia trabaja en un viñedo y por la mañana ha recogido {{Q1}} kg y {{Q2}} dag de uvas. ¿A cuántos hectogramos equivalen?&lt;/p&gt;","template":"&lt;p&gt;Natalia ha vendimiado {{response}} hg de uva.&lt;/p&gt;","hint":"&lt;p&gt;Una medida en forma simple se expresa con una sola unidad, mientras que en forma compleja se usan dos o más unidades.&lt;/p&gt;","feedback":"&lt;p&gt;Una medida en forma simple se expresa con una sola unidad, mientras que en forma compleja se usan dos o más unidades.&lt;/p&gt;&lt;p style=\"text-align: center\"&gt;{{Q1}} kg y {{Q2}} dag = {{Q1}} × 10 + {{Q2}} : 10 = {{A1}} g&lt;/p&gt;","seed":{"parameters":[{"name":"Q1","label":null,"min":100,"max":400,"step":1},{"name":"Q2","label":null,"min":10,"max":90,"step":10}],"calculated":[{"name":"A1","label":"{{function}}","function":"{{Q1}}*10+{{Q2}}/10"}],"uniques":true},"algorithm":{"name":"calculateOperation","params":{"method":"equivLiteral","keyboard":"NUMERICAL"}}}</v>
      </c>
      <c r="C582" s="202" t="str">
        <f t="shared" si="30"/>
        <v>#REF!</v>
      </c>
      <c r="D582" s="202" t="str">
        <f t="shared" si="2"/>
        <v>#REF!</v>
      </c>
    </row>
    <row r="583" ht="15.75" customHeight="1">
      <c r="A583" s="202" t="str">
        <f>Seeds!AA653</f>
        <v>M4-MyM-16a-A-3</v>
      </c>
      <c r="B583" s="202" t="str">
        <f>Seeds!Z653</f>
        <v>{"id":"M4-MyM-16a-A-3","stimulus":"&lt;p&gt;Rafael ha acudido a una librería donde se venden libros al peso. Si ha comprado {{Q1}} hg y {{Q2}} g, ¿a cuántos gramos equivalen?&lt;/p&gt;","template":"&lt;p&gt;Rafael ha comprado un total de {{response}} g.&lt;/p&gt;","hint":"&lt;p&gt;Una medida en forma simple se expresa con una sola unidad, mientras que en forma compleja se usan dos o más unidades.&lt;/p&gt;","feedback":"&lt;p&gt;Una medida en forma simple se expresa con una sola unidad, mientras que en forma compleja se usan dos o más unidades.&lt;/p&gt;&lt;p style=\"text-align: center\"&gt;{{Q1}} hg y {{Q2}} g = {{Q1}} × 100 + {{Q2}} = {{A1}} g&lt;/p&gt;","seed":{"parameters":[{"name":"Q1","label":null,"min":1,"max":15,"step":1},{"name":"Q2","label":null,"min":10,"max":95,"step":5}],"calculated":[{"name":"A1","label":"{{function}}","function":"{{Q1}}*100+{{Q2}}"}],"uniques":true},"algorithm":{"name":"calculateOperation","params":{"method":"equivLiteral","keyboard":"NUMERICAL"}}}</v>
      </c>
      <c r="C583" s="202" t="str">
        <f t="shared" si="30"/>
        <v>#REF!</v>
      </c>
      <c r="D583" s="202" t="str">
        <f t="shared" si="2"/>
        <v>#REF!</v>
      </c>
    </row>
    <row r="584" ht="15.75" customHeight="1">
      <c r="A584" s="202" t="str">
        <f>Seeds!AA654</f>
        <v>M4-MyM-16b-I-1</v>
      </c>
      <c r="B584" s="202" t="str">
        <f>Seeds!Z654</f>
        <v>{"id":"M4-MyM-16b-I-1","stimulus":"&lt;p&gt;Selecciona las equivalencias correctas.&lt;/p&gt;","hint":"&lt;p&gt;La equivalencia entre unidades de masa es:&lt;/p&gt;&lt;div style=\"display:flex; justify-content:center;\"&gt;&lt;img src=\"https://blueberry-assets.oneclick.es/M4_MyM_2b_1.svg\" width=\"450\"&gt;&lt;/img&gt;&lt;/div&gt;","feedback":"&lt;p&gt;Para transformar medidas de masa en forma simple a forma compleja, ayúdate de una tabla de equivalencias como esta:&lt;/p&gt;&lt;div style=\"display:flex; justify-content:center;\"&gt;&lt;img src=\"https://blueberry-assets.oneclick.es/M4_MyM_2b_1.svg\" width=\"450\"&gt;&lt;/img&gt;&lt;/div&gt;","seed":{"parameters":[{"name":"Q1","label":null,"min":1,"max":9,"step":1},{"name":"Q2","label":null,"min":1,"max":999,"step":1},{"name":"Q3","label":null,"min":1,"max":99,"step":1},{"name":"Q4","label":null,"min":1,"max":9,"step":1},{"name":"Q5","label":null,"min":1,"max":99,"step":1},{"name":"Q6","label":null,"min":1,"max":99,"step":1},{"name":"Q7","label":null,"min":1,"max":9,"step":1},{"name":"Q8","label":null,"min":1,"max":9,"step":1},{"name":"Q9","label":null,"min":1,"max":9,"step":1},{"name":"Q10","label":null,"min":1,"max":99,"step":1},{"name":"Q11","label":null,"min":1,"max":9,"step":1},{"name":"Q12","label":null,"min":1,"max":9,"step":1}],"calculated":[{"name":"T1","label":"{{function}}","function":"{{Q1}}*1000 + {{Q2}}","temp":true},{"name":"T2","label":"{{function}}","function":"{{Q3}}*10 + {{Q4}}","temp":true},{"name":"T3","label":"{{function}}","function":"{{Q5}}*100 + {{Q6}}","temp":true},{"name":"T4","label":"{{function}}","function":"{{Q7}}*100 + {{Q8}}","temp":true},{"name":"T5","label":"{{function}}","function":"{{Q9}}*1000 + {{Q10}}","temp":true},{"name":"T6","label":"{{function}}","function":"{{Q11}}*10 + {{Q12}}","temp":true},{"name":"A1","label":"{{T1}} g = {{Q1}} kg y {{Q2}} g","function":""},{"name":"A2","label":"{{T2}} g = {{Q3}} dag y {{Q4}} g","function":""},{"name":"A3","label":"{{T3}} mg = {{Q5}} dg y {{Q6}} mg","function":""},{"name":"A4","label":"{{T4}} cg = {{Q7}} dg y {{Q8}} cg","function":"","incorrect":true,"feedback":"{{T4}} cg = {{Q7}} g y {{Q8}} cg"},{"name":"A5","label":"{{T5}} g = {{Q9}} hg y {{Q10}} g","function":"","incorrect":true,"feedback":"{{T5}} g = {{Q9}} kg y {{Q10}} g"},{"name":"A6","label":"{{T6}} g = {{Q11}} hg y {{Q12}} g","function":"","incorrect":true,"feedback":"{{T6}} g = {{Q11}} dag y {{Q12}} g"}],"uniques":true},"algorithm":{"name":"trueFalse","template":"Multiple choice – multiple response","params":{"countCorrect":2,"countIncorrect":1,"showCheckIcon":false,"columns":3}}}</v>
      </c>
      <c r="C584" s="202" t="str">
        <f t="shared" si="30"/>
        <v>#REF!</v>
      </c>
      <c r="D584" s="202" t="str">
        <f t="shared" si="2"/>
        <v>#REF!</v>
      </c>
    </row>
    <row r="585" ht="15.75" customHeight="1">
      <c r="A585" s="202" t="str">
        <f>Seeds!AA655</f>
        <v>M4-MyM-16b-E-1</v>
      </c>
      <c r="B585" s="202" t="str">
        <f>Seeds!Z655</f>
        <v>{"id":"M4-MyM-16b-E-1","stimulus":"&lt;p&gt;Expresa la siguiente longitud de forma compleja.&lt;/p&gt;","template":"&lt;p style=\"text-align: center\"&gt;{{T1}} g = {{response}} dag y {{response}} g&lt;/p&gt;","hint":"&lt;p&gt;La equivalencia entre unidades de masa es:&lt;/p&gt;&lt;div style=\"display:flex; justify-content:center;\"&gt;&lt;img src=\"https://blueberry-assets.oneclick.es/M4_MyM_2b_1.svg\" width=\"450\"&gt;&lt;/img&gt;&lt;/div&gt;","feedback":"&lt;p&gt;Para transformar esta medida en forma compleja, ayúdate de una tabla como esta:&lt;/p&gt;&lt;div style=\"display:flex; justify-content:center;\"&gt;&lt;table style=\"width: 50%;\"&gt;&lt;tbody&gt;&lt;tr&gt;&lt;td style=\"width: 24.9688%; background-color: #72D2CD; text-align: center;\"&gt;&lt;span style=\"color: rgb(255, 255, 255);\"&gt;&lt;strong&gt;hg&lt;/strong&gt;&lt;/span&gt;&lt;/td&gt;&lt;td style=\"width: 24.9688%; background-color: #72D2CD; text-align: center;\"&gt;&lt;span style=\"color: rgb(255, 255, 255);\"&gt;&lt;strong&gt;dag&lt;/strong&gt;&lt;/span&gt;&lt;/td&gt;&lt;td style=\"width: 24.9688%; background-color: #72D2CD; text-align: center;\"&gt;&lt;span style=\"color: rgb(255, 255, 255);\"&gt;&lt;strong&gt;g&lt;/strong&gt;&lt;/span&gt;&lt;/td&gt;&lt;/tr&gt;&lt;tr&gt;&lt;td style=\"width: 25%; text-align: center;\"&gt;{{Q1}}&lt;/td&gt;&lt;td style=\"width: 24.9688%; text-align: center;\"&gt;{{Q2}}&lt;/td&gt;&lt;td style=\"width: 24.9688%; text-align: center;\"&gt;{{Q3}}&lt;/td&gt;&lt;/tr&gt;&lt;/tbody&gt;&lt;/table&gt;&lt;/div&gt;","seed":{"parameters":[{"name":"Q1","label":null,"min":1,"max":9,"step":1},{"name":"Q2","label":null,"min":1,"max":9,"step":1},{"name":"Q3","label":null,"min":1,"max":9,"step":1}],"calculated":[{"name":"A1","label":"{{function}}","function":"{{Q1}}*10+{{Q2}}"},{"name":"A2","label":"{{function}}","function":"{{Q3}}"},{"name":"T1","label":"{{function}}","function":"{{Q1}}*100+{{Q2}}*10+{{Q3}}","temp":true}],"uniques":true},"algorithm":{"name":"calculateOperation","params":{"method":"equivLiteral","keyboard":"NUMERICAL"}}}</v>
      </c>
      <c r="C585" s="202" t="str">
        <f t="shared" si="30"/>
        <v>#REF!</v>
      </c>
      <c r="D585" s="202" t="str">
        <f t="shared" si="2"/>
        <v>#REF!</v>
      </c>
    </row>
    <row r="586" ht="15.75" customHeight="1">
      <c r="A586" s="202" t="str">
        <f>Seeds!AA657</f>
        <v>M4-MyM-16b-A-1</v>
      </c>
      <c r="B586" s="202" t="str">
        <f>Seeds!Z657</f>
        <v>{"id":"M4-MyM-16b-A-1","stimulus":"&lt;p&gt;Un anillo de oro pesa {{T1}} cg. ¿Cómo se expresa esta masa en gramos y decigramos? Completa.&lt;/p&gt;","template":"&lt;p&gt;El anillo pesa {{response}} g y {{response}} dg.&lt;/p&gt;","hint":"&lt;p&gt;La equivalencia entre unidades de masa es:&lt;/p&gt;&lt;div style=\"display:flex; justify-content:center;\"&gt;&lt;img src=\"https://blueberry-assets.oneclick.es/M4_MyM_2b_1.svg\" width=\"300\"&gt;&lt;/img&gt;&lt;/div&gt;","feedback":"&lt;p&gt;Para transformar esta medida en forma compleja, ayúdate de una tabla como esta:&lt;/p&gt;&lt;table style=\"width: 100%;\"&gt;&lt;tbody&gt;&lt;tr&gt;&lt;td style=\"width: 24.9688%; background-color: #72D2CD; text-align: center;\"&gt;&lt;span style=\"color: rgb(255, 255, 255);\"&gt;&lt;strong&gt;g&lt;/strong&gt;&lt;/span&gt;&lt;/td&gt;&lt;td style=\"width: 24.9688%; background-color: #72D2CD; text-align: center;\"&gt;&lt;span style=\"color: rgb(255, 255, 255);\"&gt;&lt;strong&gt;dg&lt;/strong&gt;&lt;/span&gt;&lt;/td&gt;&lt;td style=\"width: 24.9688%; background-color: #72D2CD; text-align: center;\"&gt;&lt;span style=\"color: rgb(255, 255, 255);\"&gt;&lt;strong&gt;cg&lt;/strong&gt;&lt;/span&gt;&lt;/td&gt;&lt;/tr&gt;&lt;tr&gt;&lt;td style=\"width: 25%; text-align: center;\"&gt;{{Q1}}&lt;/td&gt;&lt;td style=\"width: 24.9688%; text-align: center;\"&gt;{{Q2}}&lt;/td&gt;&lt;td style=\"width: 24.9688%; text-align: center;\"&gt;0&lt;/td&gt;&lt;/tr&gt;&lt;/tbody&gt;&lt;/table&gt;","seed":{"parameters":[{"name":"Q1","label":null,"list":[2,3,4]},{"name":"Q2","label":null,"min":1,"max":9,"step":10}],"calculated":[{"name":"A1","label":"{{function}}","function":"{{Q1}}"},{"name":"A2","label":"{{function}}","function":"{{Q2}}"},{"name":"T1","label":"{{function}}","function":"{{Q1}}*100+{{Q2}}*10","temp":true}],"uniques":true},"algorithm":{"name":"calculateOperation","params":{"method":"equivLiteral","keyboard":"NUMERICAL"}}}</v>
      </c>
      <c r="C586" s="202" t="str">
        <f t="shared" si="30"/>
        <v>#REF!</v>
      </c>
      <c r="D586" s="202" t="str">
        <f t="shared" si="2"/>
        <v>#REF!</v>
      </c>
    </row>
    <row r="587" ht="15.75" customHeight="1">
      <c r="A587" s="202" t="str">
        <f>Seeds!AA658</f>
        <v>M4-MyM-16b-A-2</v>
      </c>
      <c r="B587" s="202" t="str">
        <f>Seeds!Z658</f>
        <v>{"id":"M4-MyM-16b-A-2","stimulus":"&lt;p&gt;Noelia ha recibido un paquete que pesa {{T1}} g. ¿Cómo se expresa esta masa en forma compleja? Completa.&lt;/p&gt;","template":"&lt;p&gt;El paquete tiene una masa de {{response}} hg y {{response}} g.&lt;/p&gt;","hint":"&lt;p&gt;La equivalencia entre unidades de masa es:&lt;/p&gt;&lt;div style=\"display:flex; justify-content:center;\"&gt;&lt;img src=\"https://blueberry-assets.oneclick.es/M4_MyM_2b_1.svg\" width=\"400\"&gt;&lt;/img&gt;&lt;/div&gt;","feedback":"&lt;p&gt;Para transformar esta medida en forma compleja, ayúdate de una tabla como esta:&lt;/p&gt;&lt;div style=\"display:flex; justify-content:center;\"&gt;&lt;table style=\"width: 50%;\"&gt;&lt;tbody&gt;&lt;tr&gt;&lt;td style=\"width: 24.9688%; background-color: #72D2CD; text-align: center;\"&gt;&lt;span style=\"color: rgb(255, 255, 255);\"&gt;&lt;strong&gt;kg&lt;/strong&gt;&lt;/span&gt;&lt;/td&gt;&lt;td style=\"width: 24.9688%; background-color: #72D2CD; text-align: center;\"&gt;&lt;span style=\"color: rgb(255, 255, 255);\"&gt;&lt;strong&gt;hg&lt;/strong&gt;&lt;/span&gt;&lt;/td&gt;&lt;td style=\"width: 24.9688%; background-color: #72D2CD; text-align: center;\"&gt;&lt;span style=\"color: rgb(255, 255, 255);\"&gt;&lt;strong&gt;dag&lt;/strong&gt;&lt;/span&gt;&lt;/td&gt;&lt;td style=\"width: 24.9688%; background-color: #72D2CD; text-align: center;\"&gt;&lt;span style=\"color: rgb(255, 255, 255);\"&gt;&lt;strong&gt;g&lt;/strong&gt;&lt;/span&gt;&lt;/td&gt;&lt;/tr&gt;&lt;tr&gt;&lt;td style=\"width: 25%; text-align: center;\"&gt;{{Q1}}&lt;/td&gt;&lt;td style=\"width: 24.9688%; text-align: center;\"&gt;{{Q2}}&lt;/td&gt;&lt;td style=\"width: 24.9688%; text-align: center;\"&gt;{{Q3}}&lt;/td&gt;&lt;td style=\"width: 24.9688%; text-align: center;\"&gt;{{Q4}}&lt;/td&gt;&lt;/tr&gt;&lt;/tbody&gt;&lt;/table&gt;&lt;/div&gt;","seed":{"parameters":[{"name":"Q1","label":null,"min":2,"max":9,"step":1},{"name":"Q2","label":null,"min":1,"max":9,"step":1},{"name":"Q3","label":null,"min":1,"max":9,"step":1},{"name":"Q4","label":null,"min":1,"max":9,"step":1}],"calculated":[{"name":"A1","label":"{{function}}","function":"{{Q1}}*10+{{Q2}}"},{"name":"A2","label":"{{function}}","function":"{{Q3}}*10+{{Q4}}"},{"name":"T1","label":"{{function}}","function":"{{Q1}}*1000+{{Q2}}*100+{{Q3}}*10+{{Q4}}","temp":true}],"uniques":true},"algorithm":{"name":"calculateOperation","params":{"method":"equivLiteral","keyboard":"NUMERICAL"}}}</v>
      </c>
      <c r="C587" s="202" t="str">
        <f t="shared" si="30"/>
        <v>#REF!</v>
      </c>
      <c r="D587" s="202" t="str">
        <f t="shared" si="2"/>
        <v>#REF!</v>
      </c>
    </row>
    <row r="588" ht="15.75" customHeight="1">
      <c r="A588" s="202" t="str">
        <f>Seeds!AA659</f>
        <v>M4-MyM-16b-A-3</v>
      </c>
      <c r="B588" s="202" t="str">
        <f>Seeds!Z659</f>
        <v>{"id":"M4-MyM-16b-A-3","stimulus":"&lt;p&gt;Adrián ha preparado una maleta con todo lo indispensable para su viaje. Si pesa {{T1}} g, ¿a cuántos kilogramos y hectogramos equivale? Completa.&lt;/p&gt;","template":"&lt;p&gt;La maleta pesa {{response}} kg y {{response}} hg.&lt;/p&gt;","hint":"&lt;p&gt;La equivalencia entre unidades de masa es:&lt;/p&gt;&lt;div style=\"display:flex; justify-content:center;\"&gt;&lt;img src=\"https://blueberry-assets.oneclick.es/M4_MyM_2b_1.svg\" width=\"450\"&gt;&lt;/img&gt;&lt;/div&gt;","feedback":"&lt;p&gt;Para transformar esta medida en forma compleja, ayúdate de una tabla como esta:&lt;/p&gt;&lt;div style=\"display:flex; justify-content:center;\"&gt;&lt;table style=\"width: 50%;\"&gt;&lt;tbody&gt;&lt;tr&gt;&lt;td style=\"width: 24.9688%; background-color: #72D2CD; text-align: center;\"&gt;&lt;span style=\"color: rgb(255, 255, 255);\"&gt;&lt;strong&gt;kg&lt;/strong&gt;&lt;/span&gt;&lt;/td&gt;&lt;td style=\"width: 24.9688%; background-color: #72D2CD; text-align: center;\"&gt;&lt;span style=\"color: rgb(255, 255, 255);\"&gt;&lt;strong&gt;hg&lt;/strong&gt;&lt;/span&gt;&lt;/td&gt;&lt;td style=\"width: 24.9688%; background-color: #72D2CD; text-align: center;\"&gt;&lt;span style=\"color: rgb(255, 255, 255);\"&gt;&lt;strong&gt;dag&lt;/strong&gt;&lt;/span&gt;&lt;/td&gt;&lt;td style=\"width: 24.9688%; background-color: #72D2CD; text-align: center;\"&gt;&lt;span style=\"color: rgb(255, 255, 255);\"&gt;&lt;strong&gt;g&lt;/strong&gt;&lt;/span&gt;&lt;/td&gt;&lt;/tr&gt;&lt;tr&gt;&lt;td style=\"width: 25%; text-align: center;\"&gt;{{Q1}}&lt;/td&gt;&lt;td style=\"width: 24.9688%; text-align: center;\"&gt;{{Q2}}&lt;/td&gt;&lt;td style=\"width: 24.9688%; text-align: center;\"&gt;0&lt;/td&gt;&lt;td style=\"width: 24.9688%; text-align: center;\"&gt;0&lt;/td&gt;&lt;/tr&gt;&lt;/tbody&gt;&lt;/table&gt;&lt;/div&gt;","seed":{"parameters":[{"name":"Q1","label":null,"min":3,"max":9,"step":1},{"name":"Q2","label":null,"min":1,"max":9,"step":1}],"calculated":[{"name":"A1","label":"{{function}}","function":"{{Q1}}"},{"name":"A2","label":"{{function}}","function":"{{Q2}}"},{"name":"T1","label":"{{function}}","function":"{{Q1}}*1000+{{Q2}}*100","temp":true}],"uniques":true},"algorithm":{"name":"calculateOperation","params":{"method":"equivLiteral","keyboard":"NUMERICAL"}}}</v>
      </c>
      <c r="C588" s="202" t="str">
        <f t="shared" si="30"/>
        <v>#REF!</v>
      </c>
      <c r="D588" s="202" t="str">
        <f t="shared" si="2"/>
        <v>#REF!</v>
      </c>
    </row>
    <row r="589" ht="15.75" customHeight="1">
      <c r="A589" s="202" t="str">
        <f>Seeds!AA660</f>
        <v>M4-MyM-16c-I-1</v>
      </c>
      <c r="B589" s="202" t="str">
        <f>Seeds!Z660</f>
        <v>{"id":"M4-MyM-16c-I-1","stimulus":"&lt;p&gt;Selecciona la menor de estas medidas de masa.&lt;/p&gt;","hint":"Para comparar medidas en forma compleja, conviértelas a forma simple.","feedback":"Para comparar medidas en forma compleja, hay que convertirlas a forma simple.","seed":{"parameters":[{"name":"Q1","label":null,"min":101,"max":999,"step":2},{"name":"Q2","label":null,"min":10,"max":98,"step":2},{"name":"Q3","label":null,"min":10,"max":98,"step":2},{"name":"Q4","label":null,"min":10,"max":98,"step":2},{"name":"Q5","label":null,"min":10,"max":98,"step":2},{"name":"Q6","label":null,"min":10,"max":98,"step":2}],"calculated":[{"name":"T1","label":"{{function}}","function":"math.floor({{Q1}}/10)","temp":"true"},{"name":"T2","label":"{{function}}","function":"{{Q1}}-math.floor({{Q1}}/10)*10","temp":"true"},{"name":"T3","label":"{{function}}","function":"math.floor({{Q1}}/100)","temp":"true"},{"name":"T4","label":"{{function}}","function":"{{Q1}}-math.floor({{Q1}}/100)*100","temp":"true"},{"name":"T5","label":"{{function}}","function":"math.floor({{Q1}}/10)","temp":"true"},{"name":"T6","label":"{{function}}","function":"{{Q1}}*10-math.floor({{Q1}}/10)*100","temp":"true"},{"name":"T7","label":"{{function}}","function":"math.floor({{Q1}}/100)","temp":"true"},{"name":"T8","label":"{{function}}","function":"{{Q1}}*10-math.floor({{Q1}}/100)*1000","temp":"true"},{"name":"T9","label":"{{function}}","function":"math.floor(({{Q1}}+{{Q3}})/10)","temp":"true"},{"name":"T10","label":"{{function}}","function":"{{Q1}}+{{Q3}}-math.floor(({{Q1}}+{{Q3}})/10)*10","temp":"true"},{"name":"T11","label":"{{function}}","function":"math.floor(({{Q1}}+{{Q4}})/100)","temp":"true"},{"name":"T12","label":"{{function}}","function":"{{Q1}}+{{Q4}}-math.floor(({{Q1}}+{{Q4}})/100)*100","temp":"true"},{"name":"T13","label":"{{function}}","function":"math.floor(({{Q1}}+{{Q5}})/10)","temp":"true"},{"name":"T14","label":"{{function}}","function":"({{Q1}}+{{Q5}})*10-math.floor(({{Q1}}+{{Q5}})/10)*100","temp":"true"},{"name":"T15","label":"{{function}}","function":"math.floor(({{Q1}}+{{Q6}})/100)","temp":"true"},{"name":"T16","label":"{{function}}","function":"({{Q1}}+{{Q6}})*10-math.floor(({{Q1}}+{{Q6}})/100)*1000","temp":"true"},{"name":"A1","label":"{{Q1}} dg","function":""},{"name":"A2","label":"{{T1}} g y {{T2}} dg","function":""},{"name":"A3","label":"{{T3}} dag y {{T4}} dg","function":""},{"name":"A4","label":"{{T5}} g y {{T6}} cg","function":""},{"name":"A5","label":"{{T7}} dag y {{T8}} cg","function":""},{"name":"A6","label":"{{function}} cg","function":"({{Q1}}+{{Q2}})*10","incorrect":true},{"name":"A7","label":"{{T9}} g y {{T10}} dg","function":"{{Q1}}+{{Q3}}","feedback":"&lt;p&gt;En este caso:&lt;/p&gt;&lt;p&gt;{{T9}} g y {{T10}} dg = {{function}} dg&lt;/p&gt;","incorrect":true},{"name":"A8","label":"{{T11}} dag y {{T12}} dg","function":"{{Q1}}+{{Q4}}","feedback":"&lt;p&gt;En este caso:&lt;/p&gt;&lt;p&gt;{{T11}} dag y {{T12}} dg = {{function}} dg&lt;/p&gt;","incorrect":true},{"name":"A9","label":"{{T13}} g y {{T14}} cg","function":"{{Q1}}+{{Q5}}","feedback":"&lt;p&gt;En este caso:&lt;/p&gt;&lt;p&gt;{{T13}} g y {{T14}} cg = {{function}} dg&lt;/p&gt;","incorrect":true},{"name":"A10","label":"{{T15}} dag y {{T16}} cg","function":"{{Q1}}+{{Q6}}","feedback":"&lt;p&gt;En este caso:&lt;/p&gt;&lt;p&gt;{{T15}} dag y {{T16}} cg = {{function}} dg&lt;/p&gt;","incorrect":true}],"uniques":true},"algorithm":{"name":"trueFalse","template":"Multiple choice – standard","params":{"countCorrect":1,"countIncorrect":2,"showCheckIcon":false,"columns":3}}}</v>
      </c>
      <c r="C589" s="202" t="str">
        <f t="shared" si="30"/>
        <v>#REF!</v>
      </c>
      <c r="D589" s="202" t="str">
        <f t="shared" si="2"/>
        <v>#REF!</v>
      </c>
    </row>
    <row r="590" ht="15.75" customHeight="1">
      <c r="A590" s="202" t="str">
        <f>Seeds!AA661</f>
        <v>M4-MyM-16c-E-1</v>
      </c>
      <c r="B590" s="202" t="str">
        <f>Seeds!Z661</f>
        <v>{"id":"M4-MyM-16c-E-1","stimulus":"&lt;p&gt;¿Cuál de estas dos medidas es mayor? Elige el signo correcto.&lt;/p&gt;","template":"&lt;p style=\"text-align: center\"&gt;{{Q3}} {{response}} {{Q4}}&lt;/p&gt;","hint":"&lt;p&gt;Para comparar medidas en forma compleja, conviértelas a forma simple.&lt;/p&gt;","feedback":"&lt;p&gt;Para comparar medidas en forma compleja, hay que convertirlas a forma simple.&lt;/p&gt;&lt;p style=\"text-align: center\"&gt;{{Q3}} = {{T10}} g&lt;/p&gt;&lt;p style=\"text-align: center\"&gt;{{Q4}} = {{T11}} g&lt;/p&gt;","seed":{"parameters":[{"name":"Q1","label":null,"min":101,"max":1999,"step":2},{"name":"Q2","label":null,"min":101,"max":1999,"step":2},{"name":"Q3","label":null,"list":["{{T1}} cg","{{T2}} g y {{T3}} cg","{{T4}} dag y {{T5}} dg"]},{"name":"Q4","label":null,"list":["{{T6}} dag y {{T7}} cg","{{T8}} g y {{T9}} dg"]}],"calculated":[{"name":"T1","label":"{{function}}","function":"{{Q1}}*10","temp":true},{"name":"T2","label":"{{function}}","function":"math.floor({{Q1}}/10)","temp":true},{"name":"T3","label":"{{function}}","function":"{{Q1}}*10-math.floor({{Q1}}/10)*100","temp":true},{"name":"T4","label":"{{function}}","function":"math.floor({{Q1}}/100)","temp":true},{"name":"T5","label":"{{function}}","function":"{{Q1}}-math.floor({{Q1}}/100)*100","temp":true},{"name":"T6","label":"{{function}}","function":"math.floor({{Q2}}/100)","temp":true},{"name":"T7","label":"{{function}}","function":"{{Q2}}*10-math.floor({{Q2}}/100)*1000","temp":true},{"name":"T8","label":"{{function}}","function":"math.floor({{Q2}}/10)","temp":true},{"name":"T9","label":"{{function}}","function":"{{Q2}}-math.floor({{Q2}}/10)*10","temp":true},{"name":"T10","label":"{{function}}","function":"Lemonlib.round({{Q1}}/10, 1)","temp":true},{"name":"T11","label":"{{function}}","function":"Lemonlib.round({{Q2}}/10, 1)","temp":true},{"name":"A1","label":"{{function}}","function":"({{Q1}} &lt; {{Q2}}) ? '&lt;' : '&gt;'","group":1},{"name":"A2","label":"{{function}}","function":"({{Q1}} &lt; {{Q2}}) ? '&gt;' : '&lt;'","group":1,"incorrect":true},{"name":"A3","label":"=","function":"","group":1,"incorrect":true}],"uniques":true},"algorithm":{"name":"groupResponses","template":"Cloze with drop down"}}</v>
      </c>
      <c r="C590" s="202" t="str">
        <f t="shared" si="30"/>
        <v>#REF!</v>
      </c>
      <c r="D590" s="202" t="str">
        <f t="shared" si="2"/>
        <v>#REF!</v>
      </c>
    </row>
    <row r="591" ht="15.75" customHeight="1">
      <c r="A591" s="202" t="str">
        <f>Seeds!AA663</f>
        <v>M4-MyM-16c-A-1</v>
      </c>
      <c r="B591" s="202" t="str">
        <f>Seeds!Z663</f>
        <v>{"id":"M4-MyM-16c-A-1","stimulus":"&lt;p&gt;En el laboratorio del colegio de Nico hay dos piedras de cuarzo. El peso de una de ellas es de {{Q3}} y el de la otra, de {{Q4}}. ¿Cuál es la piedra con mayor masa? Elige el signo correcto.&lt;/p&gt;","template":"&lt;p style=\"text-align: center\"&gt;{{Q3}} {{response}} {{Q4}}&lt;/p&gt;","hint":"&lt;p&gt;Para comparar medidas en forma compleja, conviértelas a forma simple.&lt;/p&gt;","feedback":"&lt;p&gt;Para comparar medidas en forma compleja, hay que convertirlas a forma simple.&lt;/p&gt;&lt;p style=\"text-align: center\"&gt;{{Q3}} = {{T10}} g&lt;/p&gt;&lt;p style=\"text-align: center\"&gt;{{Q4}} = {{T11}} g&lt;/p&gt;","seed":{"parameters":[{"name":"Q1","label":null,"min":101,"max":1999,"step":2},{"name":"Q2","label":null,"min":101,"max":1999,"step":2},{"name":"Q3","label":null,"list":["{{T1}} cg","{{T2}} g y {{T3}} cg","{{T4}} dag y {{T5}} dg"]},{"name":"Q4","label":null,"list":["{{T6}} dag y {{T7}} cg","{{T8}} g y {{T9}} dg"]}],"calculated":[{"name":"T1","label":"{{function}}","function":"{{Q1}}*10","temp":true},{"name":"T2","label":"{{function}}","function":"math.floor({{Q1}}/10)","temp":true},{"name":"T3","label":"{{function}}","function":"{{Q1}}*10-math.floor({{Q1}}/10)*100","temp":true},{"name":"T4","label":"{{function}}","function":"math.floor({{Q1}}/100)","temp":true},{"name":"T5","label":"{{function}}","function":"{{Q1}}-math.floor({{Q1}}/100)*100","temp":true},{"name":"T6","label":"{{function}}","function":"math.floor({{Q2}}/100)","temp":true},{"name":"T7","label":"{{function}}","function":"{{Q2}}*10-math.floor({{Q2}}/100)*1000","temp":true},{"name":"T8","label":"{{function}}","function":"math.floor({{Q2}}/10)","temp":true},{"name":"T9","label":"{{function}}","function":"{{Q2}}-math.floor({{Q2}}/10)*10","temp":true},{"name":"T10","label":"{{function}}","function":"Lemonlib.round({{Q1}}/10, 2)","temp":true},{"name":"T11","label":"{{function}}","function":"Lemonlib.round({{Q2}}/10, 2)","temp":true},{"name":"A1","label":"{{function}}","function":"({{Q1}} &lt; {{Q2}}) ? '&lt;' : '&gt;'","group":1},{"name":"A2","label":"{{function}}","function":"({{Q1}} &lt; {{Q2}}) ? '&gt;' : '&lt;'","group":1,"incorrect":true},{"name":"A3","label":"=","function":"","group":1,"incorrect":true}],"uniques":true},"algorithm":{"name":"groupResponses","template":"Cloze with drop down"}}</v>
      </c>
      <c r="C591" s="202" t="str">
        <f t="shared" si="30"/>
        <v>#REF!</v>
      </c>
      <c r="D591" s="202" t="str">
        <f t="shared" si="2"/>
        <v>#REF!</v>
      </c>
    </row>
    <row r="592" ht="15.75" customHeight="1">
      <c r="A592" s="202" t="str">
        <f>Seeds!AA664</f>
        <v>M4-MyM-16c-A-2</v>
      </c>
      <c r="B592" s="202" t="str">
        <f>Seeds!Z664</f>
        <v>{"id":"M4-MyM-16c-A-2","stimulus":"&lt;p&gt;Martina ha ido a una tienda a comprar caramelos. Le han preparado dos bolsas para sus abuelos, una de {{Q3}} y otra de {{Q4}}. ¿Qué bolsa pesa más? Elige el signo correcto.&lt;/p&gt;","template":"&lt;p style=\"text-align: center\"&gt;{{Q3}} {{response}} {{Q4}}&lt;/p&gt;","hint":"&lt;p&gt;Para comparar medidas en forma compleja, conviértelas a forma simple.&lt;/p&gt;","feedback":"&lt;p&gt;Para comparar medidas en forma compleja, hay que convertirlas a forma simple.&lt;/p&gt;&lt;p style=\"text-align: center\"&gt;{{Q3}} = {{T10}} g&lt;/p&gt;&lt;p style=\"text-align: center\"&gt;{{Q4}} = {{T11}} g&lt;/p&gt;","seed":{"parameters":[{"name":"Q1","label":null,"min":101,"max":1999,"step":2},{"name":"Q2","label":null,"min":101,"max":1999,"step":2},{"name":"Q3","label":null,"list":["{{T1}} cg","{{T2}} g y {{T3}} cg","{{T4}} dag y {{T5}} dg"]},{"name":"Q4","label":null,"list":["{{T6}} dag y {{T7}} cg","{{T8}} g y {{T9}} dg"]}],"calculated":[{"name":"T1","label":"{{function}}","function":"{{Q1}}*10","temp":true},{"name":"T2","label":"{{function}}","function":"math.floor({{Q1}}/10)","temp":true},{"name":"T3","label":"{{function}}","function":"{{Q1}}*10-math.floor({{Q1}}/10)*100","temp":true},{"name":"T4","label":"{{function}}","function":"math.floor({{Q1}}/100)","temp":true},{"name":"T5","label":"{{function}}","function":"{{Q1}}-math.floor({{Q1}}/100)*100","temp":true},{"name":"T6","label":"{{function}}","function":"math.floor({{Q2}}/100)","temp":true},{"name":"T7","label":"{{function}}","function":"{{Q2}}*10-math.floor({{Q2}}/100)*1000","temp":true},{"name":"T8","label":"{{function}}","function":"math.floor({{Q2}}/10)","temp":true},{"name":"T9","label":"{{function}}","function":"{{Q2}}-math.floor({{Q2}}/10)*10","temp":true},{"name":"T10","label":"{{function}}","function":"Lemonlib.round({{Q1}}/10, 1)","temp":true},{"name":"T11","label":"{{function}}","function":"Lemonlib.round({{Q2}}/10, 1)","temp":true},{"name":"A1","label":"{{function}}","function":"({{Q1}} &lt; {{Q2}}) ? '&lt;' : '&gt;'","group":1},{"name":"A2","label":"{{function}}","function":"({{Q1}} &lt; {{Q2}}) ? '&gt;' : '&lt;'","group":1,"incorrect":true},{"name":"A3","label":"=","function":"","group":1,"incorrect":true}],"uniques":true},"algorithm":{"name":"groupResponses","template":"Cloze with drop down"}}</v>
      </c>
      <c r="C592" s="202" t="str">
        <f t="shared" si="30"/>
        <v>#REF!</v>
      </c>
      <c r="D592" s="202" t="str">
        <f t="shared" si="2"/>
        <v>#REF!</v>
      </c>
    </row>
    <row r="593" ht="15.75" customHeight="1">
      <c r="A593" s="202" t="str">
        <f>Seeds!AA665</f>
        <v>M4-MyM-16c-A-3</v>
      </c>
      <c r="B593" s="202" t="str">
        <f>Seeds!Z665</f>
        <v>{"id":"M4-MyM-16c-A-3","stimulus":"&lt;p&gt;Para recaudar fondos para una asociación benéfica, David va a vender comida que ha preparado en dos ollas. Una contiene {{Q3}} y la otra, {{Q4}}. ¿Qué olla pesa más? Elige el signo correcto.&lt;/p&gt;","template":"&lt;p style=\"text-align: center\"&gt;{{Q3}} {{response}} {{Q4}}&lt;/p&gt;","hint":"&lt;p&gt;Para comparar medidas en forma compleja, conviértelas a forma simple.&lt;/p&gt;","feedback":"&lt;p&gt;Para comparar medidas en forma compleja, hay que convertirlas a forma simple.&lt;/p&gt;&lt;p style=\"text-align: center\"&gt;{{Q3}} = {{T10}} kg&lt;/p&gt;&lt;p style=\"text-align: center\"&gt;{{Q4}} = {{T11}} kg&lt;/p&gt;","seed":{"parameters":[{"name":"Q1","label":null,"min":101,"max":1999,"step":2},{"name":"Q2","label":null,"min":101,"max":1999,"step":2},{"name":"Q3","label":null,"list":["{{T1}} g","{{T2}} hg y {{T3}} g","{{T4}} kg y {{T5}} dag"]},{"name":"Q4","label":null,"list":["{{T6}} kg y {{T7}} g","{{T8}} hg y {{T9}} dag"]}],"calculated":[{"name":"T1","label":"{{function}}","function":"{{Q1}}*10","temp":true},{"name":"T2","label":"{{function}}","function":"math.floor({{Q1}}/10)","temp":true},{"name":"T3","label":"{{function}}","function":"{{Q1}}*10-math.floor({{Q1}}/10)*100","temp":true},{"name":"T4","label":"{{function}}","function":"math.floor({{Q1}}/100)","temp":true},{"name":"T5","label":"{{function}}","function":"{{Q1}}-math.floor({{Q1}}/100)*100","temp":true},{"name":"T6","label":"{{function}}","function":"math.floor({{Q2}}/100)","temp":true},{"name":"T7","label":"{{function}}","function":"{{Q2}}*10-math.floor({{Q2}}/100)*1000","temp":true},{"name":"T8","label":"{{function}}","function":"math.floor({{Q2}}/10)","temp":true},{"name":"T9","label":"{{function}}","function":"{{Q2}}-math.floor({{Q2}}/10)*10","temp":true},{"name":"T10","label":"{{function}}","function":"Lemonlib.round({{Q1}}/100, 2)","temp":true},{"name":"T11","label":"{{function}}","function":"Lemonlib.round({{Q2}}/100, 2)","temp":true},{"name":"A1","label":"{{function}}","function":"({{Q1}} &lt; {{Q2}}) ? '&lt;' : '&gt;'","group":1},{"name":"A2","label":"{{function}}","function":"({{Q1}} &lt; {{Q2}}) ? '&gt;' : '&lt;'","group":1,"incorrect":true},{"name":"A3","label":"=","function":"","group":1,"incorrect":true}],"uniques":true},"algorithm":{"name":"groupResponses","template":"Cloze with drop down"}}</v>
      </c>
      <c r="C593" s="202" t="str">
        <f t="shared" si="30"/>
        <v>#REF!</v>
      </c>
      <c r="D593" s="202" t="str">
        <f t="shared" si="2"/>
        <v>#REF!</v>
      </c>
    </row>
    <row r="594" ht="15.75" customHeight="1">
      <c r="A594" s="202" t="str">
        <f>Seeds!AA666</f>
        <v>M4-MyM-3a-I-1</v>
      </c>
      <c r="B594" s="202" t="str">
        <f>Seeds!Z666</f>
        <v>{"id":"M4-MyM-3a-I-1","stimulus":"&lt;p&gt;Selecciona las afirmaciones correctas.&lt;/p&gt;","hint":"&lt;p&gt;1 kl = 1 000 l y 1 l = 1 000 ml&lt;/p&gt;","feedback":"&lt;p&gt;1 kl equivale a 1 000 l y 1 l equivale a 1 000 ml.&lt;/p&gt;","seed":{"parameters":[{"name":"Q1","label":null,"min":10,"max":30,"step":5},{"name":"Q2","label":null,"list":["l","dal","hl","kl","ml"]},{"name":"Q3","label":null,"min":5,"max":30,"step":5},{"name":"Q4","label":null,"list":["l","dal","hl","kl","ml"]},{"name":"Q5","label":null,"min":100,"max":200,"step":5},{"name":"Q6","label":null,"list":["ml","dl","cl","kl"]},{"name":"Q7","label":null,"min":5,"max":20,"step":1},{"name":"Q8","label":null,"list":["ml","dl","cl","kl"]}],"calculated":[{"name":"A1","label":"Una botella tiene una capacidad de 50 cl.","function":""},{"name":"A2","label":"Un vaso tiene una capacidad de 25 cl.","function":""},{"name":"A3","label":"Una bañera tiene una capacidad de 150 l.","function":""},{"name":"A4","label":"Una garrafa tiene una capacidad de 20 l.","function":""},{"name":"A5","label":"Una botella tiene una capacidad de {{Q1}} {{Q2}}.","function":"","incorrect":true,"feedback":"&lt;p&gt;La capacidad de una botella suele estar entre los 0.75 l y los 2 l.&lt;/p&gt;"},{"name":"A6","label":"Un vaso tiene una capacidad de {{Q3}} {{Q4}}.","function":"","incorrect":true,"feedback":"&lt;p&gt;La capacidad de un vaso suele ser de unos 250 ml.&lt;/p&gt;"},{"name":"A7","label":"Una bañera tiene una capacidad de {{Q5}} {{Q6}}.","function":"","incorrect":true,"feedback":"&lt;p&gt;La capacidad de una bañera está por encima de los 100 l.&lt;/p&gt;"},{"name":"A8","label":"Una garrafa tiene una capacidad de {{Q7}} {{Q8}}.","function":"","incorrect":true,"feedback":"&lt;p&gt;La capacidad de una garrafa suele estar entre los 5 l y los 20 l.&lt;/p&gt;"}],"uniques":true},"algorithm":{"name":"trueFalse","template":"Multiple choice – multiple response","params":{"countCorrect":2,"countIncorrect":1,"showCheckIcon":true}}}</v>
      </c>
      <c r="C594" s="202" t="str">
        <f t="shared" si="30"/>
        <v>#REF!</v>
      </c>
      <c r="D594" s="202" t="str">
        <f t="shared" si="2"/>
        <v>#REF!</v>
      </c>
    </row>
    <row r="595" ht="15.75" customHeight="1">
      <c r="A595" s="202" t="str">
        <f>Seeds!AA667</f>
        <v>M4-MyM-3a-E-1</v>
      </c>
      <c r="B595" s="202" t="str">
        <f>Seeds!Z667</f>
        <v>{"id":"M4-MyM-3a-E-1","stimulus":"&lt;p&gt;Completa estas oraciones con la unidad de capacidad correspondiente. Escríbela en su forma abreviada.&lt;/p&gt;","template":"&lt;p&gt;El cubo de una fregona tiene una capacidad de {{Q1}} {{response}}.&lt;/p&gt;&lt;p&gt;Ana ha llenado con zumo un vaso con una capacidad de {{Q2}} {{response}}.&lt;/p&gt;&lt;p&gt;Una gota de agua puede ocupar {{Q3}} {{response}}.&lt;/p&gt;&lt;p&gt;Una piscina grande tiene una capacidad de {{Q4}} {{response}}.&lt;/p&gt;","hint":"&lt;p&gt;1 kl = 1 000 l y 1 l = 1 000 ml&lt;/p&gt;","feedback":"&lt;p&gt;1 kl equivale a 1 000 l y 1 l equivale a 1 000 ml.&lt;/p&gt;","seed":{"parameters":[{"name":"Q1","label":null,"min":10,"max":16,"step":1},{"name":"Q2","label":null,"min":20,"max":30,"step":1},{"name":"Q3","list":["1","2"]},{"name":"Q4","label":null,"min":20,"max":30,"step":1}],"calculated":[{"name":"A1","label":"l","feedback":"&lt;p&gt;Un cubo de fregar suele tener un capacidad de entre 10 l y 16 l.&lt;/p&gt;"},{"name":"A2","label":"cl","feedback":"&lt;p&gt;Un vaso tiene un capacidad aproximada de unos 20 cl o 30 cl.&lt;/p&gt;"},{"name":"A3","label":"ml","feedback":"&lt;p&gt;Una gota ocupa aproximadamente 1 ml o 2 ml.&lt;/p&gt;"},{"name":"A4","label":"kl","feedback":"&lt;p&gt;La capacidad de una piscina grande es de unos 25 kl.&lt;/p&gt;"}],"uniques":true},"algorithm":{"name":"calculateOperation","template":"Cloze with drag &amp; drop","params":{"keyboard":"NUMERICAL"}}}</v>
      </c>
      <c r="C595" s="202" t="str">
        <f t="shared" si="30"/>
        <v>#REF!</v>
      </c>
      <c r="D595" s="202" t="str">
        <f t="shared" si="2"/>
        <v>#REF!</v>
      </c>
    </row>
    <row r="596" ht="15.75" customHeight="1">
      <c r="A596" s="202" t="str">
        <f>Seeds!AA668</f>
        <v>M4-MyM-3a-E-2</v>
      </c>
      <c r="B596" s="202" t="str">
        <f>Seeds!Z668</f>
        <v>{"id":"M4-MyM-3a-E-2","stimulus":"&lt;p&gt;Completa estas oraciones con la unidad de capacidad correspondiente. Escríbela en su forma abreviada.&lt;/p&gt;","template":"&lt;p&gt;Una piscina grande tiene una capacidad de {{Q4}} {{response}}.&lt;/p&gt;&lt;p&gt;Ana ha llenado con zumo un vaso con una capacidad de {{Q2}} {{response}}.&lt;/p&gt;&lt;p&gt;Una gota de agua puede ocupar {{Q3}} {{response}}.&lt;/p&gt;&lt;p&gt;El cubo de una fregona tiene una capacidad de {{Q1}} {{response}}.&lt;/p&gt;","hint":"&lt;p&gt;1 kl = 1 000 l y 1 l = 1 000 ml&lt;/p&gt;","feedback":"&lt;p&gt;1 kl equivale a 1 000 l y 1 l equivale a 1 000 ml.&lt;/p&gt;","seed":{"parameters":[{"name":"Q1","label":null,"min":10,"max":16,"step":1},{"name":"Q2","label":null,"min":20,"max":30,"step":1},{"name":"Q3","list":["1","2"]},{"name":"Q4","label":null,"min":20,"max":30,"step":1}],"calculated":[{"name":"A1","label":"kl","feedback":"&lt;p&gt;La capacidad de una piscina grande es de unos 25 kl.&lt;/p&gt;"},{"name":"A2","label":"cl","feedback":"&lt;p&gt;Un vaso tiene un capacidad aproximada de unos 20 cl o 30 cl.&lt;/p&gt;"},{"name":"A3","label":"ml","feedback":"&lt;p&gt;Una gota ocupa aproximadamente 1 ml o 2 ml.&lt;/p&gt;"},{"name":"A4","label":"l","feedback":"&lt;p&gt;Un cubo de fregar suele tener un capacidad de entre 10 l y 16 l.&lt;/p&gt;"}],"uniques":true},"algorithm":{"name":"calculateOperation","template":"Cloze with drag &amp; drop","params":{"keyboard":"NUMERICAL"}}}</v>
      </c>
      <c r="C596" s="202" t="str">
        <f t="shared" si="30"/>
        <v>#REF!</v>
      </c>
      <c r="D596" s="202" t="str">
        <f t="shared" si="2"/>
        <v>#REF!</v>
      </c>
    </row>
    <row r="597" ht="15.75" customHeight="1">
      <c r="A597" s="202" t="str">
        <f>Seeds!AA669</f>
        <v>M4-MyM-3a-E-3</v>
      </c>
      <c r="B597" s="202" t="str">
        <f>Seeds!Z669</f>
        <v>{"id":"M4-MyM-3a-E-3","stimulus":"&lt;p&gt;Completa estas oraciones con la unidad de capacidad correspondiente. Escríbela en su forma abreviada.&lt;/p&gt;","template":"&lt;p&gt;Una gota de agua puede ocupar {{Q3}} {{response}}.&lt;/p&gt;&lt;p&gt;El cubo de una fregona tiene una capacidad de {{Q1}} {{response}}.&lt;/p&gt;&lt;p&gt;Una piscina grande tiene una capacidad de {{Q4}} {{response}}.&lt;/p&gt;&lt;p&gt;Ana ha llenado con zumo un vaso con una capacidad de {{Q2}} {{response}}.&lt;/p&gt;","hint":"&lt;p&gt;1 kl = 1 000 l y 1 l = 1 000 ml&lt;/p&gt;","feedback":"&lt;p&gt;1 kl equivale a 1 000 l y 1 l equivale a 1 000 ml.&lt;/p&gt;","seed":{"parameters":[{"name":"Q1","label":null,"min":10,"max":16,"step":1},{"name":"Q2","label":null,"min":20,"max":30,"step":1},{"name":"Q3","list":["1","2"]},{"name":"Q4","label":null,"min":20,"max":30,"step":1}],"calculated":[{"name":"A1","label":"ml","feedback":"&lt;p&gt;Una gota ocupa aproximadamente 1 ml o 2 ml.&lt;/p&gt;"},{"name":"A2","label":"l","feedback":"&lt;p&gt;Un cubo de fregar suele tener un capacidad de entre 10 l y 16 l.&lt;/p&gt;"},{"name":"A3","label":"kl","feedback":"&lt;p&gt;La capacidad de una piscina grande es de unos 25 kl.&lt;/p&gt;"},{"name":"A4","label":"cl","feedback":"&lt;p&gt;Un vaso tiene un capacidad aproximada de unos 20 cl o 30 cl.&lt;/p&gt;"}],"uniques":true},"algorithm":{"name":"calculateOperation","template":"Cloze with drag &amp; drop","params":{"keyboard":"NUMERICAL"}}}</v>
      </c>
      <c r="C597" s="202" t="str">
        <f t="shared" si="30"/>
        <v>#REF!</v>
      </c>
      <c r="D597" s="202" t="str">
        <f t="shared" si="2"/>
        <v>#REF!</v>
      </c>
    </row>
    <row r="598" ht="15.75" customHeight="1">
      <c r="A598" s="202" t="str">
        <f>Seeds!AA670</f>
        <v>M4-MyM-3b-I-1</v>
      </c>
      <c r="B598" s="202" t="str">
        <f>Seeds!Z670</f>
        <v>{"id":"M4-MyM-3b-I-1","stimulus":"&lt;p&gt;Selecciona la equivalencia correcta.&lt;/p&gt;","hint":"&lt;p&gt;La equivalencia entre unidades de capacidad es:&lt;/p&gt;&lt;div style=\"display:flex; justify-content:center;\"&gt;&lt;img src=\"https://blueberry-assets.oneclick.es/M4_MyM_3b_1.svg\" width=\"450\"&gt;&lt;/img&gt;&lt;/div&gt;","feedback":"&lt;p&gt;La equivalencia entre unidades de capacidad es:&lt;/p&gt;&lt;div style=\"display:flex; justify-content:center;\"&gt;&lt;img src=\"https://blueberry-assets.oneclick.es/M4_MyM_3b_1.svg\" width=\"450\"&gt;&lt;/img&gt;&lt;/div&gt;&lt;p&gt;Para calcular esta equivalencia hay que multiplicar los litros por 100:&lt;/p&gt;&lt;p&gt;{{Q1}} l = {{Q1}} × 100 = {{A1}} cl&lt;/p&gt;","seed":{"parameters":[{"name":"Q1","label":null,"min":10,"max":200,"step":1}],"calculated":[{"name":"T1","function":"{{Q1}}*100","temp":true},{"name":"T2","function":"{{Q1}}*1000","temp":true},{"name":"T3","function":"{{Q1}}*10","temp":true},{"name":"T4","function":"{{Q1}}/10","temp":true},{"name":"T5","function":"{{Q1}}/100","temp":true},{"name":"A1","label":"{{Q1}} l = {{T1}} cl","function":"{{Q1}}*100"},{"name":"A2","label":"{{Q1}} l = {{T2}} cl","incorrect":true},{"name":"A3","label":"{{Q1}} l = {{T3}} cl","incorrect":true},{"name":"A4","label":"{{Q1}} l = {{T4}} cl","incorrect":true},{"name":"A5","label":"{{Q1}} l = {{T5}} cl","incorrect":true}],"uniques":true},"algorithm":{"name":"trueFalse","template":"Multiple choice – standard","params":{"countCorrect":1,"countIncorrect":2,"showCheckIcon":false,
            "columns": 3
        }
    }
}</v>
      </c>
      <c r="C598" s="202" t="str">
        <f t="shared" si="30"/>
        <v>#REF!</v>
      </c>
      <c r="D598" s="202" t="str">
        <f t="shared" si="2"/>
        <v>#REF!</v>
      </c>
    </row>
    <row r="599" ht="15.75" customHeight="1">
      <c r="A599" s="202" t="str">
        <f>Seeds!AA671</f>
        <v>M4-MyM-3b-I-2</v>
      </c>
      <c r="B599" s="202" t="str">
        <f>Seeds!Z671</f>
        <v>{
    "id": "M4-MyM-3b-I-2",
    "stimulus": "&lt;p&gt;Selecciona la equivalencia correcta.&lt;/p&gt;",
    "hint": "&lt;p&gt;La equivalencia entre unidades de capacidad es:&lt;/p&gt;&lt;div style=\"display:flex; justify-content:center;\"&gt;&lt;img src=\"https://blueberry-assets.oneclick.es/M4_MyM_3b_1.svg\" width=\"450\"&gt;&lt;/img&gt;&lt;/div&gt;",
    "feedback": "&lt;p&gt;La equivalencia entre unidades de capacidad es:&lt;/p&gt;&lt;div style=\"display:flex; justify-content:center;\"&gt;&lt;img src=\"https://blueberry-assets.oneclick.es/M4_MyM_3b_1.svg\" width=\"450\"&gt;&lt;/img&gt;&lt;/div&gt;&lt;p&gt;Para calcular esta equivalencia hay que dividir los mililitros entre 100:&lt;/p&gt;&lt;p&gt;{{Q1}} ml = {{Q1}} : 100 = {{A1}} dl&lt;/p&gt;",
    "seed": {
        "parameters": [
            {
                "name": "Q1",
                "label": null,
                "min": 10,
                "max": 200,
                "step": 1
            }
        ],
        "calculated": [
            {
                "name": "T1",
                "function": "{{Q1}}/100",
                "temp": true
            },
            {
                "name": "T2",
                "function": "{{Q1}}/1000",
                "temp": true
            },
            {
                "name": "T3",
                "function": "{{Q1}}/10",
                "temp": true
            },
            {
                "name": "T4",
                "function": "{{Q1}}*100",
                "temp": true
            },
            {
                "name": "T5",
                "function": "{{Q1}}*10",
                "temp": true
            },
            {
                "name": "A1",
                "label": "{{Q1}} ml = {{T1}} dl",
                "function": "{{Q1}}/100"
            },
            {
                "name": "A2",
                "label": "{{Q1}} ml = {{T2}} dl",
                "incorrect": true
            },
            {
                "name": "A3",
                "label": "{{Q1}} ml = {{T3}} dl",
                "incorrect": true
            },
            {
                "name": "A4",
                "label": "{{Q1}} ml = {{T4}} dl",
                "incorrect": true
            },
            {
                "name": "A5",
                "label": "{{Q1}} ml = {{T5}} dl",
                "incorrect": true
            }
        ],
        "uniques": true
    },
    "algorithm": {
        "name": "trueFalse",
        "template": "Multiple choice – standard",
        "params": {
            "countCorrect": 1,
            "countIncorrect": 2,
            "showCheckIcon": false,
            "columns": 3
        }
    }
}</v>
      </c>
      <c r="C599" s="202" t="str">
        <f t="shared" si="30"/>
        <v>#REF!</v>
      </c>
      <c r="D599" s="202" t="str">
        <f t="shared" si="2"/>
        <v>#REF!</v>
      </c>
    </row>
    <row r="600" ht="15.75" customHeight="1">
      <c r="A600" s="202" t="str">
        <f>Seeds!AA672</f>
        <v>M4-MyM-3b-I-3</v>
      </c>
      <c r="B600" s="202" t="str">
        <f>Seeds!Z672</f>
        <v>{"id":"M4-MyM-3b-I-3","stimulus":"&lt;p&gt;Selecciona la equivalencia correcta.&lt;/p&gt;","hint":"&lt;p&gt;La equivalencia entre unidades de capacidad es:&lt;/p&gt;&lt;div style=\"display:flex; justify-content:center;\"&gt;&lt;img src=\"https://blueberry-assets.oneclick.es/M4_MyM_3b_1.svg\" width=\"450\"&gt;&lt;/img&gt;&lt;/div&gt;","feedback":"&lt;p&gt;La equivalencia entre unidades de capacidad es:&lt;/p&gt;&lt;div style=\"display:flex; justify-content:center;\"&gt;&lt;img src=\"https://blueberry-assets.oneclick.es/M4_MyM_3b_1.svg\" width=\"450\"&gt;&lt;/img&gt;&lt;/div&gt;&lt;p&gt;Para calcular esta equivalencia hay que multiplicar los centilitros por 10:&lt;/p&gt;&lt;p&gt;{{Q1}} cl = {{Q1}} × 10 = {{A1}} ml&lt;/p&gt;","seed":{"parameters":[{"name":"Q1","label":null,"min":10,"max":200,"step":1}],"calculated":[{"name":"T1","function":"{{Q1}}*10","temp":true},{"name":"T2","function":"{{Q1}}*100","temp":true},{"name":"T3","function":"{{Q1}}*1000","temp":true},{"name":"T4","function":"{{Q1}}/10","temp":true},{"name":"T5","function":"{{Q1}}/100","temp":true},{"name":"A1","label":"{{Q1}} cl = {{T1}} ml","function":"{{Q1}}*10"},{"name":"A2","label":"{{Q1}} cl = {{T2}} ml","incorrect":true},{"name":"A3","label":"{{Q1}} cl = {{T3}} ml","incorrect":true},{"name":"A4","label":"{{Q1}} cl = {{T4}} ml","incorrect":true},{"name":"A5","label":"{{Q1}} cl = {{T5}} ml","incorrect":true}],"uniques":true},"algorithm":{"name":"trueFalse","template":"Multiple choice – standard","params":{"countCorrect":1,"countIncorrect":2,"showCheckIcon":false,
            "columns": 3
        }
    }
}</v>
      </c>
      <c r="C600" s="202" t="str">
        <f t="shared" si="30"/>
        <v>#REF!</v>
      </c>
      <c r="D600" s="202" t="str">
        <f t="shared" si="2"/>
        <v>#REF!</v>
      </c>
    </row>
    <row r="601" ht="15.75" customHeight="1">
      <c r="A601" s="202" t="str">
        <f>Seeds!AA673</f>
        <v>M4-MyM-3b-E-1</v>
      </c>
      <c r="B601" s="202" t="str">
        <f>Seeds!Z673</f>
        <v>{"id":"M4-MyM-3b-E-1","stimulus":"&lt;p&gt;Calcula estas conversiones.&lt;/p&gt;","template":"&lt;p style=\"text-align: center\"&gt;{{Q1}} l = {{response}} dl&lt;/p&gt;&lt;p style=\"text-align: center\"&gt;{{Q2}} cl = {{response}} dl&lt;/p&gt;","hint":"&lt;p&gt;La equivalencia entre unidades de capacidad es:&lt;/p&gt;&lt;div style=\"display:flex; justify-content:center;\"&gt;&lt;img src=\"https://blueberry-assets.oneclick.es/M4_MyM_3b_1.svg\" width=\"450\"&gt;&lt;/img&gt;&lt;/div&gt;","feedback":"&lt;p&gt;La equivalencia entre unidades de capacidad es:&lt;/p&gt;&lt;div style=\"display:flex; justify-content:center;\"&gt;&lt;img src=\"https://blueberry-assets.oneclick.es/M4_MyM_3b_1.svg\" width=\"450\"&gt;&lt;/img&gt;&lt;/div&gt;","seed":{"parameters":[{"name":"Q1","label":null,"min":10,"max":200,"step":1},{"name":"Q2","label":null,"min":10,"max":200,"step":1}],"calculated":[{"name":"A1","function":"{{Q1}}*10","feedback":"&lt;p&gt;Para calcular esta equivalencia hay que multiplicar los litros por 10:&lt;/p&gt;&lt;p style=\"text-align: center\"&gt;{{Q1}} l = {{Q1}} × 10 = {{function}} dl&lt;/p&gt;"},{"name":"A2","function":"{{Q2}}/10","feedback":"&lt;p&gt;Para calcular esta equivalencia hay que dividir los cl entre 10:&lt;/p&gt;&lt;p style=\"text-align: center\"&gt;{{Q2}} cl = {{Q2}} : 10 = {{function}} dl&lt;/p&gt;"}],"uniques":true},"algorithm":{"name":"calculateOperation","params":{"method":"equivLiteral","keyboard":"NUMERICAL"}}}</v>
      </c>
      <c r="C601" s="202" t="str">
        <f t="shared" si="30"/>
        <v>#REF!</v>
      </c>
      <c r="D601" s="202" t="str">
        <f t="shared" si="2"/>
        <v>#REF!</v>
      </c>
    </row>
    <row r="602" ht="15.75" customHeight="1">
      <c r="A602" s="202" t="str">
        <f>Seeds!AA674</f>
        <v>M4-MyM-3b-E-2</v>
      </c>
      <c r="B602" s="202" t="str">
        <f>Seeds!Z674</f>
        <v>{"id":"M4-MyM-3b-E-2","stimulus":"&lt;p&gt;Calcula estas conversiones.&lt;/p&gt;","template":"&lt;p style=\"text-align: center\"&gt;{{Q1}} l = {{response}} kl&lt;/p&gt;&lt;p style=\"text-align: center\"&gt;{{Q2}} l = {{response}} cl&lt;/p&gt;","hint":"&lt;p&gt;La equivalencia entre unidades de capacidad es:&lt;/p&gt;&lt;div style=\"display:flex; justify-content:center;\"&gt;&lt;img src=\"https://blueberry-assets.oneclick.es/M4_MyM_3b_1.svg\" width=\"450\"&gt;&lt;/img&gt;&lt;/div&gt;","feedback":"&lt;p&gt;La equivalencia entre unidades de capacidad es:&lt;/p&gt;&lt;div style=\"display:flex; justify-content:center;\"&gt;&lt;img src=\"https://blueberry-assets.oneclick.es/M4_MyM_3b_1.svg\" width=\"450\"&gt;&lt;/img&gt;&lt;/div&gt;","seed":{"parameters":[{"name":"Q1","label":null,"min":10,"max":200,"step":1},{"name":"Q2","label":null,"min":10,"max":200,"step":1}],"calculated":[{"name":"A1","function":"{{Q1}}/1000","feedback":"&lt;p&gt;Para calcular esta equivalencia hay que dividir los litros entre 1 000:&lt;/p&gt;&lt;p style=\"text-align: center\"&gt;{{Q1}} l = {{Q1}} : 1 000 = {{function}} kl&lt;/p&gt;"},{"name":"A2","function":"{{Q2}}*100","feedback":"&lt;p&gt;Para calcular esta equivalencia hay que multiplicar los litros por 100:&lt;/p&gt;&lt;p style=\"text-align: center\"&gt;{{Q2}} l = {{Q2}} × 100 = {{function}} cl&lt;/p&gt;"}],"uniques":true},"algorithm":{"name":"calculateOperation","params":{"method":"equivLiteral","keyboard":"NUMERICAL"}}}</v>
      </c>
      <c r="C602" s="202" t="str">
        <f t="shared" si="30"/>
        <v>#REF!</v>
      </c>
      <c r="D602" s="202" t="str">
        <f t="shared" si="2"/>
        <v>#REF!</v>
      </c>
    </row>
    <row r="603" ht="15.75" customHeight="1">
      <c r="A603" s="202" t="str">
        <f>Seeds!AA675</f>
        <v>M4-MyM-3b-E-3</v>
      </c>
      <c r="B603" s="202" t="str">
        <f>Seeds!Z675</f>
        <v>{"id":"M4-MyM-3b-E-3","stimulus":"&lt;p&gt;Calcula estas conversiones.&lt;/p&gt;","template":"&lt;p style=\"text-align: center\"&gt;{{Q1}} ml = {{response}} l&lt;/p&gt;&lt;p style=\"text-align: center\"&gt;{{Q2}} cl = {{response}} dl&lt;/p&gt;","hint":"&lt;p&gt;La equivalencia entre unidades de capacidad es:&lt;/p&gt;&lt;div style=\"display:flex; justify-content:center;\"&gt;&lt;img src=\"https://blueberry-assets.oneclick.es/M4_MyM_3b_1.svg\" width=\"450\"&gt;&lt;/img&gt;&lt;/div&gt;","feedback":"&lt;p&gt;La equivalencia entre unidades de capacidad es:&lt;/p&gt;&lt;div style=\"display:flex; justify-content:center;\"&gt;&lt;img src=\"https://blueberry-assets.oneclick.es/M4_MyM_3b_1.svg\" width=\"450\"&gt;&lt;/img&gt;&lt;/div&gt;","seed":{"parameters":[{"name":"Q1","label":null,"min":10,"max":200,"step":1},{"name":"Q2","label":null,"min":10,"max":200,"step":1}],"calculated":[{"name":"A1","function":"{{Q1}}/1000","feedback":"&lt;p&gt;Para calcular esta equivalencia hay que dividir los mililitros entre 1 000:&lt;/p&gt;&lt;p style=\"text-align: center\"&gt;{{Q1}} ml = {{Q1}} : 1 000 = {{function}} l&lt;/p&gt;"},{"name":"A2","function":"{{Q2}}/10","feedback":"&lt;p&gt;Para calcular esta equivalencia hay que dividir los centilitros entre 10:&lt;/p&gt;&lt;p style=\"text-align: center\"&gt;{{Q2}} cl = {{Q2}} : 10 = {{function}} dl&lt;/p&gt;"}],"uniques":true},"algorithm":{"name":"calculateOperation","params":{"method":"equivLiteral","keyboard":"NUMERICAL"}}}</v>
      </c>
      <c r="C603" s="202" t="str">
        <f t="shared" si="30"/>
        <v>#REF!</v>
      </c>
      <c r="D603" s="202" t="str">
        <f t="shared" si="2"/>
        <v>#REF!</v>
      </c>
    </row>
    <row r="604" ht="15.75" customHeight="1">
      <c r="A604" s="202" t="str">
        <f>Seeds!AA676</f>
        <v>M4-MyM-3b-A-1</v>
      </c>
      <c r="B604" s="202" t="str">
        <f>Seeds!Z676</f>
        <v>{"id":"M4-MyM-3b-A-1","stimulus":"&lt;p&gt;Begoña ha bebido de una botella en la que había {{Q1}} dl de agua. ¿A cuántos centilitros equivalen?&lt;/p&gt;","template":"&lt;p&gt;En la botella había {{response}} cl de agua.&lt;/p&gt;","hint":"&lt;p&gt;La equivalencia entre unidades de capacidad es:&lt;/p&gt;&lt;div style=\"display:flex; justify-content:center;\"&gt;&lt;img src=\"https://blueberry-assets.oneclick.es/M4_MyM_3b_1.svg\" width=\"450\"&gt;&lt;/img&gt;&lt;/div&gt;","feedback":"&lt;p&gt;La equivalencia entre unidades de capacidad es:&lt;/p&gt;&lt;div style=\"display:flex; justify-content:center;\"&gt;&lt;img src=\"https://blueberry-assets.oneclick.es/M4_MyM_3b_1.svg\" width=\"450\"&gt;&lt;/img&gt;&lt;/div&gt;&lt;p style=\"text-align: center\"&gt;{{Q1}} × 10 = {{A1}} cl&lt;/p&gt;","seed":{"parameters":[{"name":"Q1","label":null,"min":5,"max":20,"step":1}],"calculated":[{"name":"A1","function":"{{Q1}}*10"}],"uniques":true},"algorithm":{"name":"calculateOperation","params":{"method":"equivLiteral","keyboard":"NUMERICAL"}}}</v>
      </c>
      <c r="C604" s="202" t="str">
        <f t="shared" si="30"/>
        <v>#REF!</v>
      </c>
      <c r="D604" s="202" t="str">
        <f t="shared" si="2"/>
        <v>#REF!</v>
      </c>
    </row>
    <row r="605" ht="15.75" customHeight="1">
      <c r="A605" s="202" t="str">
        <f>Seeds!AA677</f>
        <v>M4-MyM-3b-A-2</v>
      </c>
      <c r="B605" s="202" t="str">
        <f>Seeds!Z677</f>
        <v>{"id":"M4-MyM-3b-A-2","stimulus":"&lt;p&gt;Un socorrista ha echado {{Q1}} dl de cloro a la piscina en la que trabaja. ¿Cuántos litros son?&lt;/p&gt;","template":"&lt;p&gt;Ha echado {{response}} l.&lt;/p&gt;","hint":"&lt;p&gt;La equivalencia entre unidades de capacidad es:&lt;/p&gt;&lt;div style=\"display:flex; justify-content:center;\"&gt;&lt;img src=\"https://blueberry-assets.oneclick.es/M4_MyM_3b_1.svg\" width=\"450\"&gt;&lt;/img&gt;&lt;/div&gt;","feedback":"&lt;p&gt;La equivalencia entre unidades de capacidad es:&lt;/p&gt;&lt;div style=\"display:flex; justify-content:center;\"&gt;&lt;img src=\"https://blueberry-assets.oneclick.es/M4_MyM_3b_1.svg\" width=\"450\"&gt;&lt;/img&gt;&lt;/div&gt;&lt;p style=\"text-align: center\"&gt;{{Q1}} : 10 = {{A1}} l&lt;/p&gt;","seed":{"parameters":[{"name":"Q1","label":null,"min":30,"max":150,"step":1}],"calculated":[{"name":"A1","function":"{{Q1}}/10"}],"uniques":true},"algorithm":{"name":"calculateOperation","params":{"method":"equivLiteral","keyboard":"NUMERICAL"}}}</v>
      </c>
      <c r="C605" s="202" t="str">
        <f t="shared" si="30"/>
        <v>#REF!</v>
      </c>
      <c r="D605" s="202" t="str">
        <f t="shared" si="2"/>
        <v>#REF!</v>
      </c>
    </row>
    <row r="606" ht="15.75" customHeight="1">
      <c r="A606" s="202" t="str">
        <f>Seeds!AA678</f>
        <v>M4-MyM-3b-A-3</v>
      </c>
      <c r="B606" s="202" t="str">
        <f>Seeds!Z678</f>
        <v>{"id":"M4-MyM-3b-A-3","stimulus":"&lt;p&gt;Gonzalo ha usado {{Q1}} l de agua para fregar los suelos de un edificio. ¿A cuántos centilitros equivalen?&lt;/p&gt;","template":"&lt;p style=\"text-align: center\"&gt;{{Q1}} l = {{response}} cl&lt;/p&gt;","hint":"&lt;p&gt;La equivalencia entre unidades de capacidad es:&lt;/p&gt;&lt;div style=\"display:flex; justify-content:center;\"&gt;&lt;img src=\"https://blueberry-assets.oneclick.es/M4_MyM_3b_1.svg\" width=\"450\"&gt;&lt;/img&gt;&lt;/div&gt;","feedback":"&lt;p&gt;La equivalencia entre unidades de capacidad es:&lt;/p&gt;&lt;div style=\"display:flex; justify-content:center;\"&gt;&lt;img src=\"https://blueberry-assets.oneclick.es/M4_MyM_3b_1.svg\" width=\"450\"&gt;&lt;/img&gt;&lt;/div&gt;&lt;p style=\"text-align: center\"&gt;{{Q1}} × 100 = {{A1}} cl&lt;/p&gt;","seed":{"parameters":[{"name":"Q1","label":null,"min":30,"max":150,"step":1}],"calculated":[{"name":"A1","function":"{{Q1}}*100"}],"uniques":true},"algorithm":{"name":"calculateOperation","params":{"method":"equivLiteral","keyboard":"NUMERICAL"}}}</v>
      </c>
      <c r="C606" s="202" t="str">
        <f t="shared" si="30"/>
        <v>#REF!</v>
      </c>
      <c r="D606" s="202" t="str">
        <f t="shared" si="2"/>
        <v>#REF!</v>
      </c>
    </row>
    <row r="607" ht="15.75" customHeight="1">
      <c r="A607" s="202" t="str">
        <f>Seeds!AA679</f>
        <v>M4-MyM-3c-I-1</v>
      </c>
      <c r="B607" s="202" t="str">
        <f>Seeds!Z679</f>
        <v>{"id":"M4-MyM-3c-I-1","stimulus":"&lt;p&gt;Arrastra y ordena de mayor a menor las siguientes medidas de capacidad.&lt;/p&gt;","template":"&lt;p style=\"text-align:center;\"&gt;{{response}} &gt; {{response}} &gt; {{response}}&lt;/p&gt;","hint":"&lt;p&gt;Como están expresadas en la misma unidad, solo hay que comparar sus cifras empezando por la izquierda.&lt;/p&gt;","feedback":"&lt;p&gt;Como están expresadas en la misma unidad, solo hay que comparar sus cifras empezando por la izquierda.&lt;/p&gt;","seed":{"parameters":[{"name":"Q1","label":null,"min":1,"max":100,"step":1},{"name":"Q2","label":null,"min":1,"max":100,"step":1},{"name":"Q3","label":null,"min":1,"max":100,"step":1},{"name":"Q9","label":null,"list":["ml","dl","cl","l","dal","hl","kl"]}],"calculated":[{"name":"A1","label":"{{function}} {{Q9}}","function":"math.max({{Q1}}, {{Q2}}, {{Q3}})"},{"name":"A2","label":"{{function}} {{Q9}}","function":"Lemonlib.round({{Q1}}+{{Q2}}+{{Q3}}-math.min({{Q1}}, {{Q2}}, {{Q3}})-math.max({{Q1}}, {{Q2}}, {{Q3}}), 2)"},{"name":"A3","label":"{{function}} {{Q9}}","function":"math.min({{Q1}}, {{Q2}}, {{Q3}})"}],"uniques":true},"algorithm":{"name":"calculateOperation","template":"Cloze with drag &amp; drop","params":{"keyboard":"NUMERICAL"}}}</v>
      </c>
      <c r="C607" s="202" t="str">
        <f t="shared" si="30"/>
        <v>#REF!</v>
      </c>
      <c r="D607" s="202" t="str">
        <f t="shared" si="2"/>
        <v>#REF!</v>
      </c>
    </row>
    <row r="608" ht="15.75" customHeight="1">
      <c r="A608" s="202" t="str">
        <f>Seeds!AA680</f>
        <v>M4-MyM-3c-E-1</v>
      </c>
      <c r="B608" s="202" t="str">
        <f>Seeds!Z680</f>
        <v>{"id":"M4-MyM-3c-E-1","seed":{"parameters":[{"name":"Q1","label":null,"max":1,"min":100,"step":0.1},{"name":"Q2","label":null,"max":1,"min":100,"step":0.1},{"name":"Q3","label":null,"max":1,"min":100,"step":0.1},{"name":"Q4","label":null,"max":1,"min":100,"step":0.1}],"uniques":true},"scaffolding":[{"id":"step-0","stimulus":"&lt;p&gt;Ordena de mayor a menor las siguientes medidas de capacidad. Colócalas de arriba a abajo.&lt;/p&gt;","seed":{"calculated":[{"name":"T1","function":"Lemonlib.round({{Q1}}*100, 3)","temp":true},{"name":"T2","function":"Lemonlib.round({{Q2}}/10, 2)","temp":true},{"name":"T3","function":"{{Q4}}*10","temp":true},{"name":"A1","label":"{{T1}} cl","function":"{{Q1}}"},{"name":"A2","label":"{{T2}} dal","function":"{{Q2}}"},{"name":"A3","label":"{{Q3}} l","function":"{{Q3}}"},{"name":"A4","label":"{{T3}} dl","function":"{{Q4}}"}]},"algorithm":{"name":"orderNumbers","params":{"order":"desc"}}},{"id":"step-1","stimulus":"&lt;p&gt;¿Qué pide el enunciado?&lt;/p&gt;","seed":{"calculated":[{"name":"2-A1","label":"Ordenar las capacidades de mayor a menor."},{"name":"2-A2","label":"Ordenar las capacidades de menor a mayor.","incorrect":true},{"name":"2-A3","label":"Seleccionar la capacidad mayor.","incorrect":true}]},"algorithm":{"name":"trueFalse","template":"Multiple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src='https://blueberry-assets.oneclick.es/M4_MyM_3b_1.svg' width=\"450\"&gt;&lt;/div&gt;"},{"name":"2-A2","label":"&lt;div style=\"display:flex; justify-content:center;\"&gt;&lt;img src='https://blueberry-assets.oneclick.es/M4_MyM_3b_2.svg' width=\"450\"&gt;&lt;/div&gt;","incorrect":true},{"name":"2-A3","label":"&lt;div style=\"display:flex; justify-content:center;\"&gt;&lt;img src='https://blueberry-assets.oneclick.es/M4_MyM_3b_3.svg' width=\"450\"&gt;&lt;/div&gt;","incorrect":true}]},"algorithm":{"name":"trueFalse","template":"Multiple choice – standard"}},{"id":"step-3","stimulus":"&lt;p&gt;Con la ayuda de la anterior tabla de conversiones, calcula los gramos que pesa cada meteorito.&lt;/p&gt;","template":"&lt;p style=\"text-align: center\"&gt;{{T1}} cl = {{T1}} : 100 = {{response}} l&lt;/p&gt;&lt;p style=\"text-align: center\"&gt;{{T2}} dal = {{T2}} x 10 = {{response}} l&lt;/p&gt;&lt;p style=\"text-align: center\"&gt;{{T3}} dl = {{T3}} : 10 = {{response}} l&lt;/p&gt;","seed":{"calculated":[{"name":"T1","function":"Lemonlib.round({{Q1}}*100, 3)","temp":true},{"name":"T2","function":"Lemonlib.round({{Q2}}/10, 2)","temp":true},{"name":"T3","function":"{{Q4}}*10","temp":true},{"name":"3-A1","label":"{{Q1}}","function":"{{Q1}}"},{"name":"3-A2","label":"{{Q2}}","function":"{{Q2}}"},{"name":"3-A3","label":"{{Q4}}","function":"{{Q4}}"}]},"algorithm":{"name":"calculateOperation","params":{"method":"equivLiteral","keyboard":"NUMERICAL"}}},{"id":"step-5","stimulus":"&lt;p&gt;Con los resultados anteriores, ordena las capacidades de mayor a menor. Colócalas de arriba a abajo.&lt;/p&gt;","seed":{"calculated":[{"name":"T1","function":"Lemonlib.round({{Q1}}*100, 3)","temp":true},{"name":"T2","function":"Lemonlib.round({{Q2}}/10, 2)","temp":true},{"name":"T3","function":"{{Q4}}*10","temp":true},{"name":"A1","label":"{{T1}} cl = {{Q1}} l","function":"{{Q1}}"},{"name":"A2","label":"{{T2}} dal = {{Q2}} l","function":"{{Q2}}"},{"name":"A3","label":"{{Q3}} l","function":"{{Q3}}"},{"name":"A4","label":"{{T3}} dl = {{Q4}} l","function":"{{Q4}}"}]},"algorithm":{"name":"orderNumbers","params":{"order":"desc"}}}]}</v>
      </c>
      <c r="C608" s="202" t="str">
        <f t="shared" si="30"/>
        <v>#REF!</v>
      </c>
      <c r="D608" s="202" t="str">
        <f t="shared" si="2"/>
        <v>#REF!</v>
      </c>
    </row>
    <row r="609" ht="15.75" customHeight="1">
      <c r="A609" s="202" t="str">
        <f>Seeds!AA681</f>
        <v>M4-MyM-3c-A-1</v>
      </c>
      <c r="B609" s="202" t="str">
        <f>Seeds!Z681</f>
        <v>{"id":"M4-MyM-3c-A-1","seed":{"parameters":[{"name":"Q1","label":null,"max":500,"min":1000,"step":1},{"name":"Q2","label":null,"max":500,"min":1000,"step":1}],"uniques":true},"scaffolding":[{"id":"step-0","stimulus":"&lt;p&gt;Dos tinajas que recogen el agua de lluvia contienen las siguientes cantidades. Arrastra sus capacidades a los huecos para completar la siguiente comparación.&lt;/p&gt;","template":"&lt;p style=\"text-align: center\"&gt;{{response}} &gt; {{response}}&lt;/p&gt;","seed":{"calculated":[{"name":"T1","function":"math.max({{Q1}}, {{Q2}})*10","temp":true},{"name":"T2","function":"math.min({{Q1}}, {{Q2}})/10","temp":true},{"name":"A1","label":"{{T1}} dl","function":"math.max({{Q1}}, {{Q2}})*10"},{"name":"A2","label":"{{T2}} dal","function":"math.min({{Q1}}, {{Q2}})/10"}]},"algorithm":{"name":"calculateOperation","template":"Cloze with drag &amp; drop","params":{"keyboard":"NUMERICAL"}}},{"id":"step-1","stimulus":"&lt;p&gt;¿Qué pide el enunciado?&lt;/p&gt;","seed":{"calculated":[{"name":"2-A1","label":"Ordenar las capacidades de mayor a menor."},{"name":"2-A2","label":"Ordenar las capacidades de menor a mayor.","incorrect":true},{"name":"2-A2","label":"Seleccionar la capacidad mayor.","incorrect":true}]},"algorithm":{"name":"trueFalse","template":"Multiple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src='https://blueberry-assets.oneclick.es/M4_MyM_3b_1.svg' width=\"450\"&gt;&lt;/div&gt;"},{"name":"2-A2","label":"&lt;div style=\"display:flex; justify-content:center;\"&gt;&lt;img src='https://blueberry-assets.oneclick.es/M4_MyM_3b_2.svg' width=\"450\"&gt;&lt;/div&gt;","incorrect":true},{"name":"2-A3","label":"&lt;div style=\"display:flex; justify-content:center;\"&gt;&lt;img src='https://blueberry-assets.oneclick.es/M4_MyM_3b_3.svg' width=\"450\"&gt;&lt;/div&gt;","incorrect":true}]},"algorithm":{"name":"trueFalse","template":"Multiple choice – standard"}},{"id":"step-3","stimulus":"&lt;p&gt;Con la ayuda de la anterior tabla de conversiones, convierte todas las cantidades a litros.&lt;/p&gt;","template":"&lt;p style=\"text-align: center\"&gt;{{T1}} dl = {{T1}} : 10 = {{response}} l&lt;/p&gt;&lt;p style=\"text-align: center\"&gt;{{T2}} dal = {{T2}} × 10 = {{response}} l&lt;/p&gt;","seed":{"calculated":[{"name":"T1","function":"math.max({{Q1}}, {{Q2}})*10","temp":true},{"name":"T2","function":"math.min({{Q1}}, {{Q2}})/10","temp":true},{"name":"3-A1","label":"math.max({{Q1}}, {{Q2}})","function":"math.max({{Q1}}, {{Q2}})"},{"name":"3-A2","label":"math.min({{Q1}}, {{Q2}})","function":"math.min({{Q1}}, {{Q2}})"}]},"algorithm":{"name":"calculateOperation","params":{"method":"equivLiteral","keyboard":"NUMERICAL"}}},{"id":"step-4","stimulus":"&lt;p&gt;Con los resultados anteriores, arrastra las capacidades al hueco que corresponda para completar la comparación.&lt;/p&gt;","template":"&lt;p style=\"text-align: center\"&gt;{{response}} &gt; {{response}}&lt;/p&gt;","seed":{"calculated":[{"name":"T1","function":"math.max({{Q1}}, {{Q2}})*10","temp":true},{"name":"T2","function":"math.min({{Q1}}, {{Q2}})/10","temp":true},{"name":"T3","function":"math.max({{Q1}}, {{Q2}})","temp":true},{"name":"T4","function":"math.min({{Q1}}, {{Q2}})","temp":true},{"name":"A1","label":"{{T1}} dl = {{T3}} l","function":"math.min({{Q1}}, {{Q2}})"},{"name":"A2","label":"{{T2}} dal = {{T4}} l","function":"math.max({{Q1}}, {{Q2}})*10"}]},"algorithm":{"name":"calculateOperation","template":"Cloze with drag &amp; drop","params":{"keyboard":"NUMERICAL"}}}]}</v>
      </c>
      <c r="C609" s="202" t="str">
        <f t="shared" si="30"/>
        <v>#REF!</v>
      </c>
      <c r="D609" s="202" t="str">
        <f t="shared" si="2"/>
        <v>#REF!</v>
      </c>
    </row>
    <row r="610" ht="15.75" customHeight="1">
      <c r="A610" s="202" t="str">
        <f>Seeds!AA682</f>
        <v>M4-MyM-3c-A-2</v>
      </c>
      <c r="B610" s="202" t="str">
        <f>Seeds!Z682</f>
        <v>{"id":"M4-MyM-3c-A-2","seed":{"parameters":[{"name":"Q1","label":null,"max":100,"min":900,"step":1},{"name":"Q2","label":null,"max":100,"min":900,"step":1}],"uniques":true},"scaffolding":[{"id":"step-0","stimulus":"&lt;p&gt;Patricia y Sofía han preparado limonada y cada una ha utilizado las siguientes cantidades de zumo de limón. Arrastra estas medidas a los huecos para completar la siguiente comparación.&lt;/p&gt;","template":"&lt;p style=\"text-align: center\"&gt;{{response}} &lt; {{response}}&lt;/p&gt;","seed":{"calculated":[{"name":"T1","function":"math.min({{Q1}}, {{Q2}})/10","temp":true},{"name":"T2","function":"math.max({{Q1}}, {{Q2}})/100","temp":true},{"name":"A1","label":"{{T1}} cl","function":"math.min({{Q1}}, {{Q2}})/10"},{"name":"A2","label":"{{T2}} dl","function":"math.max({{Q1}}, {{Q2}})/100"}]},"algorithm":{"name":"calculateOperation","template":"Cloze with drag &amp; drop","params":{"keyboard":"NUMERICAL"}}},{"id":"step-1","stimulus":"&lt;p&gt;¿Qué pide el enunciado?&lt;/p&gt;","seed":{"calculated":[{"name":"2-A1","label":"Ordenar las capacidades de menor a mayor."},{"name":"2-A2","label":"Ordenar las capacidades de mayor a menor.","incorrect":true},{"name":"2-A2","label":"Seleccionar la capacidad mayor.","incorrect":true}]},"algorithm":{"name":"trueFalse","template":"Multiple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src='https://blueberry-assets.oneclick.es/M4_MyM_3b_1.svg' width=\"450\"&gt;&lt;/div&gt;"},{"name":"2-A2","label":"&lt;div style=\"display:flex; justify-content:center;\"&gt;&lt;img src='https://blueberry-assets.oneclick.es/M4_MyM_3b_2.svg' width=\"450\"&gt;&lt;/div&gt;","incorrect":true},{"name":"2-A3","label":"&lt;div style=\"display:flex; justify-content:center;\"&gt;&lt;img src='https://blueberry-assets.oneclick.es/M4_MyM_3b_3.svg' width=\"450\"&gt;&lt;/div&gt;","incorrect":true}]},"algorithm":{"name":"trueFalse","template":"Multiple choice – standard"}},{"id":"step-3","stimulus":"&lt;p&gt;Con la ayuda de la anterior tabla de conversiones, convierte todas las cantidades a mililitros.&lt;/p&gt;","template":"&lt;p style=\"text-align: center\"&gt;{{T1}} cl = {{T1}} × 10 = {{response}} ml&lt;/p&gt;&lt;p style=\"text-align: center\"&gt;{{T2}} dl = {{T2}} × 100 = {{response}} ml&lt;/p&gt;","seed":{"calculated":[{"name":"T1","function":"math.min({{Q1}}, {{Q2}})/10","temp":true},{"name":"T2","function":"math.max({{Q1}}, {{Q2}})/100","temp":true},{"name":"3-A1","label":"math.min({{Q1}}, {{Q2}})","function":"math.min({{Q1}}, {{Q2}})"},{"name":"3-A2","label":"math.max({{Q1}}, {{Q2}})","function":"math.max({{Q1}}, {{Q2}})"}]},"algorithm":{"name":"calculateOperation","params":{"method":"equivLiteral","keyboard":"NUMERICAL"}}},{"id":"step-4","stimulus":"&lt;p&gt;Con los resultados anteriores, arrastra las cantidades al hueco que corresponda para completar la comparación.&lt;/p&gt;","template":"&lt;p style=\"text-align: center\"&gt;{{response}} &lt; {{response}}&lt;/p&gt;","seed":{"calculated":[{"name":"T1","function":"math.min({{Q1}}, {{Q2}})/10","temp":true},{"name":"T2","function":"math.max({{Q1}}, {{Q2}})/100","temp":true},{"name":"T3","function":"math.min({{Q1}}, {{Q2}})","temp":true},{"name":"T4","function":"math.max({{Q1}}, {{Q2}})","temp":true},{"name":"A1","label":"{{T1}} cl = {{T3}} ml","function":"math.min({{Q1}}, {{Q2}})"},{"name":"A2","label":"{{T2}} dl = {{T4}} ml","function":"math.max({{Q1}}, {{Q2}})*10"}]},"algorithm":{"name":"calculateOperation","template":"Cloze with drag &amp; drop","params":{"keyboard":"NUMERICAL"}}}]}</v>
      </c>
      <c r="C610" s="202" t="str">
        <f t="shared" si="30"/>
        <v>#REF!</v>
      </c>
      <c r="D610" s="202" t="str">
        <f t="shared" si="2"/>
        <v>#REF!</v>
      </c>
    </row>
    <row r="611" ht="15.75" customHeight="1">
      <c r="A611" s="202" t="str">
        <f>Seeds!AA683</f>
        <v>M4-MyM-3c-A-3</v>
      </c>
      <c r="B611" s="202" t="str">
        <f>Seeds!Z683</f>
        <v>{"id":"M4-MyM-3c-A-3","seed":{"parameters":[{"name":"Q1","label":null,"max":100,"min":1200,"step":10},{"name":"Q2","label":null,"max":100,"min":1200,"step":10},{"name":"Q3","label":null,"max":100,"min":1200,"step":10}],"uniques":true},"scaffolding":[{"id":"step-0","stimulus":"&lt;p&gt;En un pueblo han organizado un concurso en el que los niños tienen que llevar agua de la fuente hasta unas jarras con las manos. Ordena las medidas de mayor a menor para ver quién ha llenado más su jarra. Colócalas de arriba a abajo.&lt;/p&gt;","seed":{"calculated":[{"name":"T1","function":"{{Q1}}/10","temp":true},{"name":"T2","function":"{{Q2}}/100","temp":true},{"name":"A1","label":"{{T1}} cl","function":"{{Q1}}"},{"name":"A2","label":"{{T2}} dl","function":"{{Q2}}"},{"name":"A3","label":"{{Q3}} ml","function":"{{Q3}}"}]},"algorithm":{"name":"orderNumbers","params":{"order":"desc"}}},{"id":"step-1","stimulus":"&lt;p&gt;¿Qué pide el enunciado?&lt;/p&gt;","seed":{"calculated":[{"name":"2-A1","label":"Ordenar las medidas de mayor a menor."},{"name":"2-A2","label":"Ordenar las medidas de menor a mayor.","incorrect":true},{"name":"3-A3","label":"Seleccionar la medida mayor.","incorrect":true}]},"algorithm":{"name":"trueFalse","template":"Multiple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src='https://blueberry-assets.oneclick.es/M4_MyM_3b_1.svg' width=\"450\"&gt;&lt;/div&gt;"},{"name":"2-A2","label":"&lt;div style=\"display:flex; justify-content:center;\"&gt;&lt;img src='https://blueberry-assets.oneclick.es/M4_MyM_3b_2.svg' width=\"450\"&gt;&lt;/div&gt;","incorrect":true},{"name":"2-A3","label":"&lt;div style=\"display:flex; justify-content:center;\"&gt;&lt;img src='https://blueberry-assets.oneclick.es/M4_MyM_3b_3.svg' width=\"450\"&gt;&lt;/div&gt;","incorrect":true}]},"algorithm":{"name":"trueFalse","template":"Multiple choice – standard"}},{"id":"step-3","stimulus":"&lt;p&gt;Con la ayuda de la anterior tabla de conversiones, convierte todas las cantidades a mililitros.&lt;/p&gt;","template":"&lt;p style=\"text-align: center\"&gt;{{T1}} cl = {{T1}} × 10 = {{response}} ml&lt;/p&gt;&lt;p style=\"text-align: center\"&gt;{{T2}} dl = {{T2}} × 100 = {{response}} ml&lt;/p&gt;&lt;p&gt;{{Q3}} ml&lt;/p&gt;","seed":{"calculated":[{"name":"T1","function":"{{Q1}}/10","temp":true},{"name":"T2","function":"{{Q2}}/100","temp":true},{"name":"3-A1","label":"{{Q1}}","function":"{{Q1}}"},{"name":"3-A2","label":"{{Q2}}","function":"{{Q2}}"}]},"algorithm":{"name":"calculateOperation","params":{"method":"equivLiteral","keyboard":"NUMERICAL"}}},{"id":"step-4","stimulus":"&lt;p&gt;Con los resultados anteriores, ordena las capacidades de mayor a menor. Colócalas de arriba a abajo.&lt;/p&gt;","seed":{"calculated":[{"name":"T1","function":"{{Q1}}/100","temp":true},{"name":"T2","function":"{{Q2}}/10","temp":true},{"name":"A1","label":"{{T1}} cl = {{Q1}} ml","function":"{{Q1}}"},{"name":"A2","label":"{{T2}} dl = {{Q2}} ml","function":"{{Q2}}"},{"name":"A3","label":"{{Q3}} ml","function":"{{Q3}}"}]},"algorithm":{"name":"orderNumbers","params":{"order":"desc"}}}]}</v>
      </c>
      <c r="C611" s="202" t="str">
        <f t="shared" si="30"/>
        <v>#REF!</v>
      </c>
      <c r="D611" s="202" t="str">
        <f t="shared" si="2"/>
        <v>#REF!</v>
      </c>
    </row>
    <row r="612" ht="15.75" customHeight="1">
      <c r="A612" s="202" t="str">
        <f>Seeds!AA699</f>
        <v>M4-MyM-20a-I-1</v>
      </c>
      <c r="B612" s="202" t="str">
        <f>Seeds!Z699</f>
        <v>{
    "id": "M4-MyM-20a-I-1",
    "stimulus": "&lt;p&gt;Arrastra la unidad de volumen con su recipiente más adecuado.&lt;/p&gt;",
    "template": "&lt;table style=\"width: 100%;\"&gt;&lt;tbody&gt;&lt;tr&gt;&lt;td style=\"width: 25.0%; text-align: center; border: none;\"&gt;&lt;div style=\"display:flex; justify-content:center;\"&gt;&lt;img src=\"https://blueberry-assets.oneclick.es/M4_MyM_20a_1.svg\" style=\"width: 100%; display: block; margin: auto\"&gt;&lt;/img&gt;&lt;/div&gt;&lt;/td&gt;&lt;td style=\"width: 25.0%; text-align: center; border: none;\"&gt;&lt;div style=\"display:flex; justify-content:center;\"&gt;&lt;img src=\"https://blueberry-assets.oneclick.es/M4_MyM_20a_3.svg\" style=\"width: 50%; display: block; margin: auto\"&gt;&lt;/img&gt;&lt;/div&gt;&lt;/td&gt;&lt;td style=\"width: 25.0%; text-align: center; border: none;\"&gt;&lt;div style=\"display:flex; justify-content:center;\"&gt;&lt;img src=\"https://blueberry-assets.oneclick.es/M4_MyM_20a_4.svg\" style=\"width: 35%; display: block; margin: auto\"&gt;&lt;/img&gt;&lt;/div&gt;&lt;/td&gt;&lt;td style=\"width: 25.0%; text-align: center; border: none;\"&gt;&lt;div style=\"display:flex; justify-content:center;\"&gt;&lt;img src=\"https://blueberry-assets.oneclick.es/M4_MyM_20a_2.svg\" style=\"width: 75%; display: block; margin: auto\"&gt;&lt;/img&gt;&lt;/div&gt;&lt;/td&gt;&lt;/tr&gt;&lt;tr&gt;&lt;td style=\"width: 25.0%; text-align: center; border: none;\"&gt;{{response}}&lt;/td&gt;&lt;td style=\"width: 25.0%; text-align: center; border: none;\"&gt;{{response}}&lt;/td&gt;&lt;td style=\"width: 25.0%; text-align: center; border: none;\"&gt;{{response}}&lt;/td&gt;&lt;td style=\"width: 25.0%; text-align: center; border: none;\"&gt;{{response}}&lt;/td&gt;&lt;/tr&gt;&lt;/tbody&gt;&lt;/table&gt;",
    "hint": "&lt;p&gt;Las unidades de capacidad que no son del Sistema Métrico Decimal son, de mayor a menor:&lt;/p&gt;&lt;ul&gt;&lt;li&gt;Galón&lt;/li&gt;&lt;li&gt;Cuarto&lt;/li&gt;&lt;li&gt;Pinta&lt;/li&gt;&lt;li&gt;Taza&lt;/li&gt;&lt;/ul&gt;",
    "feedback": "&lt;p&gt;Las unidades de capacidad que no son del Sistema Métrico Decimal son, de mayor a menor:&lt;/p&gt;&lt;ul&gt;&lt;li&gt;Galón&lt;/li&gt;&lt;li&gt;Cuarto&lt;/li&gt;&lt;li&gt;Pinta&lt;/li&gt;&lt;li&gt;Taza&lt;/li&gt;&lt;/ul&gt;",
    "seed": {
        "parameters": [],
        "calculated": [
            {
                "name": "A1",
                "label": "{{function}}",
                "function": "Galón"
            },
            {
                "name": "A2",
                "label": "{{function}}",
                "function": "Pinta"
            },
            {
                "name": "A3",
                "label": "{{function}}",
                "function": "Taza"
            },
            {
                "name": "A4",
                "label": "{{function}}",
                "function": "Cuarto"
            }
        ],
        "uniques": true
    },
    "algorithm": {
        "name": "calculateOperation",
        "template": "Cloze with drag &amp; drop"
    }
}</v>
      </c>
      <c r="C612" s="202" t="str">
        <f t="shared" si="30"/>
        <v>#REF!</v>
      </c>
      <c r="D612" s="202" t="str">
        <f t="shared" si="2"/>
        <v>#REF!</v>
      </c>
    </row>
    <row r="613" ht="15.75" customHeight="1">
      <c r="A613" s="202" t="str">
        <f>Seeds!AA701</f>
        <v>M4-MyM-20a-E-1</v>
      </c>
      <c r="B613" s="202" t="str">
        <f>Seeds!Z701</f>
        <v>{
    "id": "M4-MyM-20a-E-1",
    "stimulus": "&lt;p&gt;¿Cuál es la unidad de volumen de este recipiente?&lt;/p&gt;&lt;div style=\"display:flex; justify-content:center;\"&gt;&lt;img src=\"https://blueberry-assets.oneclick.es/M4_MyM_20a_1.svg\" width=\"300\"&gt;&lt;/img&gt;&lt;/div&gt;",
    "hint": "&lt;p&gt;Las unidades de capacidad que no son del Sistema Métrico Decimal son, de mayor a menor:&lt;/p&gt;&lt;ul&gt;&lt;li&gt;Galón&lt;/li&gt;&lt;li&gt;Cuarto&lt;/li&gt;&lt;li&gt;Pinta&lt;/li&gt;&lt;li&gt;Taza&lt;/li&gt;&lt;/ul&gt;",
    "feedback": "&lt;p&gt;Las unidades de capacidad que no son del Sistema Métrico Decimal son, de mayor a menor:&lt;/p&gt;&lt;ul&gt;&lt;li&gt;Galón&lt;/li&gt;&lt;li&gt;Cuarto&lt;/li&gt;&lt;li&gt;Pinta&lt;/li&gt;&lt;li&gt;Taza&lt;/li&gt;&lt;/ul&gt;",
    "seed": {
        "parameters": [],
        "calculated": [
            {
                "name": "A1",
                "label": "{{function}}",
                "function": "1 galón"
            },
            {
                "name": "A2",
                "label": "{{function}}",
                "function": "1 cuarto",
                "incorrect": true
            },
            {
                "name": "A3",
                "label": "{{function}}",
                "function": "1 pinta",
                "incorrect": true
            },
            {
                "name": "A4",
                "label": "{{function}}",
                "function": "1 taza",
                "incorrect": true
            }
        ],
        "uniques": true
    },
    "algorithm": {
        "name": "trueFalse",
        "template": "Multiple choice – standard",
        "params": {
            "countCorrect": 1,
            "countIncorrect": 2,
            "showCheckIcon": false,
            "columns": 3
        }
    }
}</v>
      </c>
      <c r="C613" s="202" t="str">
        <f t="shared" si="30"/>
        <v>#REF!</v>
      </c>
      <c r="D613" s="202" t="str">
        <f t="shared" si="2"/>
        <v>#REF!</v>
      </c>
    </row>
    <row r="614" ht="15.75" customHeight="1">
      <c r="A614" s="202" t="str">
        <f>Seeds!AA703</f>
        <v>M4-MyM-20a-E-3</v>
      </c>
      <c r="B614" s="202" t="str">
        <f>Seeds!Z703</f>
        <v>{
    "id": "M4-MyM-20a-E-3",
    "stimulus": "&lt;p&gt;¿Cuál es la unidad de volumen de este recipiente?&lt;/p&gt;&lt;div style=\"display:flex; justify-content:center;\"&gt;&lt;img src=\"https://blueberry-assets.oneclick.es/M4_MyM_20a_3.svg\" width=\"150\"&gt;&lt;/img&gt;&lt;/div&gt;",
    "hint": "&lt;p&gt;Las unidades de capacidad que no son del Sistema Métrico Decimal son, de mayor a menor:&lt;/p&gt;&lt;ul&gt;&lt;li&gt;Galón&lt;/li&gt;&lt;li&gt;Cuarto&lt;/li&gt;&lt;li&gt;Pinta&lt;/li&gt;&lt;li&gt;Taza&lt;/li&gt;&lt;/ul&gt;",
    "feedback": "&lt;p&gt;Las unidades de capacidad que no son del Sistema Métrico Decimal son, de mayor a menor:&lt;/p&gt;&lt;ul&gt;&lt;li&gt;Galón&lt;/li&gt;&lt;li&gt;Cuarto&lt;/li&gt;&lt;li&gt;Pinta&lt;/li&gt;&lt;li&gt;Taza&lt;/li&gt;&lt;/ul&gt;",
    "seed": {
        "parameters": [],
        "calculated": [
            {
                "name": "A1",
                "label": "{{function}}",
                "function": "1 galón",
                "incorrect": true
            },
            {
                "name": "A2",
                "label": "{{function}}",
                "function": "1 cuarto",
                "incorrect": true
            },
            {
                "name": "A3",
                "label": "{{function}}",
                "function": "1 pinta"
            },
            {
                "name": "A4",
                "label": "{{function}}",
                "function": "1 taza",
                "incorrect": true
            }
        ],
        "uniques": true
    },
    "algorithm": {
        "name": "trueFalse",
        "template": "Multiple choice – standard",
        "params": {
            "countCorrect": 1,
            "countIncorrect": 2,
            "showCheckIcon": false,
            "columns": 3
        }
    }
}</v>
      </c>
      <c r="C614" s="202" t="str">
        <f t="shared" si="30"/>
        <v>#REF!</v>
      </c>
      <c r="D614" s="202" t="str">
        <f t="shared" si="2"/>
        <v>#REF!</v>
      </c>
    </row>
    <row r="615" ht="15.75" customHeight="1">
      <c r="A615" s="202" t="str">
        <f>Seeds!AA704</f>
        <v>M4-MyM-20a-E-4</v>
      </c>
      <c r="B615" s="202" t="str">
        <f>Seeds!Z704</f>
        <v>{
    "id": "M4-MyM-20a-E-4",
    "stimulus": "&lt;p&gt;¿Cuál es la unidad de volumen de este recipiente?&lt;/p&gt;&lt;div style=\"display:flex; justify-content:center;\"&gt;&lt;img src=\"https://blueberry-assets.oneclick.es/M4_MyM_20a_4.svg\" width=\"100\"&gt;&lt;/img&gt;&lt;/div&gt;",
    "hint": "&lt;p&gt;Las unidades de capacidad que no son del Sistema Métrico Decimal son, de mayor a menor:&lt;/p&gt;&lt;ul&gt;&lt;li&gt;Galón&lt;/li&gt;&lt;li&gt;Cuarto&lt;/li&gt;&lt;li&gt;Pinta&lt;/li&gt;&lt;li&gt;Taza&lt;/li&gt;&lt;/ul&gt;",
    "feedback": "&lt;p&gt;Las unidades de capacidad que no son del Sistema Métrico Decimal son, de mayor a menor:&lt;/p&gt;&lt;ul&gt;&lt;li&gt;Galón&lt;/li&gt;&lt;li&gt;Cuarto&lt;/li&gt;&lt;li&gt;Pinta&lt;/li&gt;&lt;li&gt;Taza&lt;/li&gt;&lt;/ul&gt;",
    "seed": {
        "parameters": [],
        "calculated": [
            {
                "name": "A1",
                "label": "{{function}}",
                "function": "1 galón",
                "incorrect": true
            },
            {
                "name": "A2",
                "label": "{{function}}",
                "function": "1 cuarto",
                "incorrect": true
            },
            {
                "name": "A3",
                "label": "{{function}}",
                "function": "1 pinta",
                "incorrect": true
            },
            {
                "name": "A4",
                "label": "{{function}}",
                "function": "1 taza"
            }
        ],
        "uniques": true
    },
    "algorithm": {
        "name": "trueFalse",
        "template": "Multiple choice – standard",
        "params": {
            "countCorrect": 1,
            "countIncorrect": 2,
            "showCheckIcon": false,
            "columns": 3
        }
    }
}</v>
      </c>
      <c r="C615" s="202" t="str">
        <f t="shared" si="30"/>
        <v>#REF!</v>
      </c>
      <c r="D615" s="202" t="str">
        <f t="shared" si="2"/>
        <v>#REF!</v>
      </c>
    </row>
    <row r="616" ht="15.75" customHeight="1">
      <c r="A616" s="202" t="str">
        <f>Seeds!AA705</f>
        <v>M4-MyM-20b-I-1</v>
      </c>
      <c r="B616" s="202" t="str">
        <f>Seeds!Z705</f>
        <v>{"id":"M4-MyM-20b-I-1","stimulus":"&lt;p&gt;¿Cuál es el valor de la equivalencia? Arrastra la opción correcta.&lt;/p&gt;","template":"&lt;p style=\"text-align: center\"&gt;{{T1}} galones = {{response}} cuartos&lt;/p&gt;","hint":"&lt;p&gt;Las equivalencias entre las unidades de capacidad que no son del Sistema Métrico Decimal son las siguientes:&lt;/p&gt;&lt;p style=\"text-align: center\"&gt;1 galón = 4 cuartos&lt;/p&gt;&lt;p style=\"text-align: center\"&gt;1 cuarto = 2 pintas&lt;/p&gt;&lt;p style=\"text-align: center\"&gt;1 pinta = 2 tazas&lt;/p&gt;","feedback":"&lt;p&gt;Las equivalencias entre las unidades de capacidad que no son del Sistema Métrico Decimal son las siguientes:&lt;/p&gt;&lt;p style=\"text-align: center\"&gt;1 galón = 4 cuartos&lt;/p&gt;&lt;p style=\"text-align: center\"&gt;1 cuarto = 2 pintas&lt;/p&gt;&lt;p style=\"text-align: center\"&gt;1 pinta = 2 tazas&lt;/p&gt;&lt;p&gt;En este caso:&lt;/p&gt;&lt;p style=\"text-align: center\"&gt;{{T1}} galones = {{T1}} × 4 = {{Q1}} cuartos&lt;/p&gt;","seed":{"parameters":[{"name":"Q1","label":null,"min":8,"max":40,"step":4},{"name":"Q2","label":null,"min":5,"max":40,"step":1},{"name":"Q3","label":null,"min":5,"max":40,"step":1}],"calculated":[{"name":"T1","label":"{{function}}","function":"Lemonlib.round({{Q1}}/4,1)","temp":true},{"name":"A1","label":"{{function}}","function":"{{Q1}}"},{"name":"A2","label":"{{function}}","function":"{{Q2}}","incorrect":true},{"name":"A3","label":"{{function}}","function":"{{Q3}}","incorrect":true}],"uniques":true},"algorithm":{"name":"calculateOperation","template":"Cloze with drag &amp; drop","params":{"keyboard":"INTERMEDIATE"}}}</v>
      </c>
      <c r="C616" s="202" t="str">
        <f t="shared" si="30"/>
        <v>#REF!</v>
      </c>
      <c r="D616" s="202" t="str">
        <f t="shared" si="2"/>
        <v>#REF!</v>
      </c>
    </row>
    <row r="617" ht="15.75" customHeight="1">
      <c r="A617" s="202" t="str">
        <f>Seeds!AA706</f>
        <v>M4-MyM-20b-I-2</v>
      </c>
      <c r="B617" s="202" t="str">
        <f>Seeds!Z706</f>
        <v>{"id":"M4-MyM-20b-I-2","stimulus":"&lt;p&gt;¿Cuál es el valor de la equivalencia? Arrastra la opción correcta.&lt;/p&gt;","template":"&lt;p style=\"text-align: center\"&gt;{{T1}} pintas = {{response}} cuartos&lt;/p&gt;","hint":"&lt;p&gt;Las equivalencias entre las unidades de capacidad que no son del Sistema Métrico Decimal son las siguientes:&lt;/p&gt;&lt;p style=\"text-align: center\"&gt;1 galón = 4 cuartos&lt;/p&gt;&lt;p style=\"text-align: center\"&gt;1 cuarto = 2 pintas&lt;/p&gt;&lt;p style=\"text-align: center\"&gt;1 pinta = 2 tazas&lt;/p&gt;","feedback":"&lt;p&gt;Las equivalencias entre las unidades de capacidad que no son del Sistema Métrico Decimal son las siguientes:&lt;/p&gt;&lt;p style=\"text-align: center\"&gt;1 galón = 4 cuartos&lt;/p&gt;&lt;p style=\"text-align: center\"&gt;1 cuarto = 2 pintas&lt;/p&gt;&lt;p style=\"text-align: center\"&gt;1 pinta = 2 tazas&lt;/p&gt;&lt;p&gt;En este caso:&lt;/p&gt;&lt;p style=\"text-align: center\"&gt;{{T1}} pintas = {{T1}} : 2 = {{Q1}} cuartos&lt;/p&gt;","seed":{"parameters":[{"name":"Q1","label":null,"min":5,"max":50,"step":1},{"name":"Q2","label":null,"min":5,"max":50,"step":1},{"name":"Q3","label":null,"min":5,"max":50,"step":1}],"calculated":[{"name":"T1","label":"{{function}}","function":"{{Q1}}*2","temp":true},{"name":"A1","label":"{{function}}","function":"{{Q1}}"},{"name":"A2","label":"{{function}}","function":"{{Q2}}","incorrect":true},{"name":"A3","label":"{{function}}","function":"{{Q3}}","incorrect":true}],"uniques":true},"algorithm":{"name":"calculateOperation","template":"Cloze with drag &amp; drop","params":{"keyboard":"INTERMEDIATE"}}}</v>
      </c>
      <c r="C617" s="202" t="str">
        <f t="shared" si="30"/>
        <v>#REF!</v>
      </c>
      <c r="D617" s="202" t="str">
        <f t="shared" si="2"/>
        <v>#REF!</v>
      </c>
    </row>
    <row r="618" ht="15.75" customHeight="1">
      <c r="A618" s="202" t="str">
        <f>Seeds!AA707</f>
        <v>M4-MyM-20b-I-3</v>
      </c>
      <c r="B618" s="202" t="str">
        <f>Seeds!Z707</f>
        <v>{"id":"M4-MyM-20b-I-3","stimulus":"&lt;p&gt;¿Cuál es el valor de la equivalencia? Arrastra la opción correcta.&lt;/p&gt;","template":"&lt;p style=\"text-align: center\"&gt;{{T1}} pintas = {{response}} tazas&lt;/p&gt;","hint":"&lt;p&gt;Las equivalencias entre las unidades de capacidad que no son del Sistema Métrico Decimal son las siguientes:&lt;/p&gt;&lt;p style=\"text-align: center\"&gt;1 galón = 4 cuartos&lt;/p&gt;&lt;p style=\"text-align: center\"&gt;1 cuarto = 2 pintas&lt;/p&gt;&lt;p style=\"text-align: center\"&gt;1 pinta = 2 tazas&lt;/p&gt;","feedback":"&lt;p&gt;Las equivalencias entre las unidades de capacidad que no son del Sistema Métrico Decimal son las siguientes:&lt;/p&gt;&lt;p style=\"text-align: center\"&gt;1 galón = 4 cuartos&lt;/p&gt;&lt;p style=\"text-align: center\"&gt;1 cuarto = 2 pintas&lt;/p&gt;&lt;p style=\"text-align: center\"&gt;1 pinta = 2 tazas&lt;/p&gt;&lt;p&gt;En este caso:&lt;/p&gt;&lt;p style=\"text-align: center\"&gt;{{T1}} pintas = {{T1}} × 2 = {{Q1}} tazas&lt;/p&gt;","seed":{"parameters":[{"name":"Q1","label":null,"min":4,"max":40,"step":2},{"name":"Q2","label":null,"min":5,"max":40,"step":1},{"name":"Q3","label":null,"min":5,"max":40,"step":1}],"calculated":[{"name":"T1","label":"{{function}}","function":"Lemonlib.round({{Q1}}/2,1)","temp":true},{"name":"A1","label":"{{function}}","function":"{{Q1}}"},{"name":"A2","label":"{{function}}","function":"{{Q2}}","incorrect":true},{"name":"A3","label":"{{function}}","function":"{{Q3}}","incorrect":true}],"uniques":true},"algorithm":{"name":"calculateOperation","template":"Cloze with drag &amp; drop","params":{"keyboard":"INTERMEDIATE"}}}</v>
      </c>
      <c r="C618" s="202" t="str">
        <f t="shared" si="30"/>
        <v>#REF!</v>
      </c>
      <c r="D618" s="202" t="str">
        <f t="shared" si="2"/>
        <v>#REF!</v>
      </c>
    </row>
    <row r="619" ht="15.75" customHeight="1">
      <c r="A619" s="202" t="str">
        <f>Seeds!AA708</f>
        <v>M4-MyM-20b-E-1</v>
      </c>
      <c r="B619" s="202" t="str">
        <f>Seeds!Z708</f>
        <v>{"id":"M4-MyM-20b-E-1","stimulus":"&lt;p&gt;Escribe el valor que falta en esta equivalencia.&lt;/p&gt;","template":"&lt;p style=\"text-align: center\"&gt;{{T1}} cuartos = {{response}} galones&lt;/p&gt;","hint":"&lt;p&gt;Las equivalencias entre las unidades de capacidad que no son del Sistema Métrico Decimal son las siguientes:&lt;/p&gt;&lt;p style=\"text-align: center\"&gt;1 galón = 4 cuartos&lt;/p&gt;&lt;p style=\"text-align: center\"&gt;1 cuarto = 2 pintas&lt;/p&gt;&lt;p style=\"text-align: center\"&gt;1 pinta = 2 tazas&lt;/p&gt;","feedback":"&lt;p&gt;Las equivalencias entre las unidades de capacidad que no son del Sistema Métrico Decimal son las siguientes:&lt;/p&gt;&lt;p style=\"text-align: center\"&gt;1 galón = 4 cuartos&lt;/p&gt;&lt;p style=\"text-align: center\"&gt;1 cuarto = 2 pintas&lt;/p&gt;&lt;p style=\"text-align: center\"&gt;1 pinta = 2 tazas&lt;/p&gt;&lt;p&gt;En este caso:&lt;/p&gt;&lt;p style=\"text-align: center\"&gt;{{T1}} cuartos = {{T1}} : 4 = {{Q1}} galones&lt;/p&gt;","seed":{"parameters":[{"name":"Q1","label":null,"min":2,"max":30,"step":1}],"calculated":[{"name":"T1","label":"{{function}}","function":"{{Q1}}*4","temp":true},{"name":"A1","label":"{{function}}","function":"{{Q1}}"}],"uniques":true},"algorithm":{"name":"calculateOperation","params":{"method":"equivLiteral","keyboard":"NUMERICAL"}}}</v>
      </c>
      <c r="C619" s="202" t="str">
        <f t="shared" si="30"/>
        <v>#REF!</v>
      </c>
      <c r="D619" s="202" t="str">
        <f t="shared" si="2"/>
        <v>#REF!</v>
      </c>
    </row>
    <row r="620" ht="15.75" customHeight="1">
      <c r="A620" s="202" t="str">
        <f>Seeds!AA709</f>
        <v>M4-MyM-20b-E-2</v>
      </c>
      <c r="B620" s="202" t="str">
        <f>Seeds!Z709</f>
        <v>{"id":"M4-MyM-20b-E-2","stimulus":"&lt;p&gt;Escribe el valor que falta en esta equivalencia.&lt;/p&gt;","template":"&lt;p style=\"text-align: center\"&gt;{{Q1}} cuartos = {{response}} pintas&lt;/p&gt;","hint":"&lt;p&gt;Las equivalencias entre las unidades de capacidad que no son del Sistema Métrico Decimal son las siguientes:&lt;/p&gt;&lt;p style=\"text-align: center\"&gt;1 galón = 4 cuartos&lt;/p&gt;&lt;p style=\"text-align: center\"&gt;1 cuarto = 2 pintas&lt;/p&gt;&lt;p style=\"text-align: center\"&gt;1 pinta = 2 tazas&lt;/p&gt;","feedback":"&lt;p&gt;Las equivalencias entre las unidades de capacidad que no son del Sistema Métrico Decimal son las siguientes:&lt;/p&gt;&lt;p style=\"text-align: center\"&gt;1 galón = 4 cuartos&lt;/p&gt;&lt;p style=\"text-align: center\"&gt;1 cuarto = 2 pintas&lt;/p&gt;&lt;p style=\"text-align: center\"&gt;1 pinta = 2 tazas&lt;/p&gt;&lt;p&gt;En este caso:&lt;/p&gt;&lt;p style=\"text-align: center\"&gt;{{Q1}} cuartos = {{Q1}} × 2 = {{A1}} pintas&lt;/p&gt;","seed":{"parameters":[{"name":"Q1","label":null,"min":2,"max":30,"step":1}],"calculated":[{"name":"A1","label":"{{function}}","function":"{{Q1}}*2"}],"uniques":true},"algorithm":{"name":"calculateOperation","params":{"method":"equivLiteral","keyboard":"NUMERICAL"}}}</v>
      </c>
      <c r="C620" s="202" t="str">
        <f t="shared" si="30"/>
        <v>#REF!</v>
      </c>
      <c r="D620" s="202" t="str">
        <f t="shared" si="2"/>
        <v>#REF!</v>
      </c>
    </row>
    <row r="621" ht="15.75" customHeight="1">
      <c r="A621" s="202" t="str">
        <f>Seeds!AA710</f>
        <v>M4-MyM-20b-E-3</v>
      </c>
      <c r="B621" s="202" t="str">
        <f>Seeds!Z710</f>
        <v>{"id":"M4-MyM-20b-E-3","stimulus":"&lt;p&gt;Escribe el valor que falta en esta equivalencia.&lt;/p&gt;","template":"&lt;p style=\"text-align: center\"&gt;{{T1}} tazas = {{response}} pintas&lt;/p&gt;","hint":"&lt;p&gt;Las equivalencias entre las unidades de capacidad que no son del Sistema Métrico Decimal son:&lt;/p&gt;&lt;p style=\"text-align: center\"&gt;1 galón = 4 cuartos&lt;/p&gt;&lt;p style=\"text-align: center\"&gt;1 cuarto = 2 pintas&lt;/p&gt;&lt;p style=\"text-align: center\"&gt;1 pinta = 2 tazas&lt;/p&gt;","feedback":"&lt;p&gt;Las equivalencias entre las unidades de capacidad que no son del Sistema Métrico Decimal son:&lt;/p&gt;&lt;p style=\"text-align: center\"&gt;1 galón = 4 cuartos&lt;/p&gt;&lt;p style=\"text-align: center\"&gt;1 cuarto = 2 pintas&lt;/p&gt;&lt;p style=\"text-align: center\"&gt;1 pinta = 2 tazas&lt;/p&gt;&lt;p&gt;En este caso:&lt;/p&gt;&lt;p style=\"text-align: center\"&gt;{{T1}} tazas = {{T1}} : 2 = {{Q1}} pintas&lt;/p&gt;","seed":{"parameters":[{"name":"Q1","label":null,"min":2,"max":30,"step":1}],"calculated":[{"name":"T1","label":"{{function}}","function":"{{Q1}}*2","temp":true},{"name":"A1","label":"{{function}}","function":"{{Q1}}"}],"uniques":true},"algorithm":{"name":"calculateOperation","params":{"method":"equivLiteral","keyboard":"NUMERICAL"}}}</v>
      </c>
      <c r="C621" s="202" t="str">
        <f t="shared" si="30"/>
        <v>#REF!</v>
      </c>
      <c r="D621" s="202" t="str">
        <f t="shared" si="2"/>
        <v>#REF!</v>
      </c>
    </row>
    <row r="622" ht="15.75" customHeight="1">
      <c r="A622" s="202" t="str">
        <f>Seeds!AA711</f>
        <v>M4-MyM-20b-A-1</v>
      </c>
      <c r="B622" s="202" t="str">
        <f>Seeds!Z711</f>
        <v>{"id":"M4-MyM-20b-A-1","stimulus":"&lt;p&gt;Durante la fiesta de cumpleaños de María, el restaurante ha servido {{T1}} pintas de zumo entre los niños. ¿A cuántos cuartos equivalen?&lt;/p&gt;","template":"&lt;p&gt;Se han servido {{response}} cuartos.&lt;/p&gt;","hint":"&lt;p&gt;Las equivalencias entre las unidades de capacidad que no son del Sistema Métrico Decimal son las siguientes:&lt;/p&gt;&lt;p style=\"text-align: center\"&gt;1 galón = 4 cuartos&lt;/p&gt;&lt;p style=\"text-align: center\"&gt;1 cuarto = 2 pintas&lt;/p&gt;&lt;p style=\"text-align: center\"&gt;1 pinta = 2 tazas&lt;/p&gt;","feedback":"&lt;p&gt;Las equivalencias entre las unidades de capacidad que no son del Sistema Métrico Decimal son las siguientes:&lt;/p&gt;&lt;p style=\"text-align: center\"&gt;1 galón = 4 cuartos&lt;/p&gt;&lt;p style=\"text-align: center\"&gt;1 cuarto = 2 pintas&lt;/p&gt;&lt;p style=\"text-align: center\"&gt;1 pinta = 2 tazas&lt;/p&gt;&lt;p&gt;En este caso:&lt;/p&gt;&lt;p style=\"text-align: center\"&gt;{{T1}} pintas = {{T1}} : 2 = {{Q1}} cuartos&lt;/p&gt;","seed":{"parameters":[{"name":"Q1","label":null,"min":2,"max":10,"step":1}],"calculated":[{"name":"T1","label":"{{function}}","function":"{{Q1}}*2","temp":true},{"name":"A1","label":"{{function}}","function":"{{Q1}}"}],"uniques":true},"algorithm":{"name":"calculateOperation","params":{"method":"equivLiteral","keyboard":"NUMERICAL"}}}</v>
      </c>
      <c r="C622" s="202" t="str">
        <f t="shared" si="30"/>
        <v>#REF!</v>
      </c>
      <c r="D622" s="202" t="str">
        <f t="shared" si="2"/>
        <v>#REF!</v>
      </c>
    </row>
    <row r="623" ht="15.75" customHeight="1">
      <c r="A623" s="202" t="str">
        <f>Seeds!AA712</f>
        <v>M4-MyM-20b-A-2</v>
      </c>
      <c r="B623" s="202" t="str">
        <f>Seeds!Z712</f>
        <v>{"id":"M4-MyM-20b-A-2","stimulus":"&lt;p&gt;Juan ha comprado {{Q1}} galones de leche para servir en su cafetería. ¿Cuántas tazas de leche podrá servir?&lt;/p&gt;","template":"&lt;p&gt;Servirá {{response}} tazas.&lt;/p&gt;","hint":"&lt;p&gt;Las equivalencias entre las unidades de capacidad que no son del Sistema Métrico Decimal son las siguientes:&lt;/p&gt;&lt;p style=\"text-align: center\"&gt;1 galón = 4 cuartos&lt;/p&gt;&lt;p style=\"text-align: center\"&gt;1 cuarto = 2 pintas&lt;/p&gt;&lt;p style=\"text-align: center\"&gt;1 pinta = 2 tazas&lt;/p&gt;","feedback":"&lt;p&gt;Las equivalencias entre las unidades de capacidad que no son del Sistema Métrico Decimal son las siguientes:&lt;/p&gt;&lt;p style=\"text-align: center\"&gt;1 galón = 4 cuartos&lt;/p&gt;&lt;p style=\"text-align: center\"&gt;1 cuarto = 2 pintas&lt;/p&gt;&lt;p style=\"text-align: center\"&gt;1 pinta = 2 tazas&lt;/p&gt;&lt;p&gt;En este caso:&lt;/p&gt;&lt;p style=\"text-align: center\"&gt;{{Q1}} galones = {{Q1}} × 4 × 2 × 2 = {{A1}} tazas&lt;/p&gt;","seed":{"parameters":[{"name":"Q1","label":null,"min":2,"max":10,"step":1}],"calculated":[{"name":"A1","label":"{{function}}","function":"{{Q1}}*16"}],"uniques":true},"algorithm":{"name":"calculateOperation","params":{"method":"equivLiteral","keyboard":"NUMERICAL"}}}</v>
      </c>
      <c r="C623" s="202" t="str">
        <f t="shared" si="30"/>
        <v>#REF!</v>
      </c>
      <c r="D623" s="202" t="str">
        <f t="shared" si="2"/>
        <v>#REF!</v>
      </c>
    </row>
    <row r="624" ht="15.75" customHeight="1">
      <c r="A624" s="202" t="str">
        <f>Seeds!AA713</f>
        <v>M4-MyM-20b-A-3</v>
      </c>
      <c r="B624" s="202" t="str">
        <f>Seeds!Z713</f>
        <v>{"id":"M4-MyM-20b-A-3","stimulus":"&lt;p&gt;En este mes, una lavandería ha gastado {{T1}} tazas de detergente. ¿A cuántos cuartos equivalen?&lt;/p&gt;","template":"&lt;p&gt;Ha gastado {{response}} cuartos.&lt;/p&gt;","hint":"&lt;p&gt;Las equivalencias entre las unidades de capacidad que no son del Sistema Métrico Decimal son las siguientes:&lt;/p&gt;&lt;p style=\"text-align: center\"&gt;1 galón = 4 cuartos&lt;/p&gt;&lt;p style=\"text-align: center\"&gt;1 cuarto = 2 pintas&lt;/p&gt;&lt;p style=\"text-align: center\"&gt;1 pinta = 2 tazas&lt;/p&gt;","feedback":"&lt;p&gt;Las equivalencias entre las unidades de capacidad que no son del Sistema Métrico Decimal son las siguientes:&lt;/p&gt;&lt;p style=\"text-align: center\"&gt;1 galón = 4 cuartos&lt;/p&gt;&lt;p style=\"text-align: center\"&gt;1 cuarto = 2 pintas&lt;/p&gt;&lt;p style=\"text-align: center\"&gt;1 pinta = 2 tazas&lt;/p&gt;&lt;p&gt;En este caso:&lt;/p&gt;&lt;p style=\"text-align: center\"&gt;{{T1}} tazas = {{T1}} : 2 : 2 = {{Q1}} cuartos&lt;/p&gt;","seed":{"parameters":[{"name":"Q1","label":null,"min":10,"max":20,"step":1}],"calculated":[{"name":"T1","label":"{{function}}","function":"{{Q1}}*4","temp":true},{"name":"A1","label":"{{function}}","function":"{{Q1}}"}],"uniques":true},"algorithm":{"name":"calculateOperation","params":{"method":"equivLiteral","keyboard":"NUMERICAL"}}}</v>
      </c>
      <c r="C624" s="202" t="str">
        <f t="shared" si="30"/>
        <v>#REF!</v>
      </c>
      <c r="D624" s="202" t="str">
        <f t="shared" si="2"/>
        <v>#REF!</v>
      </c>
    </row>
    <row r="625" ht="15.75" customHeight="1">
      <c r="A625" s="202" t="str">
        <f>Seeds!AA714</f>
        <v>M4-MyM-17a-I-1</v>
      </c>
      <c r="B625" s="202" t="str">
        <f>Seeds!Z714</f>
        <v>{"id":"M4-MyM-17a-I-1","stimulus":"&lt;p&gt;Indica si las siguientes conversiones son correctas o no.&lt;/p&gt;","hint":"&lt;p&gt;Utiliza esta tabla para comprobar las conversiones.&lt;/p&gt;&lt;div style=\"display:flex; justify-content:center;\"&gt;&lt;img src=\"https://blueberry-assets.oneclick.es/M4_MyM_17b_1.svg\" width=\"450\"&gt;&lt;/img&gt;&lt;/div&gt;","feedback":"&lt;p&gt;Para comprobar conversiones de unidades, utiliza una tabla como esta.&lt;/p&gt;&lt;div style=\"display:flex; justify-content:center;\"&gt;&lt;img src=\"https://blueberry-assets.oneclick.es/M4_MyM_17b_1.svg\" width=\"450\"&gt;&lt;/img&gt;&lt;/div&gt;","seed":{"parameters":[{"name":"Q1","label":null,"min":1,"max":9,"step":1},{"name":"Q2","label":null,"min":11,"max":99,"step":1},{"name":"Q3","label":null,"min":1,"max":9,"step":1},{"name":"Q4","label":null,"min":10,"max":90,"step":10},{"name":"Q5","label":null,"min":1,"max":9,"step":1},{"name":"Q6","label":null,"min":1,"max":9,"step":1},{"name":"Q7","label":null,"min":1,"max":9,"step":1},{"name":"Q8","label":null,"min":100,"max":900,"step":100},{"name":"Q9","label":null,"min":1,"max":9,"step":1},{"name":"Q10","label":null,"min":1,"max":99,"step":1}],"calculated":[{"name":"T1","label":"{{function}}","function":"{{Q5}}*100+{{Q6}}","temp":true},{"name":"T2","label":"{{function}}","function":"{{Q7}}*10+{{Q8}}/100","temp":true},{"name":"T3","label":"{{function}}","function":"{{Q9}}*1000+{{Q10}}","temp":true},{"name":"A1","label":"{{Q1}} kl y {{Q2}} dal = {{function}} dal","function":"{{Q1}}*100+{{Q2}}"},{"name":"A2","label":"{{Q3}} l y {{Q4}} cl = {{function}} dl","function":"{{Q3}}*10+{{Q4}}/10"},{"name":"A3","label":"{{Q5}} dl y {{Q6}} ml = {{function}} ml","function":"{{Q5}}*10+{{Q6}}","incorrect":true,"feedback":"{{Q5}} dl y {{Q6}} ml = {{Q5}} × 100 + {{Q6}} = {{T1}} ml"},{"name":"A4","label":"{{Q7}} hl y {{Q8}} dl = {{function}} dal","function":"{{Q7}}*10+{{Q8}}/10","incorrect":true,"feedback":" {{Q7}} hl y {{Q8}} dl = {{Q7}} × 10 + {{Q8}} : 100 = {{T2}} dal"},{"name":"A5","label":"{{Q9}} dal y {{Q10}} cl = {{function}} cl","function":"{{Q9}}*100+{{Q10}}","incorrect":true,"feedback":"{{Q9}} dal y {{Q10}} cl = {{Q9}} × 1 000 + {{Q10}} = {{T3}} cl"}],"uniques":true},"algorithm":{"name":"trueFalse","template":"Choice matrix – inline","params":{"countCorrect":1,"countIncorrect":2,"showCheckIcon":false,"options":["Correcto","Incorrecto"]}}}</v>
      </c>
      <c r="C625" s="202" t="str">
        <f t="shared" si="30"/>
        <v>#REF!</v>
      </c>
      <c r="D625" s="202" t="str">
        <f t="shared" si="2"/>
        <v>#REF!</v>
      </c>
    </row>
    <row r="626" ht="15.75" customHeight="1">
      <c r="A626" s="202" t="str">
        <f>Seeds!AA717</f>
        <v>M4-MyM-17a-E-3</v>
      </c>
      <c r="B626" s="202" t="str">
        <f>Seeds!Z717</f>
        <v>{"id":"M4-MyM-17a-E-3","seed":{"parameters":[{"name":"Q1","label":null,"max":1,"min":99,"step":1},{"name":"Q2","label":null,"max":1,"min":99,"step":1}],"uniques":true},"scaffolding":[{"id":"step-0","stimulus":"&lt;p&gt;Expresa la siguiente medida de capacidad en forma simple.&lt;/p&gt;","template":"&lt;p style=\"text-align: center\"&gt;{{Q1}} kl y {{Q2}} l = {{response}} l&lt;/p&gt;","seed":{"calculated":[{"name":"A1","label":"{{function}}","function":"{{Q1}}*1000 +{{Q2}}"}]},"algorithm":{"name":"calculateOperation","params":{"method":"equivLiteral","keyboard":"NUMERICAL"}}},{"id":"step-1","stimulus":"&lt;p&gt;¿Qué pide el enunciado?&lt;/p&gt;","seed":{"calculated":[{"name":"2-A1","label":"Convertir la medida de capacidad en litros."},{"name":"2-A2","label":"Convertir la medida de capacidad en kilolitros.","incorrect":true},{"name":"3-A3","label":"Convertir la medida de capacidad en hectolitros.","incorrect":true}]},"algorithm":{"name":"trueFalse","template":"Multiple choice – standard"}},{"id":"step-2","stimulus":"&lt;p&gt;¿En qué tabla están las conversiones de unidades correctas?&lt;/p&gt;","seed":{"calculated":[{"name":"2-A1","label":"&lt;div style=\"display:flex; justify-content:center;\"&gt;&lt;img src='https://blueberry-assets.oneclick.es/M4_MyM_17b_1.svg' width=\"450\"&gt;&lt;/div&gt;"},{"name":"2-A2","label":"&lt;div style=\"display:flex; justify-content:center;\"&gt;&lt;img src='https://blueberry-assets.oneclick.es/M4_MyM_17b_2.svg' width=\"450\"&gt;&lt;/div&gt;","incorrect":true},{"name":"2-A3","label":"&lt;div style=\"display:flex; justify-content:center;\"&gt;&lt;img src='https://blueberry-assets.oneclick.es/M4_MyM_17b_3.svg' width=\"450\"&gt;&lt;/div&gt;","incorrect":true}]},"algorithm":{"name":"trueFalse","template":"Multiple choice – standard"}},{"id":"step-3","stimulus":"&lt;p&gt;Por tanto, con la ayuda de la anterior tabla de conversiones, convierte la medida en forma compleja en litros.&lt;/p&gt;","template":"&lt;p style=\"text-align: center\"&gt;{{Q1}} kl = {{Q1}} × 1 000 = {{response}} l&lt;/p&gt;&lt;p style=\"text-align: center\"&gt;{{Q1}} kl y {{Q2}} l = {{T1}} l + {{Q2}} l = {{response}} l&lt;/p&gt;","seed":{"calculated":[{"name":"T1","function":"{{Q1}}*1000","temp":true},{"name":"3-A2","label":"{{function}}","function":"{{Q1}}*1000"},{"name":"3-A3","label":"{{function}}","function":"{{Q1}}*1000+{{Q2}}"}]},"algorithm":{"name":"calculateOperation","params":{"method":"equivLiteral","keyboard":"NUMERICAL"}}}]}</v>
      </c>
      <c r="C626" s="202" t="str">
        <f t="shared" si="30"/>
        <v>#REF!</v>
      </c>
      <c r="D626" s="202" t="str">
        <f t="shared" si="2"/>
        <v>#REF!</v>
      </c>
    </row>
    <row r="627" ht="15.75" customHeight="1">
      <c r="A627" s="202" t="str">
        <f>Seeds!AA718</f>
        <v>M4-MyM-17a-A-1</v>
      </c>
      <c r="B627" s="202" t="str">
        <f>Seeds!Z718</f>
        <v>{"id":"M4-MyM-17a-A-1","seed":{"parameters":[{"name":"Q1","label":null,"list":[1,2,3]},{"name":"Q2","label":null,"max":1,"min":9,"step":1}],"uniques":true},"scaffolding":[{"id":"step-0","stimulus":"&lt;p&gt;Arancha gasta {{Q1}} hl y {{Q2}} dal de agua para ducharse. ¿A cuántos litros equivalen?&lt;/p&gt;","template":"&lt;p&gt;Arancha usa {{response}} l de agua.&lt;/p&gt;","seed":{"calculated":[{"name":"A1","label":"{{function}}","function":"{{Q1}}*100 +{{Q2}}*10"}]},"algorithm":{"name":"calculateOperation","params":{"method":"equivLiteral","keyboard":"NUMERICAL"}}},{"id":"step-1","stimulus":"&lt;p&gt;¿Qué pide el enunciado?&lt;/p&gt;","seed":{"calculated":[{"name":"2-A1","label":"Convertir la medida de capacidad en litros."},{"name":"2-A2","label":"Convertir la medida de capacidad en decalitros.","incorrect":true},{"name":"3-A3","label":"Convertir la medida de capacidad en hectolitros.","incorrect":true}]},"algorithm":{"name":"trueFalse","template":"Multiple choice – standard"}},{"id":"step-2","stimulus":"&lt;p&gt;¿En qué tabla están las conversiones de unidades correctas?&lt;/p&gt;","seed":{"calculated":[{"name":"2-A1","label":"&lt;div style=\"display:flex; justify-content:center;\"&gt;&lt;img src='https://blueberry-assets.oneclick.es/M4_MyM_17b_1.svg' width=\"450\"&gt;&lt;/div&gt;"},{"name":"2-A2","label":"&lt;div style=\"display:flex; justify-content:center;\"&gt;&lt;img src='https://blueberry-assets.oneclick.es/M4_MyM_17b_2.svg' width=\"450\"&gt;&lt;/div&gt;","incorrect":true},{"name":"2-A3","label":"&lt;div style=\"display:flex; justify-content:center;\"&gt;&lt;img src='https://blueberry-assets.oneclick.es/M4_MyM_17b_3.svg' width=\"450\"&gt;&lt;/div&gt;","incorrect":true}]},"algorithm":{"name":"trueFalse","template":"Multiple choice – standard"}},{"id":"step-3","stimulus":"&lt;p&gt;Por tanto, con la ayuda de la anterior tabla de conversiones, convierte la medida en forma compleja en litros.&lt;/p&gt;","template":"&lt;p style=\"text-align: center\"&gt;{{Q1}} hl = {{Q1}} × 100 = {{response}} l&lt;/p&gt;&lt;p style=\"text-align: center\"&gt;{{Q2}} dal = {{Q2}} × 10 = {{response}} l&lt;/p&gt;&lt;p style=\"text-align: center\"&gt;{{Q1}} hl y {{Q2}} dal = {{T1}} l + {{T2}} l = {{response}} l&lt;/p&gt;","seed":{"calculated":[{"name":"T1","function":"{{Q1}}*100","temp":true},{"name":"T2","function":"{{Q2}}*10","temp":true},{"name":"3-A1","label":"{{function}}","function":"{{Q1}}*100"},{"name":"3-A2","label":"{{function}}","function":"{{Q2}}*10"},{"name":"3-A3","label":"{{function}}","function":"{{Q1}}*100+{{Q2}}*10"}]},"algorithm":{"name":"calculateOperation","params":{"method":"equivLiteral","keyboard":"NUMERICAL"}}}]}</v>
      </c>
      <c r="C627" s="202" t="str">
        <f t="shared" si="30"/>
        <v>#REF!</v>
      </c>
      <c r="D627" s="202" t="str">
        <f t="shared" si="2"/>
        <v>#REF!</v>
      </c>
    </row>
    <row r="628" ht="15.75" customHeight="1">
      <c r="A628" s="202" t="str">
        <f>Seeds!AA719</f>
        <v>M4-MyM-17a-A-2</v>
      </c>
      <c r="B628" s="202" t="str">
        <f>Seeds!Z719</f>
        <v>{"id":"M4-MyM-17a-A-2","seed":{"parameters":[{"name":"Q1","label":null,"max":1,"min":8,"step":1},{"name":"Q2","label":null,"min":10,"max":90,"step":10}],"uniques":true},"scaffolding":[{"id":"step-0","stimulus":"&lt;p&gt;Para regar el jardín de la casa de Daniela se utilizan {{Q1}} dal y {{Q2}} dl de agua al día. ¿A cuántos litros equivalen?&lt;/p&gt;","template":"&lt;p&gt;En el jardín se emplean {{response}} l de agua.&lt;/p&gt;","seed":{"calculated":[{"name":"A1","label":"{{function}}","function":"{{Q1}}*10+{{Q2}}/10"}]},"algorithm":{"name":"calculateOperation","params":{"method":"equivLiteral","keyboard":"NUMERICAL"}}},{"id":"step-1","stimulus":"&lt;p&gt;¿Qué pide el enunciado?&lt;/p&gt;","seed":{"calculated":[{"name":"2-A1","label":"Convertir la medida de capacidad en litros."},{"name":"2-A2","label":"Convertir la medida de capacidad en decalitros.","incorrect":true},{"name":"3-A3","label":"Convertir la medida de capacidad en decilitros.","incorrect":true}]},"algorithm":{"name":"trueFalse","template":"Multiple choice – standard"}},{"id":"step-2","stimulus":"&lt;p&gt;¿En qué tabla están las conversiones de unidades correctas?&lt;/p&gt;","seed":{"calculated":[{"name":"2-A1","label":"&lt;div style=\"display:flex; justify-content:center;\"&gt;&lt;img src='https://blueberry-assets.oneclick.es/M4_MyM_17b_1.svg' width=\"450\"&gt;&lt;/div&gt;"},{"name":"2-A2","label":"&lt;div style=\"display:flex; justify-content:center;\"&gt;&lt;img src='https://blueberry-assets.oneclick.es/M4_MyM_17b_2.svg' width=\"450\"&gt;&lt;/div&gt;","incorrect":true},{"name":"2-A3","label":"&lt;div style=\"display:flex; justify-content:center;\"&gt;&lt;img src='https://blueberry-assets.oneclick.es/M4_MyM_17b_3.svg' width=\"450\"&gt;&lt;/div&gt;","incorrect":true}]},"algorithm":{"name":"trueFalse","template":"Multiple choice – standard"}},{"id":"step-3","stimulus":"&lt;p&gt;Por tanto, con la ayuda de la anterior tabla de conversiones, convierte la medida en forma compleja en litros.&lt;/p&gt;","template":"&lt;p style=\"text-align: center\"&gt;{{Q1}} dal = {{Q1}} × 10 = {{response}} l&lt;/p&gt;&lt;p style=\"text-align: center\"&gt;{{Q2}} dl = {{Q2}} : 10 = {{response}} l&lt;/p&gt;&lt;p style=\"text-align: center\"&gt;{{Q1}} dal y {{Q2}} dl = {{T1}} l + {{T2}} l = {{response}} l&lt;/p&gt;","seed":{"calculated":[{"name":"T1","function":"{{Q1}}*10","temp":true},{"name":"T2","function":"{{Q2}}/10","temp":true},{"name":"3-A1","label":"{{function}}","function":"{{Q1}}*10"},{"name":"3-A2","label":"{{function}}","function":"{{Q2}}/10"},{"name":"3-A3","label":"{{function}}","function":"{{Q1}}*10+{{Q2}}/10"}]},"algorithm":{"name":"calculateOperation","params":{"method":"equivLiteral","keyboard":"NUMERICAL"}}}]}</v>
      </c>
      <c r="C628" s="202" t="str">
        <f t="shared" si="30"/>
        <v>#REF!</v>
      </c>
      <c r="D628" s="202" t="str">
        <f t="shared" si="2"/>
        <v>#REF!</v>
      </c>
    </row>
    <row r="629" ht="15.75" customHeight="1">
      <c r="A629" s="202" t="str">
        <f>Seeds!AA720</f>
        <v>M4-MyM-17a-A-3</v>
      </c>
      <c r="B629" s="202" t="str">
        <f>Seeds!Z720</f>
        <v>{"id":"M4-MyM-17a-A-3","seed":{"parameters":[{"name":"Q1","label":null,"max":1,"min":3,"step":1},{"name":"Q2","label":null,"min":5,"max":95,"step":5}],"uniques":true},"scaffolding":[{"id":"step-0","stimulus":"&lt;p&gt;Álvaro tiene un tarro entero con tomate frito casero. Si su capacidad es de {{Q1}} dl y {{Q2}} ml, ¿cuántos mililitros son?&lt;/p&gt;","template":"&lt;p&gt;La capacidad del tarro es de {{response}} ml.&lt;/p&gt;","seed":{"calculated":[{"name":"A1","label":"{{function}}","function":"{{Q1}}*100 +{{Q2}}"}]},"algorithm":{"name":"calculateOperation","params":{"method":"equivLiteral","keyboard":"NUMERICAL"}}},{"id":"step-1","stimulus":"&lt;p&gt;¿Qué pide el enunciado?&lt;/p&gt;","seed":{"calculated":[{"name":"2-A1","label":"Convertir la medida de capacidad en mililitros."},{"name":"2-A2","label":"Convertir la medida de capacidad en centilitros.","incorrect":true},{"name":"3-A3","label":"Convertir la medida de capacidad en decilitros.","incorrect":true}]},"algorithm":{"name":"trueFalse","template":"Multiple choice – standard"}},{"id":"step-2","stimulus":"&lt;p&gt;¿En qué tabla están las conversiones de unidades correctas?&lt;/p&gt;","seed":{"calculated":[{"name":"2-A1","label":"&lt;div style=\"display:flex; justify-content:center;\"&gt;&lt;img src='https://blueberry-assets.oneclick.es/M4_MyM_17b_1.svg' width=\"450\"&gt;&lt;/div&gt;"},{"name":"2-A2","label":"&lt;div style=\"display:flex; justify-content:center;\"&gt;&lt;img src='https://blueberry-assets.oneclick.es/M4_MyM_17b_2.svg' width=\"450\"&gt;&lt;/div&gt;","incorrect":true},{"name":"2-A3","label":"&lt;div style=\"display:flex; justify-content:center;\"&gt;&lt;img src='https://blueberry-assets.oneclick.es/M4_MyM_17b_3.svg' width=\"450\"&gt;&lt;/div&gt;","incorrect":true}]},"algorithm":{"name":"trueFalse","template":"Multiple choice – standard"}},{"id":"step-3","stimulus":"&lt;p&gt;Por tanto, con la ayuda de la anterior tabla de conversiones, convierte la medida en forma compleja en mililitros.&lt;/p&gt;","template":"&lt;p style=\"text-align: center\"&gt;{{Q1}} dl = {{Q1}} × 100 = {{response}} ml&lt;/p&gt;&lt;p style=\"text-align: center\"&gt;{{Q1}} dl y {{Q2}} ml = {{T1}} ml + {{Q2}} ml = {{response}} ml&lt;/p&gt;","seed":{"calculated":[{"name":"T1","function":"{{Q1}}*100","temp":true},{"name":"3-A1","label":"{{function}}","function":"{{Q1}}*100"},{"name":"3-A2","label":"{{function}}","function":"{{Q1}}*100+{{Q2}}"}]},"algorithm":{"name":"calculateOperation","params":{"method":"equivLiteral","keyboard":"NUMERICAL"}}}]}</v>
      </c>
      <c r="C629" s="202" t="str">
        <f t="shared" si="30"/>
        <v>#REF!</v>
      </c>
      <c r="D629" s="202" t="str">
        <f t="shared" si="2"/>
        <v>#REF!</v>
      </c>
    </row>
    <row r="630" ht="15.75" customHeight="1">
      <c r="A630" s="202" t="str">
        <f>Seeds!AA721</f>
        <v>M4-MyM-17b-I-1</v>
      </c>
      <c r="B630" s="202" t="str">
        <f>Seeds!Z721</f>
        <v>{"id":"M4-MyM-17b-I-1","stimulus":"&lt;p&gt;Selecciona la equivalencia correcta.&lt;/p&gt;","hint":"&lt;p&gt;Una medida en forma simple se expresa con una sola unidad, mientras que en forma compleja se usan dos o más unidades.&lt;/p&gt;","feedback":"&lt;p&gt;Para transformar medidas de capacidad en forma simple a forma compleja, ayúdate de una tabla de equivalencias como esta:&lt;/p&gt;&lt;div style=\"display:flex; justify-content:center;\"&gt;&lt;img src=\"https://blueberry-assets.oneclick.es/M4_MyM_17b_1.svg\" width=\"500\"&gt;&lt;/img&gt;&lt;/div&gt;","seed":{"parameters":[{"name":"Q1","label":null,"min":1,"max":9,"step":1},{"name":"Q2","label":null,"min":1,"max":999,"step":1},{"name":"Q3","label":null,"min":1,"max":99,"step":1},{"name":"Q4","label":null,"min":1,"max":9,"step":1},{"name":"Q5","label":null,"min":1,"max":99,"step":1},{"name":"Q6","label":null,"min":1,"max":99,"step":1},{"name":"Q7","label":null,"min":1,"max":9,"step":1},{"name":"Q8","label":null,"min":1,"max":9,"step":1},{"name":"Q9","label":null,"min":1,"max":9,"step":1},{"name":"Q10","label":null,"min":1,"max":99,"step":1},{"name":"Q11","label":null,"min":1,"max":9,"step":1},{"name":"Q12","label":null,"min":1,"max":99,"step":1}],"calculated":[{"name":"T1","label":"{{function}}","function":"{{Q1}}*1000 + {{Q2}}","temp":true},{"name":"T2","label":"{{function}}","function":"{{Q3}}*10 + {{Q4}}","temp":true},{"name":"T3","label":"{{function}}","function":"{{Q5}}*100 + {{Q6}}","temp":true},{"name":"T4","label":"{{function}}","function":"{{Q7}}*10 + {{Q8}}","temp":true},{"name":"T44","label":"{{function}}","function":"{{Q7}}*100 + {{Q8}}","temp":true},{"name":"T5","label":"{{function}}","function":"{{Q9}}*100 + {{Q10}}","temp":true},{"name":"T55","label":"{{function}}","function":"{{Q9}}*1000 + {{Q10}}","temp":true},{"name":"T6","label":"{{function}}","function":"{{Q11}}*100 + {{Q12}}","temp":true},{"name":"T66","label":"{{function}}","function":"{{Q11}}*1000 + {{Q12}}","temp":true},{"name":"A1","label":"{{T1}} l = {{Q1}} kl y {{Q2}} l","function":""},{"name":"A2","label":"{{T2}} l = {{Q3}} dal y {{Q4}} l","function":""},{"name":"A3","label":"{{T3}} ml = {{Q5}} dl y {{Q6}} ml","function":""},{"name":"A4","label":"{{T44}} cl = {{Q7}} dl y {{Q8}} cl","function":"","incorrect":true,"feedback":"&lt;p&gt;{{T44}} cl = {{Q7}} l y {{Q8}} cl&lt;/p&gt;"},{"name":"A5","label":"{{T55}} dal = {{Q9}} kl y {{Q10}} dal","function":"","incorrect":true,"feedback":"&lt;p&gt;{{T55}} dal = {{Q9}}0 kl y {{Q10}} dal&lt;/p&gt;"},{"name":"A6","label":"{{T66}} l = {{Q11}} hl y {{Q12}} l","function":"","incorrect":true,"feedback":"&lt;p&gt;{{T66}} l = {{Q11}}0 hl y {{Q12}} l&lt;/p&gt;"}],"uniques":true},"algorithm":{"name":"trueFalse","template":"Multiple choice – standard","params":{"countCorrect":1,"countIncorrect":2,"showCheckIcon":false,"columns":3}}}</v>
      </c>
      <c r="C630" s="202" t="str">
        <f t="shared" si="30"/>
        <v>#REF!</v>
      </c>
      <c r="D630" s="202" t="str">
        <f t="shared" si="2"/>
        <v>#REF!</v>
      </c>
    </row>
    <row r="631" ht="15.75" customHeight="1">
      <c r="A631" s="202" t="str">
        <f>Seeds!AA723</f>
        <v>M4-MyM-17b-E-2</v>
      </c>
      <c r="B631" s="202" t="str">
        <f>Seeds!Z723</f>
        <v>{"id":"M4-MyM-17b-E-2","stimulus":"&lt;p&gt;Expresa la siguiente capacidad en forma compleja.&lt;/p&gt;","template":"&lt;p style=\"text-align: center\"&gt;{{T2}} l = {{response}} hl y {{response}} l&lt;/p&gt;","hint":"&lt;p&gt;Una medida en forma simple se expresa con una sola unidad, mientras que en forma compleja se emplean dos o más unidades.&lt;/p&gt;","feedback":"&lt;p&gt;Para transformar esta medida en forma compleja, ayúdate de una tabla como esta:&lt;/p&gt;&lt;div style=\"display:flex; justify-content:center;\"&gt;&lt;img src=\"https://blueberry-assets.oneclick.es/M4_MyM_17b_1.svg\" width=\"450\"&gt;&lt;/img&gt;&lt;/div&gt;&lt;p style=\"text-align: center\"&gt;{{T2}} l = {{T3}} l y {{Q4}} l = {{Q3}} hl y {{Q4}} l&lt;/p&gt;","seed":{"parameters":[{"name":"Q3","label":null,"min":1,"max":99,"step":1},{"name":"Q4","label":null,"min":1,"max":99,"step":1}],"calculated":[{"name":"T2","label":"{{function}}","function":"{{Q3}}*100 + {{Q4}}","temp":true},{"name":"T3","label":"{{function}}","function":"{{Q3}}*100","temp":true},{"name":"A3","label":"{{function}}","function":"{{Q3}}"},{"name":"A4","label":"{{function}}","function":"{{Q4}}"}],"uniques":true},"algorithm":{"name":"calculateOperation","params":{"method":"equivLiteral","keyboard":"NUMERICAL"}}}</v>
      </c>
      <c r="C631" s="202" t="str">
        <f t="shared" si="30"/>
        <v>#REF!</v>
      </c>
      <c r="D631" s="202" t="str">
        <f t="shared" si="2"/>
        <v>#REF!</v>
      </c>
    </row>
    <row r="632" ht="15.75" customHeight="1">
      <c r="A632" s="202" t="str">
        <f>Seeds!AA725</f>
        <v>M4-MyM-17b-A-1</v>
      </c>
      <c r="B632" s="202" t="str">
        <f>Seeds!Z725</f>
        <v>{"id":"M4-MyM-17b-A-1","stimulus":"&lt;p&gt;Lucía ha llenado una jarra con {{T1}} dl de agua. ¿A cuántos litros y decilitros equivalen?&lt;/p&gt;","template":"&lt;p&gt;La jarra contiene {{response}} l y {{response}} dl de agua.&lt;/p&gt;","hint":"&lt;p&gt;Una medida en forma simple se expresa con una sola unidad, mientras que en forma compleja se emplean dos o más unidades.&lt;/p&gt;","feedback":"&lt;p&gt;Para transformar esta medida en forma compleja, ayúdate de una tabla como esta:&lt;/p&gt;&lt;div style=\"display:flex; justify-content:center;\"&gt;&lt;img src=\"https://blueberry-assets.oneclick.es/M4_MyM_17b_1.svg\" width=\"450\"&gt;&lt;/img&gt;&lt;/div&gt;&lt;p style=\"text-align: center\"&gt;{{T1}} dl = {{T2}} dl y {{Q2}} dl = {{Q1}} l y {{Q2}} dl&lt;/p&gt;","seed":{"parameters":[{"name":"Q1","label":null,"list":["1","2","3"]},{"name":"Q2","label":null,"min":1,"max":9,"step":1}],"calculated":[{"name":"T1","label":"{{function}}","function":"{{Q1}}*10+{{Q2}}","temp":true},{"name":"T2","label":"{{function}}","function":"{{Q1}}*10","temp":true},{"name":"A1","label":"{{function}}","function":"{{Q1}}"},{"name":"A2","label":"{{function}}","function":"{{Q2}}"}],"uniques":true},"algorithm":{"name":"calculateOperation","params":{"method":"equivLiteral","keyboard":"NUMERICAL"}}}</v>
      </c>
      <c r="C632" s="202" t="str">
        <f t="shared" si="30"/>
        <v>#REF!</v>
      </c>
      <c r="D632" s="202" t="str">
        <f t="shared" si="2"/>
        <v>#REF!</v>
      </c>
    </row>
    <row r="633" ht="15.75" customHeight="1">
      <c r="A633" s="202" t="str">
        <f>Seeds!AA726</f>
        <v>M4-MyM-17b-A-2</v>
      </c>
      <c r="B633" s="202" t="str">
        <f>Seeds!Z726</f>
        <v>{"id":"M4-MyM-17b-A-2","stimulus":"&lt;p&gt;Una piscina se ha llenado con {{T1}} l de agua. ¿A cuántos kilolitros y litros equivalen?&lt;/p&gt;","template":"&lt;p&gt;La capacidad de la piscina es de {{response}} kl y {{response}} l.&lt;/p&gt;","hint":"&lt;p&gt;Una medida en forma simple se expresa con una sola unidad, mientras que en forma compleja se emplean dos o más unidades.&lt;/p&gt;","feedback":"&lt;p&gt;Para transformar esta medida en forma compleja, ayúdate de una tabla como esta:&lt;/p&gt;&lt;div style=\"display:flex; justify-content:center;\"&gt;&lt;img src=\"https://blueberry-assets.oneclick.es/M4_MyM_17b_1.svg\" width=\"450\"&gt;&lt;/img&gt;&lt;/div&gt;&lt;p style=\"text-align: center\"&gt;{{T1}} l = {{T2}} l y {{Q2}} l = {{Q1}} kl y {{Q2}} l&lt;/p&gt;","seed":{"parameters":[{"name":"Q1","label":null,"min":10,"max":20,"step":1},{"name":"Q2","label":null,"min":100,"max":900,"step":100}],"calculated":[{"name":"T1","label":"{{function}}","function":"{{Q1}}*1000+{{Q2}}","temp":true},{"name":"T2","label":"{{function}}","function":"{{Q1}}*1000","temp":true},{"name":"A1","label":"{{function}}","function":"{{Q1}}"},{"name":"A2","label":"{{function}}","function":"{{Q2}}"}],"uniques":true},"algorithm":{"name":"calculateOperation","params":{"method":"equivLiteral","keyboard":"NUMERICAL"}}}</v>
      </c>
      <c r="C633" s="202" t="str">
        <f t="shared" si="30"/>
        <v>#REF!</v>
      </c>
      <c r="D633" s="202" t="str">
        <f t="shared" si="2"/>
        <v>#REF!</v>
      </c>
    </row>
    <row r="634" ht="15.75" customHeight="1">
      <c r="A634" s="202" t="str">
        <f>Seeds!AA727</f>
        <v>M4-MyM-17b-A-3</v>
      </c>
      <c r="B634" s="202" t="str">
        <f>Seeds!Z727</f>
        <v>{"id":"M4-MyM-17b-A-3","stimulus":"&lt;p&gt;Vera está preparando un viaje y ha llenado un bote con {{T1}} ml de gel de ducha. Expresa esta medida en forma compleja.&lt;/p&gt;","template":"&lt;p&gt;El bote contiene {{response}} cl y {{response}} ml.&lt;/p&gt;","hint":"&lt;p&gt;Una medida en forma simple se expresa con una sola unidad, mientras que en forma compleja se emplean dos o más unidades.&lt;/p&gt;","feedback":"&lt;p&gt;Para transformar esta medida en forma compleja, ayúdate de una tabla como esta:&lt;/p&gt;&lt;div style=\"display:flex; justify-content:center;\"&gt;&lt;img src=\"https://blueberry-assets.oneclick.es/M4_MyM_17b_1.svg\" width=\"450\"&gt;&lt;/img&gt;&lt;/div&gt;&lt;p style=\"text-align: center\"&gt;{{T1}} ml = {{T2}} ml y {{Q2}} ml = {{Q1}} cl y {{Q2}} ml&lt;/p&gt;","seed":{"parameters":[{"name":"Q1","label":null,"min":10,"max":50,"step":1},{"name":"Q2","label":null,"min":1,"max":9,"step":1}],"calculated":[{"name":"T1","label":"{{function}}","function":"{{Q1}}*10+{{Q2}}","temp":true},{"name":"T2","label":"{{function}}","function":"{{Q1}}*10","temp":true},{"name":"A1","label":"{{function}}","function":"{{Q1}}"},{"name":"A2","label":"{{function}}","function":"{{Q2}}"}],"uniques":true},"algorithm":{"name":"calculateOperation","params":{"method":"equivLiteral","keyboard":"NUMERICAL"}}}</v>
      </c>
      <c r="C634" s="202" t="str">
        <f t="shared" si="30"/>
        <v>#REF!</v>
      </c>
      <c r="D634" s="202" t="str">
        <f t="shared" si="2"/>
        <v>#REF!</v>
      </c>
    </row>
    <row r="635" ht="15.75" customHeight="1">
      <c r="A635" s="202" t="str">
        <f>Seeds!AA728</f>
        <v>M4-MyM-17c-I-1</v>
      </c>
      <c r="B635" s="202" t="str">
        <f>Seeds!Z728</f>
        <v>{"id":"M4-MyM-17c-I-1","stimulus":"&lt;p&gt;Selecciona la menor de estas medidas de masa.&lt;/p&gt;","hint":"Para comparar medidas en forma compleja, conviértelas a forma simple.","feedback":"Para comparar medidas en forma compleja, hay que convertirlas a forma simple.","seed":{"parameters":[{"name":"Q1","label":null,"min":101,"max":999,"step":2},{"name":"Q2","label":null,"min":10,"max":98,"step":2},{"name":"Q3","label":null,"min":10,"max":98,"step":2},{"name":"Q4","label":null,"min":10,"max":98,"step":2},{"name":"Q5","label":null,"min":10,"max":98,"step":2},{"name":"Q6","label":null,"min":10,"max":98,"step":2}],"calculated":[{"name":"T1","label":"{{function}}","function":"math.floor({{Q1}}/10)","temp":"true"},{"name":"T2","label":"{{function}}","function":"{{Q1}}-math.floor({{Q1}}/10)*10","temp":"true"},{"name":"T3","label":"{{function}}","function":"math.floor({{Q1}}/100)","temp":"true"},{"name":"T4","label":"{{function}}","function":"{{Q1}}-math.floor({{Q1}}/100)*100","temp":"true"},{"name":"T5","label":"{{function}}","function":"math.floor({{Q1}}/10)","temp":"true"},{"name":"T6","label":"{{function}}","function":"{{Q1}}*10-math.floor({{Q1}}/10)*100","temp":"true"},{"name":"T7","label":"{{function}}","function":"math.floor({{Q1}}/100)","temp":"true"},{"name":"T8","label":"{{function}}","function":"{{Q1}}*10-math.floor({{Q1}}/100)*1000","temp":"true"},{"name":"T9","label":"{{function}}","function":"math.floor(({{Q1}}+{{Q3}})/10)","temp":"true"},{"name":"T10","label":"{{function}}","function":"{{Q1}}+{{Q3}}-math.floor(({{Q1}}+{{Q3}})/10)*10","temp":"true"},{"name":"T11","label":"{{function}}","function":"math.floor(({{Q1}}+{{Q4}})/100)","temp":"true"},{"name":"T12","label":"{{function}}","function":"{{Q1}}+{{Q4}}-math.floor(({{Q1}}+{{Q4}})/100)*100","temp":"true"},{"name":"T13","label":"{{function}}","function":"math.floor(({{Q1}}+{{Q5}})/10)","temp":"true"},{"name":"T14","label":"{{function}}","function":"({{Q1}}+{{Q5}})*10-math.floor(({{Q1}}+{{Q5}})/10)*100","temp":"true"},{"name":"T15","label":"{{function}}","function":"math.floor(({{Q1}}+{{Q6}})/100)","temp":"true"},{"name":"T16","label":"{{function}}","function":"({{Q1}}+{{Q6}})*10-math.floor(({{Q1}}+{{Q6}})/100)*1000","temp":"true"},{"name":"A1","label":"{{Q1}} dl","function":""},{"name":"A2","label":"{{T1}} l y {{T2}} dl","function":""},{"name":"A3","label":"{{T3}} dal y {{T4}} dl","function":""},{"name":"A4","label":"{{T5}} l y {{T6}} cl","function":""},{"name":"A5","label":"{{T7}} dal y {{T8}} cl","function":""},{"name":"A6","label":"{{function}} cl","function":"({{Q1}}+{{Q2}})*10","incorrect":true},{"name":"A7","label":"{{T9}} l y {{T10}} dl","function":"{{Q1}}+{{Q3}}","feedback":"&lt;p&gt;En este caso:&lt;/p&gt;&lt;p&gt;{{T9}} l y {{T10}} dl = {{function}} dl&lt;/p&gt;","incorrect":true},{"name":"A8","label":"{{T11}} dal y {{T12}} dl","function":"{{Q1}}+{{Q4}}","feedback":"&lt;p&gt;En este caso:&lt;/p&gt;&lt;p&gt;{{T11}} dal y {{T12}} dl = {{function}} dl&lt;/p&gt;","incorrect":true},{"name":"A9","label":"{{T13}} l y {{T14}} cl","function":"{{Q1}}+{{Q5}}","feedback":"&lt;p&gt;En este caso:&lt;/p&gt;&lt;p&gt;{{T13}} l y {{T14}} cl = {{function}} dl&lt;/p&gt;","incorrect":true},{"name":"A10","label":"{{T15}} dal y {{T16}} cl","function":"{{Q1}}+{{Q6}}","feedback":"&lt;p&gt;En este caso:&lt;/p&gt;&lt;p&gt;{{T15}} dal y {{T16}} cl = {{function}} dl&lt;/p&gt;","incorrect":true}],"uniques":true},"algorithm":{"name":"trueFalse","template":"Multiple choice – multiple response","params":{"countCorrect":1,"countIncorrect":2,"showCheckIcon":false,"columns":3}}}</v>
      </c>
      <c r="C635" s="202" t="str">
        <f t="shared" si="30"/>
        <v>#REF!</v>
      </c>
      <c r="D635" s="202" t="str">
        <f t="shared" si="2"/>
        <v>#REF!</v>
      </c>
    </row>
    <row r="636" ht="15.75" customHeight="1">
      <c r="A636" s="202" t="str">
        <f>Seeds!AA729</f>
        <v>M4-MyM-17c-E-1</v>
      </c>
      <c r="B636" s="202" t="str">
        <f>Seeds!Z729</f>
        <v>{"id":"M4-MyM-17c-E-1","stimulus":"&lt;p&gt;¿Cuál de estas dos medidas es mayor? Elige el signo correcto.&lt;/p&gt;","template":"&lt;p style=\"text-align: center\"&gt;{{Q3}} {{response}} {{Q4}}&lt;/p&gt;","hint":"&lt;p&gt;Para comparar medidas en forma compleja, conviértelas a forma simple.&lt;/p&gt;","feedback":"&lt;p&gt;Para comparar medidas en forma compleja, hay que convertirlas a forma simple:&lt;/p&gt;&lt;p style=\"text-align: center\"&gt;{{Q3}} = {{T10}} l&lt;/p&gt;&lt;p style=\"text-align: center\"&gt;{{Q4}} = {{T11}} l&lt;/p&gt;","seed":{"parameters":[{"name":"Q1","label":null,"min":101,"max":1999,"step":2},{"name":"Q2","label":null,"min":101,"max":1999,"step":2},{"name":"Q3","label":null,"list":["{{T1}} cl","{{T2}} l y {{T3}} cl","{{T4}} dal y {{T5}} dl"]},{"name":"Q4","label":null,"list":["{{T6}} dal y {{T7}} cl","{{T8}} l y {{T9}} dl"]}],"calculated":[{"name":"T1","label":"{{function}}","function":"{{Q1}}*10","temp":true},{"name":"T2","label":"{{function}}","function":"math.floor({{Q1}}/10)","temp":true},{"name":"T3","label":"{{function}}","function":"{{Q1}}*10-math.floor({{Q1}}/10)*100","temp":true},{"name":"T4","label":"{{function}}","function":"math.floor({{Q1}}/100)","temp":true},{"name":"T5","label":"{{function}}","function":"{{Q1}}-math.floor({{Q1}}/100)*100","temp":true},{"name":"T6","label":"{{function}}","function":"math.floor({{Q2}}/100)","temp":true},{"name":"T7","label":"{{function}}","function":"{{Q2}}*10-math.floor({{Q2}}/100)*1000","temp":true},{"name":"T8","label":"{{function}}","function":"math.floor({{Q2}}/10)","temp":true},{"name":"T9","label":"{{function}}","function":"{{Q2}}-math.floor({{Q2}}/10)*10","temp":true},{"name":"T10","label":"{{function}}","function":"Lemonlib.round({{Q1}}/10, 1)","temp":true},{"name":"T11","label":"{{function}}","function":"Lemonlib.round({{Q2}}/10, 1)","temp":true},{"name":"A1","label":"{{function}}","function":"({{Q1}} &lt; {{Q2}}) ? '&lt;' : '&gt;'","group":1},{"name":"A2","label":"{{function}}","function":"({{Q1}} &lt; {{Q2}}) ? '&gt;' : '&lt;'","group":1,"incorrect":true},{"name":"A3","label":"=","function":"","group":1,"incorrect":true}],"uniques":true},"algorithm":{"name":"groupResponses","template":"Cloze with drop down"}}</v>
      </c>
      <c r="C636" s="202" t="str">
        <f t="shared" si="30"/>
        <v>#REF!</v>
      </c>
      <c r="D636" s="202" t="str">
        <f t="shared" si="2"/>
        <v>#REF!</v>
      </c>
    </row>
    <row r="637" ht="15.75" customHeight="1">
      <c r="A637" s="202" t="str">
        <f>Seeds!AA731</f>
        <v>M4-MyM-17c-A-1</v>
      </c>
      <c r="B637" s="202" t="str">
        <f>Seeds!Z731</f>
        <v>{"id":"M4-MyM-17c-A-1","stimulus":"&lt;p&gt;En el albergue de Fernando se va a cortar el agua durante unas horas. Por ello, han almacenado un bidón con {{Q3}} de agua y otro con {{Q4}}. ¿Cuál de los dos bidones tiene mayor capacidad? Elige el signo correcto.&lt;/p&gt;","template":"&lt;p style=\"text-align: center\"&gt;{{Q3}} {{response}} {{Q4}}&lt;/p&gt;","hint":"&lt;p&gt;Para comparar medidas en forma compleja, conviértelas a forma simple.&lt;/p&gt;","feedback":"&lt;p&gt;Para comparar medidas en forma compleja, hay que convertirlas a forma simple.&lt;/p&gt;&lt;p style=\"text-align: center\"&gt;{{Q3}} = {{T10}} l&lt;/p&gt;&lt;p style=\"text-align: center\"&gt;{{Q4}} = {{T11}} l&lt;/p&gt;","seed":{"parameters":[{"name":"Q1","label":null,"min":101,"max":1999,"step":2},{"name":"Q2","label":null,"min":101,"max":1999,"step":2},{"name":"Q3","label":null,"list":["{{T1}} cl","{{T2}} l y {{T3}} cl","{{T4}} dal y {{T5}} dl"]},{"name":"Q4","label":null,"list":["{{T6}} dal y {{T7}} cl","{{T8}} l y {{T9}} dl"]}],"calculated":[{"name":"T1","label":"{{function}}","function":"{{Q1}}*10","temp":true},{"name":"T2","label":"{{function}}","function":"math.floor({{Q1}}/10)","temp":true},{"name":"T3","label":"{{function}}","function":"{{Q1}}*10-math.floor({{Q1}}/10)*100","temp":true},{"name":"T4","label":"{{function}}","function":"math.floor({{Q1}}/100)","temp":true},{"name":"T5","label":"{{function}}","function":"{{Q1}}-math.floor({{Q1}}/100)*100","temp":true},{"name":"T6","label":"{{function}}","function":"math.floor({{Q2}}/100)","temp":true},{"name":"T7","label":"{{function}}","function":"{{Q2}}*10-math.floor({{Q2}}/100)*1000","temp":true},{"name":"T8","label":"{{function}}","function":"math.floor({{Q2}}/10)","temp":true},{"name":"T9","label":"{{function}}","function":"{{Q2}}-math.floor({{Q2}}/10)*10","temp":true},{"name":"T10","label":"{{function}}","function":"Lemonlib.round({{Q1}}/10, 2)","temp":true},{"name":"T11","label":"{{function}}","function":"Lemonlib.round({{Q2}}/10, 2)","temp":true},{"name":"A1","label":"{{function}}","function":"({{Q1}} &lt; {{Q2}}) ? '&lt;' : '&gt;'","group":1},{"name":"A2","label":"{{function}}","function":"({{Q1}} &lt; {{Q2}}) ? '&gt;' : '&lt;'","group":1,"incorrect":true},{"name":"A3","label":"=","function":"","group":1,"incorrect":true}],"uniques":true},"algorithm":{"name":"groupResponses","template":"Cloze with drop down"}}</v>
      </c>
      <c r="C637" s="202" t="str">
        <f t="shared" si="30"/>
        <v>#REF!</v>
      </c>
      <c r="D637" s="202" t="str">
        <f t="shared" si="2"/>
        <v>#REF!</v>
      </c>
    </row>
    <row r="638" ht="15.75" customHeight="1">
      <c r="A638" s="202" t="str">
        <f>Seeds!AA732</f>
        <v>M4-MyM-17c-A-2</v>
      </c>
      <c r="B638" s="202" t="str">
        <f>Seeds!Z732</f>
        <v>{"id":"M4-MyM-17c-A-2","stimulus":"&lt;p&gt;Una empresa vende depósitos para almacenar agua. Los dos más vendidos albergan por un lado {{Q3}} y, por otro lado, {{Q4}}. ¿Qué depósito tiene una mayor capacidad? Elige el signo correcto.&lt;/p&gt;","template":"&lt;p style=\"text-align: center\"&gt;{{Q3}} {{response}} {{Q4}}&lt;/p&gt;","hint":"&lt;p&gt;Para comparar medidas en forma compleja, conviértelas a forma simple.&lt;/p&gt;","feedback":"&lt;p&gt;Para comparar medidas en forma compleja, hay que convertirlas a forma simple.&lt;/p&gt;&lt;p style=\"text-align: center\"&gt;{{Q3}} = {{T10}} kl&lt;/p&gt;&lt;p style=\"text-align: center\"&gt;{{Q4}} = {{T11}} kl&lt;/p&gt;","seed":{"parameters":[{"name":"Q1","label":null,"min":101,"max":1999,"step":2},{"name":"Q2","label":null,"min":101,"max":1999,"step":2},{"name":"Q3","label":null,"list":["{{T1}} l","{{T2}} hl y {{T3}} l","{{T4}} kl y {{T5}} dal"]},{"name":"Q4","label":null,"list":["{{T6}} kl y {{T7}} l","{{T8}} hl y {{T9}} dal"]}],"calculated":[{"name":"T1","label":"{{function}}","function":"{{Q1}}*10","temp":true},{"name":"T2","label":"{{function}}","function":"math.floor({{Q1}}/10)","temp":true},{"name":"T3","label":"{{function}}","function":"{{Q1}}*10-math.floor({{Q1}}/10)*100","temp":true},{"name":"T4","label":"{{function}}","function":"math.floor({{Q1}}/100)","temp":true},{"name":"T5","label":"{{function}}","function":"{{Q1}}-math.floor({{Q1}}/100)*100","temp":true},{"name":"T6","label":"{{function}}","function":"math.floor({{Q2}}/100)","temp":true},{"name":"T7","label":"{{function}}","function":"{{Q2}}*10-math.floor({{Q2}}/100)*1000","temp":true},{"name":"T8","label":"{{function}}","function":"math.floor({{Q2}}/10)","temp":true},{"name":"T9","label":"{{function}}","function":"{{Q2}}-math.floor({{Q2}}/10)*10","temp":true},{"name":"T10","label":"{{function}}","function":"Lemonlib.round({{Q1}}/100, 2)","temp":true},{"name":"T11","label":"{{function}}","function":"Lemonlib.round({{Q2}}/100, 2)","temp":true},{"name":"A1","label":"{{function}}","function":"({{Q1}} &lt; {{Q2}}) ? '&lt;' : '&gt;'","group":1},{"name":"A2","label":"{{function}}","function":"({{Q1}} &lt; {{Q2}}) ? '&gt;' : '&lt;'","group":1,"incorrect":true},{"name":"A3","label":"=","function":"","group":1,"incorrect":true}],"uniques":true},"algorithm":{"name":"groupResponses","template":"Cloze with drop down"}}</v>
      </c>
      <c r="C638" s="202" t="str">
        <f t="shared" si="30"/>
        <v>#REF!</v>
      </c>
      <c r="D638" s="202" t="str">
        <f t="shared" si="2"/>
        <v>#REF!</v>
      </c>
    </row>
    <row r="639" ht="15.75" customHeight="1">
      <c r="A639" s="202" t="str">
        <f>Seeds!AA733</f>
        <v>M4-MyM-17c-A-3</v>
      </c>
      <c r="B639" s="202" t="str">
        <f>Seeds!Z733</f>
        <v>{"id":"M4-MyM-17c-A-3","stimulus":"&lt;p&gt;El balneario regentado por Elena tiene varias piscinas. En la de agua salada entran {{Q3}} de agua, mientras que en la de agua dulce, {{Q4}}. ¿Cuál de las dos piscinas tiene mayor capacidad?&lt;/p&gt;","template":"&lt;p style=\"text-align: center\"&gt;{{Q3}} {{response}} {{Q4}}&lt;/p&gt;","hint":"&lt;p&gt;Para comparar medidas en forma compleja, conviértelas a forma simple.&lt;/p&gt;","feedback":"&lt;p&gt;Para comparar medidas en forma compleja, hay que convertirlas a forma simple.&lt;/p&gt;&lt;p style=\"text-align: center\"&gt;{{Q3}} = {{T10}} kl&lt;/p&gt;&lt;p style=\"text-align: center\"&gt;{{Q4}} = {{T11}} kl&lt;/p&gt;","seed":{"parameters":[{"name":"Q1","label":null,"min":101,"max":1999,"step":2},{"name":"Q2","label":null,"min":101,"max":1999,"step":2},{"name":"Q3","label":null,"list":["{{T1}} l","{{T2}} hl y {{T3}} l","{{T4}} kl y {{T5}} dal"]},{"name":"Q4","label":null,"list":["{{T6}} kl y {{T7}} l","{{T8}} hl y {{T9}} dal"]}],"calculated":[{"name":"T1","label":"{{function}}","function":"{{Q1}}*10","temp":true},{"name":"T2","label":"{{function}}","function":"math.floor({{Q1}}/10)","temp":true},{"name":"T3","label":"{{function}}","function":"{{Q1}}*10-math.floor({{Q1}}/10)*100","temp":true},{"name":"T4","label":"{{function}}","function":"math.floor({{Q1}}/100)","temp":true},{"name":"T5","label":"{{function}}","function":"{{Q1}}-math.floor({{Q1}}/100)*100","temp":true},{"name":"T6","label":"{{function}}","function":"math.floor({{Q2}}/100)","temp":true},{"name":"T7","label":"{{function}}","function":"{{Q2}}*10-math.floor({{Q2}}/100)*1000","temp":true},{"name":"T8","label":"{{function}}","function":"math.floor({{Q2}}/10)","temp":true},{"name":"T9","label":"{{function}}","function":"{{Q2}}-math.floor({{Q2}}/10)*10","temp":true},{"name":"T10","label":"{{function}}","function":"Lemonlib.round({{Q1}}/100, 2)","temp":true},{"name":"T11","label":"{{function}}","function":"Lemonlib.round({{Q2}}/100, 2)","temp":true},{"name":"A1","label":"{{function}}","function":"({{Q1}} &lt; {{Q2}}) ? '&lt;' : '&gt;'","group":1},{"name":"A2","label":"{{function}}","function":"({{Q1}} &lt; {{Q2}}) ? '&gt;' : '&lt;'","group":1,"incorrect":true},{"name":"A3","label":"=","function":"","group":1,"incorrect":true}],"uniques":true},"algorithm":{"name":"groupResponses","template":"Cloze with drop down"}}</v>
      </c>
      <c r="C639" s="202" t="str">
        <f t="shared" si="30"/>
        <v>#REF!</v>
      </c>
      <c r="D639" s="202" t="str">
        <f t="shared" si="2"/>
        <v>#REF!</v>
      </c>
    </row>
    <row r="640" ht="15.75" customHeight="1">
      <c r="A640" s="202" t="str">
        <f>Seeds!AA734</f>
        <v>M4-MyM-4a-I-1</v>
      </c>
      <c r="B640" s="202" t="str">
        <f>Seeds!Z734</f>
        <v>{"id":"M4-MyM-4a-I-1","stimulus":"&lt;p&gt;Escoge el resultado de esta resta.&lt;/p&gt;&lt;p style=\"text-align: center\"&gt;{{T1}} {{Q3}} − {{Q2}} {{Q3}} = ...&lt;/p&gt;","hint":"&lt;p&gt;Cuando las unidades son las mismas, se resta igual que en una resta de número naturales.&lt;/p&gt;","feedback":"&lt;p&gt;Cuando las unidades son las mismas, se resta igual que en una resta de número naturales.&lt;/p&gt;&lt;div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35%;\"&gt;{{Q2}}&lt;/span&gt;&lt;span class=\"lemo-graphie-label\" style=\"position: absolute; right: 15%; top: 8%;\"&gt;{{T1}}&lt;/span&gt;&lt;/div&gt;&lt;/div&gt;&lt;/div&gt;","seed":{"parameters":[{"name":"Q1","label":null,"min":100,"max":5000,"step":1},{"name":"Q2","label":null,"min":100,"max":5000,"step":1},{"name":"Q3","label":null,"list":["km","hm","dam","m","dm","cm","mm","kg","hg","dag","g","dg","cg","mg","kl","hl","dal","l","dl","cl","ml"]},{"name":"Q4","label":null,"min":1,"max":90,"step":10},{"name":"Q5","label":null,"min":1,"max":90,"step":10},{"name":"Q6","label":null,"min":1,"max":10,"step":1},{"name":"Q7","label":null,"min":1,"max":10,"step":1}],"calculated":[{"name":"T1","label":"{{function}}","function":"{{Q1}}+{{Q2}}","temp":true},{"name":"T2","label":"{{function}}","function":"{{Q1}}","temp":true},{"name":"T3","label":"{{function}}","function":"{{Q1}}+{{Q4}}","temp":true},{"name":"T4","label":"{{function}}","function":"{{Q1}}-{{Q5}}","temp":true},{"name":"T5","label":"{{function}}","function":"{{Q1}}+{{Q6}}","temp":true},{"name":"T6","label":"{{function}}","function":"{{Q1}}-{{Q7}}","temp":true},{"name":"A1","label":"{{T2}} {{Q3}}"},{"name":"A2","label":"{{T3}} {{Q3}}","incorrect":true},{"name":"A3","label":"{{T4}} {{Q3}}","incorrect":true},{"name":"A4","label":"{{T5}} {{Q3}}","incorrect":true},{"name":"A5","label":"{{T6}} {{Q3}}","incorrect":true}],"uniques":true},"algorithm":{"name":"trueFalse","template":"Multiple choice – standard","params":{"countCorrect":1,"countIncorrect":2,"showCheckIcon":false,
            "columns": 3
        }
    }
}</v>
      </c>
      <c r="C640" s="202" t="str">
        <f t="shared" si="30"/>
        <v>#REF!</v>
      </c>
      <c r="D640" s="202" t="str">
        <f t="shared" si="2"/>
        <v>#REF!</v>
      </c>
    </row>
    <row r="641" ht="15.75" customHeight="1">
      <c r="A641" s="202" t="str">
        <f>Seeds!AA735</f>
        <v>M4-MyM-4a-I-2</v>
      </c>
      <c r="B641" s="202" t="str">
        <f>Seeds!Z735</f>
        <v>{"id":"M4-MyM-4a-I-2","stimulus":"&lt;p&gt;Escoge el resultado de esta suma.&lt;/p&gt;&lt;p style=\"text-align: center\"&gt;{{Q1}} {{Q3}} + {{Q2}} {{Q3}} = ...&lt;/p&gt;","hint":"&lt;p&gt;Cuando las unidades son las mismas, se suma igual que en una suma de número naturales.&lt;/p&gt;","feedback":"&lt;p&gt;Cuando las unidades son las mismas, se suma igual que en una suma de número naturales.&lt;/p&gt;&lt;div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35%;\"&gt;{{Q2}}&lt;/span&gt;&lt;span class=\"lemo-graphie-label\" style=\"position: absolute; right: 15%; top: 8%;\"&gt;{{Q1}}&lt;/span&gt;&lt;/div&gt;&lt;/div&gt;&lt;/div&gt;","seed":{"parameters":[{"name":"Q1","label":null,"min":100,"max":9999,"step":1},{"name":"Q2","label":null,"min":100,"max":9999,"step":1},{"name":"Q3","label":null,"list":["km","hm","dam","m","dm","cm","mm","kg","hg","dag","g","dg","cg","mg","kl","hl","dal","l","dl","cl","ml"]},{"name":"Q4","label":null,"min":1,"max":90,"step":10},{"name":"Q5","label":null,"min":1,"max":90,"step":10},{"name":"Q6","label":null,"min":1,"max":10,"step":1},{"name":"Q7","label":null,"min":1,"max":10,"step":1}],"calculated":[{"name":"T2","label":"{{function}}","function":"{{Q1}}+{{Q2}}","temp":true},{"name":"T3","label":"{{function}}","function":"{{Q1}}+{{Q2}}+{{Q4}}","temp":true},{"name":"T4","label":"{{function}}","function":"{{Q1}}+{{Q2}}-{{Q5}}","temp":true},{"name":"T5","label":"{{function}}","function":"{{Q1}}+{{Q2}}+{{Q6}}","temp":true},{"name":"T6","label":"{{function}}","function":"{{Q1}}+{{Q2}}-{{Q7}}","temp":true},{"name":"A1","label":"{{T2}} {{Q3}}"},{"name":"A2","label":"{{T3}} {{Q3}}","incorrect":true},{"name":"A3","label":"{{T4}} {{Q3}}","incorrect":true},{"name":"A4","label":"{{T5}} {{Q3}}","incorrect":true},{"name":"A5","label":"{{T6}} {{Q3}}","incorrect":true}],"uniques":true},"algorithm":{"name":"trueFalse","template":"Multiple choice – standard","params":{"countCorrect":1,"countIncorrect":2,"showCheckIcon":false,
            "columns": 3
        }
    }
}</v>
      </c>
      <c r="C641" s="202" t="str">
        <f t="shared" si="30"/>
        <v>#REF!</v>
      </c>
      <c r="D641" s="202" t="str">
        <f t="shared" si="2"/>
        <v>#REF!</v>
      </c>
    </row>
    <row r="642" ht="15.75" customHeight="1">
      <c r="A642" s="202" t="str">
        <f>Seeds!AA736</f>
        <v>M4-MyM-4a-E-1</v>
      </c>
      <c r="B642" s="202" t="str">
        <f>Seeds!Z736</f>
        <v>{"id":"M4-MyM-4a-E-1","stimulus":"&lt;p&gt;Calcula la siguiente resta.&lt;/p&gt;","template":"&lt;p style=\"text-align: center\"&gt;{{T1}} {{Q11}} − {{Q2}} {{Q11}} = {{response}} {{Q11}}&lt;/p&gt;","hint":"&lt;p&gt;Cuando las unidades son las mismas, se resta igual que en una resta de número naturales.&lt;/p&gt;","feedback":"&lt;p&gt;Cuando las unidades son las mismas, se resta igual que en una resta de número naturales.&lt;/p&gt;&lt;div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T1}}&lt;/span&gt;&lt;/div&gt;&lt;/div&gt;&lt;/div&gt;","seed":{"parameters":[{"name":"Q1","label":null,"min":100,"max":5000,"step":1},{"name":"Q2","label":null,"min":100,"max":5000,"step":1},{"name":"Q11","label":null,"list":["km","hm","dam","m","dm","cm","mm","kg","hg","dag","g","dg","cg","mg","kl","hl","dal","l","dl","cl","ml"]}],"calculated":[{"name":"T1","label":"{{function}}","function":"{{Q1}}+{{Q2}}","temp":true},{"name":"A1","label":"{{function}}","function":"{{Q1}}"}],"uniques":true},"algorithm":{"name":"calculateOperation","params":{"method":"equivLiteral","keyboard":"NUMERICAL"}}}</v>
      </c>
      <c r="C642" s="202" t="str">
        <f t="shared" si="30"/>
        <v>#REF!</v>
      </c>
      <c r="D642" s="202" t="str">
        <f t="shared" si="2"/>
        <v>#REF!</v>
      </c>
    </row>
    <row r="643" ht="15.75" customHeight="1">
      <c r="A643" s="202" t="str">
        <f>Seeds!AA737</f>
        <v>M4-MyM-4a-E-2</v>
      </c>
      <c r="B643" s="202" t="str">
        <f>Seeds!Z737</f>
        <v>{"id":"M4-MyM-4a-E-2","stimulus":"&lt;p&gt;Calcula la siguiente suma.&lt;/p&gt;","template":"&lt;p style=\"text-align: center\"&gt;{{Q1}} {{Q11}} + {{Q2}} {{Q11}} = {{response}} {{Q11}}&lt;/p&gt;","hint":"&lt;p&gt;Cuando las unidades son las mismas, se suma igual que en una suma de número naturales.&lt;/p&gt;","feedback":"&lt;p&gt;Cuando las unidades son las mismas, se suma igual que en una suma de número naturales.&lt;/p&gt;&lt;div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seed":{"parameters":[{"name":"Q1","label":null,"min":100,"max":9999,"step":1},{"name":"Q2","label":null,"min":100,"max":9999,"step":1},{"name":"Q11","label":null,"list":["km","hm","dam","m","dm","cm","mm","kg","hg","dag","g","dg","cg","mg","kl","hl","dal","l","dl","cl","ml"]}],"calculated":[{"name":"A1","label":"{{function}}","function":"{{Q1}}+{{Q2}}"}],"uniques":true},"algorithm":{"name":"calculateOperation","params":{"method":"equivLiteral","keyboard":"NUMERICAL"}}}</v>
      </c>
      <c r="C643" s="202" t="str">
        <f t="shared" si="30"/>
        <v>#REF!</v>
      </c>
      <c r="D643" s="202" t="str">
        <f t="shared" si="2"/>
        <v>#REF!</v>
      </c>
    </row>
    <row r="644" ht="15.75" customHeight="1">
      <c r="A644" s="202" t="str">
        <f>Seeds!AA738</f>
        <v>M4-MyM-4a-A-1</v>
      </c>
      <c r="B644" s="202" t="str">
        <f>Seeds!Z738</f>
        <v>{"id":"M4-MyM-4a-A-1","stimulus":"&lt;p&gt;David y su padre han comprado {{Q1}} g de peras y {{Q2}} g de melocotones. ¿Cuál es la masa de la compra?&lt;/p&gt;","template":"&lt;p&gt;La compra pesa {{response}} g.&lt;/p&gt;","hint":"&lt;p&gt;Cuando las unidades son las mismas, se suman los valores y se mantienen las unidades.&lt;/p&gt;","feedback":"&lt;p&gt;Cuando las unidades son las mismas, se suman los valores y se mantienen las unidades.&lt;/p&gt;&lt;div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seed":{"parameters":[{"name":"Q1","label":null,"min":100,"max":5000,"step":10},{"name":"Q2","label":null,"min":100,"max":5000,"step":10}],"calculated":[{"name":"A1","label":"{{function}}","function":"{{Q1}}+{{Q2}}"}],"uniques":true},"algorithm":{"name":"calculateOperation","params":{"method":"equivLiteral","keyboard":"NUMERICAL"}}}</v>
      </c>
      <c r="C644" s="202" t="str">
        <f t="shared" si="30"/>
        <v>#REF!</v>
      </c>
      <c r="D644" s="202" t="str">
        <f t="shared" si="2"/>
        <v>#REF!</v>
      </c>
    </row>
    <row r="645" ht="15.75" customHeight="1">
      <c r="A645" s="202" t="str">
        <f>Seeds!AA739</f>
        <v>M4-MyM-4a-A-2</v>
      </c>
      <c r="B645" s="202" t="str">
        <f>Seeds!Z739</f>
        <v>{"id":"M4-MyM-4a-A-2","stimulus":"&lt;p&gt;Pepa ha recorrido en bicicleta {{Q1}} m por la mañana y {{Q2}} m por la tarde. ¿Cuántos metros ha pedaleado en total?&lt;/p&gt;","template":"&lt;p&gt;Pepa ha recorrido {{response}} m.&lt;/p&gt;","hint":"&lt;p&gt;Cuando las unidades son las mismas, se suman los valores y se mantienen las unidades.&lt;/p&gt;","feedback":"&lt;p&gt;Cuando las unidades son las mismas, se suman los valores y se mantienen las unidades.&lt;/p&gt;&lt;div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seed":{"parameters":[{"name":"Q1","label":null,"min":1000,"max":5000,"step":1},{"name":"Q2","label":null,"min":1000,"max":5000,"step":1}],"calculated":[{"name":"A1","label":"{{function}}","function":"{{Q1}}+{{Q2}}"}],"uniques":true},"algorithm":{"name":"calculateOperation","params":{"method":"equivLiteral","keyboard":"NUMERICAL"}}}</v>
      </c>
      <c r="C645" s="202" t="str">
        <f t="shared" si="30"/>
        <v>#REF!</v>
      </c>
      <c r="D645" s="202" t="str">
        <f t="shared" si="2"/>
        <v>#REF!</v>
      </c>
    </row>
    <row r="646" ht="15.75" customHeight="1">
      <c r="A646" s="202" t="str">
        <f>Seeds!AA740</f>
        <v>M4-MyM-4a-A-3</v>
      </c>
      <c r="B646" s="202" t="str">
        <f>Seeds!Z740</f>
        <v>{"id":"M4-MyM-4a-A-3","stimulus":"&lt;p&gt;A una piscina que tiene {{T1}} l se le han vaciado {{Q2}} l. ¿Cuántos litros hay ahora en la piscina?&lt;/p&gt;","template":"&lt;p&gt;En la piscina quedan {{response}} l.&lt;/p&gt;","hint":"&lt;p&gt;Cuando las unidades son las mismas, se restan los valores y se mantienen las unidades.&lt;/p&gt;","feedback":"&lt;p&gt;Cuando las unidades son las mismas, se restan los valores y se mantienen las unidades.&lt;/p&gt;&lt;div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T1}}&lt;/span&gt;&lt;/div&gt;&lt;/div&gt;&lt;/div&gt;","seed":{"parameters":[{"name":"Q1","label":null,"min":10000,"max":25000,"step":1},{"name":"Q2","label":null,"min":10000,"max":25000,"step":1}],"calculated":[{"name":"T1","label":"{{function}}","function":"{{Q1}}+{{Q2}}","temp":true},{"name":"A1","label":"{{function}}","function":"{{Q1}}"}],"uniques":true},"algorithm":{"name":"calculateOperation","params":{"method":"equivLiteral","keyboard":"NUMERICAL"}}}</v>
      </c>
      <c r="C646" s="202" t="str">
        <f t="shared" si="30"/>
        <v>#REF!</v>
      </c>
      <c r="D646" s="202" t="str">
        <f t="shared" si="2"/>
        <v>#REF!</v>
      </c>
    </row>
    <row r="647" ht="15.75" customHeight="1">
      <c r="A647" s="202" t="str">
        <f>Seeds!AA741</f>
        <v>M4-MyM-4b-I-1</v>
      </c>
      <c r="B647" s="202" t="str">
        <f>Seeds!Z741</f>
        <v>{"id":"M4-MyM-4b-I-1","stimulus":"&lt;p&gt;Arrastra el resultado correcto de esta multiplicación.&lt;/p&gt;","template":"&lt;p style=\"text-align: center\"&gt;{{Q1}} {{Q5}} × {{Q2}} = {{response}}&lt;/p&gt;","hint":"&lt;p&gt;Las multiplicaciones de unidades de medida son iguales que las de números naturales.&lt;/p&gt;","feedback":"&lt;p&gt;Las multiplicaciones de unidades de medida son iguales que las de números naturales.&lt;/p&gt;","seed":{"parameters":[{"name":"Q1","label":null,"min":100,"max":999,"step":1},{"name":"Q2","label":null,"min":2,"max":9,"step":1},{"name":"Q3","label":null,"min":2,"max":9,"step":1},{"name":"Q4","label":null,"min":2,"max":9,"step":1},{"name":"Q5","list":["km","hm","dam","m","dm","cm","mm","kg","hg","dag","g","dg","cg","mg","kl","hl","dal","l","dl","cl","ml"]}],"calculated":[{"name":"T1","function":"{{Q1}}*{{Q2}}","temp":true},{"name":"T2","function":"{{Q1}}*{{Q3}}","temp":true},{"name":"T3","function":"{{Q1}}*{{Q4}}","temp":true},{"name":"A1","label":"{{T1}} {{Q5}}"},{"name":"A2","label":"{{T2}} {{Q5}}","incorrect":true},{"name":"A3","label":"{{T3}} {{Q5}}","incorrect":true}],"uniques":true},"algorithm":{"name":"calculateOperation","template":"Cloze with drag &amp; drop","params":{"keyboard":"INTERMEDIATE"}}}</v>
      </c>
      <c r="C647" s="202" t="str">
        <f t="shared" si="30"/>
        <v>#REF!</v>
      </c>
      <c r="D647" s="202" t="str">
        <f t="shared" si="2"/>
        <v>#REF!</v>
      </c>
    </row>
    <row r="648" ht="15.75" customHeight="1">
      <c r="A648" s="202" t="str">
        <f>Seeds!AA742</f>
        <v>M4-MyM-4b-I-2</v>
      </c>
      <c r="B648" s="202" t="str">
        <f>Seeds!Z742</f>
        <v>{"id":"M4-MyM-4b-I-2","stimulus":"&lt;p&gt;Arrastra el resultado correcto de esta división.&lt;/p&gt;","template":"&lt;p style=\"text-align: center\"&gt;{{T1}} {{Q5}} : {{Q1}} = {{response}}&lt;/p&gt;","hint":"&lt;p&gt;Las divisiones de unidades de medida son iguales que las de números naturales.&lt;/p&gt;","feedback":"&lt;p&gt;Las divisiones de unidades de medida son iguales que las de números naturales.&lt;/p&gt;","seed":{"parameters":[{"name":"Q1","label":null,"min":2,"max":9,"step":1},{"name":"Q2","label":null,"min":100,"max":999,"step":1},{"name":"Q3","label":null,"min":100,"max":999,"step":1},{"name":"Q4","label":null,"min":100,"max":999,"step":1},{"name":"Q5","list":["km","hm","dam","m","dm","cm","mm","kg","hg","dag","g","dg","cg","mg","kl","hl","dal","l","dl","cl","ml"]}],"calculated":[{"name":"T1","function":"{{Q1}}*{{Q2}}","temp":true},{"name":"A1","label":"{{Q2}} {{Q5}}"},{"name":"A2","label":"{{Q3}} {{Q5}}","incorrect":true},{"name":"A3","label":"{{Q4}} {{Q5}}","incorrect":true}],"uniques":true},"algorithm":{"name":"calculateOperation","template":"Cloze with drag &amp; drop","params":{"keyboard":"INTERMEDIATE"}}}</v>
      </c>
      <c r="C648" s="202" t="str">
        <f t="shared" si="30"/>
        <v>#REF!</v>
      </c>
      <c r="D648" s="202" t="str">
        <f t="shared" si="2"/>
        <v>#REF!</v>
      </c>
    </row>
    <row r="649" ht="15.75" customHeight="1">
      <c r="A649" s="202" t="str">
        <f>Seeds!AA743</f>
        <v>M4-MyM-4b-E-1</v>
      </c>
      <c r="B649" s="202" t="str">
        <f>Seeds!Z743</f>
        <v>{"id":"M4-MyM-4b-E-1","stimulus":"&lt;p&gt;Calcula esta multiplicación.&lt;/p&gt;","template":"&lt;p style=\"text-align: center\"&gt;{{Q1}} {{Q3}} × {{Q2}} = {{response}} {{Q3}}&lt;/p&gt;","hint":"&lt;p&gt;Las multiplicaciones de unidades de medida son iguales que las de números naturales.&lt;/p&gt;","feedback":"&lt;p&gt;Las multiplicaciones de unidades de medida son iguales que las de números naturales.&lt;/p&gt;","seed":{"parameters":[{"name":"Q1","label":null,"min":100,"max":999,"step":1},{"name":"Q2","label":null,"min":2,"max":9,"step":1},{"name":"Q3","list":["km","hm","dam","m","dm","cm","mm","kg","hg","dag","g","dg","cg","mg","kl","hl","dal","l","dl","cl","ml"]}],"calculated":[{"name":"A1","function":"{{Q1}}*{{Q2}}"}],"uniques":true},"algorithm":{"name":"calculateOperation","params":{"method":"equivLiteral","keyboard":"NUMERICAL"}}}</v>
      </c>
      <c r="C649" s="202" t="str">
        <f t="shared" si="30"/>
        <v>#REF!</v>
      </c>
      <c r="D649" s="202" t="str">
        <f t="shared" si="2"/>
        <v>#REF!</v>
      </c>
    </row>
    <row r="650" ht="15.75" customHeight="1">
      <c r="A650" s="202" t="str">
        <f>Seeds!AA744</f>
        <v>M4-MyM-4b-E-2</v>
      </c>
      <c r="B650" s="202" t="str">
        <f>Seeds!Z744</f>
        <v>{"id":"M4-MyM-4b-E-2","stimulus":"&lt;p&gt;Calcula esta división.&lt;/p&gt;","template":"&lt;p style=\"text-align: center\"&gt;{{T1}} {{Q3}} : {{Q1}} = {{response}} {{Q3}}&lt;/p&gt;","hint":"&lt;p&gt;Las divisiones de unidades de medida son iguales que las de números naturales.&lt;/p&gt;","feedback":"&lt;p&gt;Las divisiones de unidades de medida son iguales que las de números naturales.&lt;/p&gt;","seed":{"parameters":[{"name":"Q1","label":null,"min":2,"max":9,"step":1},{"name":"Q2","label":null,"min":100,"max":999,"step":1},{"name":"Q3","list":["km","hm","dam","m","dm","cm","mm","kg","hg","dag","g","dg","cg","mg","kl","hl","dal","l","dl","cl","ml"]}],"calculated":[{"name":"T1","function":"{{Q1}}*{{Q2}}","temp":true},{"name":"A1","function":"{{Q2}}"}],"uniques":true},"algorithm":{"name":"calculateOperation","params":{"method":"equivLiteral","keyboard":"NUMERICAL"}}}</v>
      </c>
      <c r="C650" s="202" t="str">
        <f t="shared" si="30"/>
        <v>#REF!</v>
      </c>
      <c r="D650" s="202" t="str">
        <f t="shared" si="2"/>
        <v>#REF!</v>
      </c>
    </row>
    <row r="651" ht="15.75" customHeight="1">
      <c r="A651" s="202" t="str">
        <f>Seeds!AA745</f>
        <v>M4-MyM-4b-A-1</v>
      </c>
      <c r="B651" s="202" t="str">
        <f>Seeds!Z745</f>
        <v>{"id":"M4-MyM-4b-A-1","stimulus":"&lt;p&gt;Una pastelería elabora mensualmente {{Q1}} g de cruasanes. ¿Cuántos gramos de cruasanes tendrá que producir en {{Q2}} meses?&lt;/p&gt;","template":"&lt;p&gt;Tendrá que producir {{response}} g.&lt;/p&gt;","hint":"&lt;p&gt;Las multiplicaciones y divisiones de unidades de medida son iguales que las de números naturales.&lt;/p&gt;","feedback":"&lt;p&gt;Las multiplicaciones de unidades de medida son iguales que las de números naturales.&lt;/p&gt;&lt;p style=\"text-align: center\"&gt;{{Q1}} g × {{Q2}} = {{A1}} g&lt;/p&gt;","seed":{"parameters":[{"name":"Q1","label":null,"min":10001,"max":99999,"step":1},{"name":"Q2","label":null,"min":2,"max":9,"step":1}],"calculated":[{"name":"A1","function":"{{Q1}}*{{Q2}}"}],"uniques":true},"algorithm":{"name":"calculateOperation","params":{"method":"equivLiteral","keyboard":"NUMERICAL"}}}</v>
      </c>
      <c r="C651" s="202" t="str">
        <f t="shared" si="30"/>
        <v>#REF!</v>
      </c>
      <c r="D651" s="202" t="str">
        <f t="shared" si="2"/>
        <v>#REF!</v>
      </c>
    </row>
    <row r="652" ht="15.75" customHeight="1">
      <c r="A652" s="202" t="str">
        <f>Seeds!AA746</f>
        <v>M4-MyM-4b-A-2</v>
      </c>
      <c r="B652" s="202" t="str">
        <f>Seeds!Z746</f>
        <v>{"id":"M4-MyM-4b-A-2","stimulus":"&lt;p&gt;En un restaurante se preparan sardinas en escabeche cada día. Para ello, los chefs necesitan tener una mezcla de {{Q1}} ml de vinagre, vino y aceite. ¿Cuántos mililitros necesitarán para {{Q2}} días?&lt;/p&gt;","template":"&lt;p&gt;Necesitarán {{response}} ml.&lt;/p&gt;","hint":"&lt;p&gt;Las multiplicaciones y divisiones de unidades de medida son iguales que las de números naturales.&lt;/p&gt;","feedback":"&lt;p&gt;Las multiplicaciones de unidades de medida son iguales que las de números naturales.&lt;/p&gt;&lt;p style=\"text-align: center\"&gt;{{Q1}} ml × {{Q2}} = {{A1}} ml&lt;/p&gt;","seed":{"parameters":[{"name":"Q1","label":null,"min":1001,"max":5999,"step":1},{"name":"Q2","label":null,"min":2,"max":9,"step":1}],"calculated":[{"name":"A1","function":"{{Q1}}*{{Q2}}"}],"uniques":true},"algorithm":{"name":"calculateOperation","params":{"method":"equivLiteral","keyboard":"NUMERICAL"}}}</v>
      </c>
      <c r="C652" s="202" t="str">
        <f t="shared" si="30"/>
        <v>#REF!</v>
      </c>
      <c r="D652" s="202" t="str">
        <f t="shared" si="2"/>
        <v>#REF!</v>
      </c>
    </row>
    <row r="653" ht="15.75" customHeight="1">
      <c r="A653" s="202" t="str">
        <f>Seeds!AA747</f>
        <v>M4-MyM-4b-A-3</v>
      </c>
      <c r="B653" s="202" t="str">
        <f>Seeds!Z747</f>
        <v>{"id":"M4-MyM-4b-A-3","stimulus":"&lt;p&gt;Se ha descubierto una nueva gruta de {{T1}} m y los espeleólogos tienen que marcar el terreno cada {{Q1}} m. ¿Cuántas señales habrá en esta nueva gruta?&lt;/p&gt;","template":"&lt;p&gt;Habrá {{response}} señales.&lt;/p&gt;","hint":"&lt;p&gt;Las multiplicaciones y divisiones de unidades de medida son iguales que las de números naturales.&lt;/p&gt;","feedback":"&lt;p&gt;Las divisiones de unidades de medida son iguales que las de números naturales.&lt;/p&gt;&lt;p style=\"text-align: center\"&gt;{{T1}} m : {{Q1}} m = {{Q2}} señales&lt;/p&gt;","seed":{"parameters":[{"name":"Q1","label":null,"min":1001,"max":5999,"step":1},{"name":"Q2","label":null,"min":2,"max":9,"step":1}],"calculated":[{"name":"T1","function":"{{Q1}}*{{Q2}}","temp":true},{"name":"A1","function":"{{Q2}}"}],"uniques":true},"algorithm":{"name":"calculateOperation","params":{"method":"equivLiteral","keyboard":"NUMERICAL"}}}</v>
      </c>
      <c r="C653" s="202" t="str">
        <f t="shared" si="30"/>
        <v>#REF!</v>
      </c>
      <c r="D653" s="202" t="str">
        <f t="shared" si="2"/>
        <v>#REF!</v>
      </c>
    </row>
    <row r="654" ht="15.75" customHeight="1">
      <c r="A654" s="202" t="str">
        <f>Seeds!AA762</f>
        <v>M4-MyM-21a-I-1</v>
      </c>
      <c r="B654" s="202" t="str">
        <f>Seeds!Z762</f>
        <v>{"id":"M4-MyM-21a-I-1","stimulus":"&lt;p&gt;Escoge el resultado de esta resta.&lt;/p&gt;&lt;p style=\"text-align: center\"&gt;{{T1}} {{Q3}} − {{Q2}} {{Q3}} = ...&lt;/p&gt;","hint":"&lt;p&gt;Cuando las unidades son las mismas, se opera igual que en una resta de números naturales.&lt;/p&gt;","feedback":"&lt;p&gt;Cuando las unidades son las mismas, se opera igual que en una resta de números naturales.&lt;/p&gt;&lt;div class=\"lemo-fixed-to-responsive\" style=\"max-width: 85px; max-height: 80px; position: relative; width: 100%; display: inline-block;\"&gt;&lt;img src=\"https://blueberry-assets.oneclick.es/resta_vertical_4cifras.png\" alt=\"\" tabindex=\"0\"&gt;&lt;div class=\"lemo-graphie-container\" style=\"position: absolute; top: 0;left: 0; width: 100%; height: 100%;\"&gt;&lt;div class=\"lemo-graphie\"style=\"position: relative; width: 100%; height: 100%;\"&gt;&lt;span class=\"lemo-graphie-label\" style=\"position: absolute; right: 15%; top: 65%;\"&gt;{{T2}}&lt;/span&gt;&lt;span class=\"lemo-graphie-label\" style=\"position: absolute; right: 15%; top: 35%;\"&gt;{{Q2}}&lt;/span&gt;&lt;span class=\"lemo-graphie-label\" style=\"position: absolute; right: 15%; top: 8%;\"&gt;{{T1}}&lt;/span&gt;&lt;/div&gt;&lt;/div&gt;&lt;/div&gt;","seed":{"parameters":[{"name":"Q1","label":null,"min":100,"max":5000,"step":1},{"name":"Q2","label":null,"min":100,"max":5000,"step":1},{"name":"Q3","label":null,"list":["pulgadas","pies","yardas","millas","libras","onzas","galones","cuartos","pintas","tazas"]},{"name":"Q4","label":null,"min":1,"max":90,"step":10},{"name":"Q5","label":null,"min":1,"max":90,"step":10},{"name":"Q6","label":null,"min":1,"max":10,"step":1},{"name":"Q7","label":null,"min":1,"max":10,"step":1}],"calculated":[{"name":"T1","label":"{{function}}","function":"{{Q1}}+{{Q2}}","temp":true},{"name":"T2","label":"{{function}}","function":"{{Q1}}","temp":true},{"name":"T3","label":"{{function}}","function":"{{Q1}}+{{Q4}}","temp":true},{"name":"T4","label":"{{function}}","function":"{{Q1}}-{{Q5}}","temp":true},{"name":"T5","label":"{{function}}","function":"{{Q1}}+{{Q6}}","temp":true},{"name":"T6","label":"{{function}}","function":"{{Q1}}-{{Q7}}","temp":true},{"name":"A1","label":"{{T2}} {{Q3}}","function":""},{"name":"A2","label":"{{T3}} {{Q3}}","function":"","incorrect":true},{"name":"A3","label":"{{T4}} {{Q3}}","function":"","incorrect":true},{"name":"A4","label":"{{T5}} {{Q3}}","function":"","incorrect":true},{"name":"A5","label":"{{T6}} {{Q3}}","function":"","incorrect":true}],"uniques":true},"algorithm":{"name":"trueFalse","template":"Multiple choice – standard","params":{"countCorrect":1,"countIncorrect":2,"showCheckIcon":false,
            "columns": 3
        }
    }
}</v>
      </c>
      <c r="C654" s="202" t="str">
        <f t="shared" si="30"/>
        <v>#REF!</v>
      </c>
      <c r="D654" s="202" t="str">
        <f t="shared" si="2"/>
        <v>#REF!</v>
      </c>
    </row>
    <row r="655" ht="15.75" customHeight="1">
      <c r="A655" s="202" t="str">
        <f>Seeds!AA763</f>
        <v>M4-MyM-21a-I-2</v>
      </c>
      <c r="B655" s="202" t="str">
        <f>Seeds!Z763</f>
        <v>{"id":"M4-MyM-21a-I-2","stimulus":"&lt;p&gt;Escoge el resultado de esta suma.&lt;/p&gt;&lt;p style=\"text-align: center\"&gt;{{Q1}} {{Q3}} + {{Q2}} {{Q3}} = ...&lt;/p&gt;","hint":"&lt;p&gt;Cuando las unidades son las mismas, se opera igual que en una suma de números naturales.&lt;/p&gt;","feedback":"&lt;p&gt;Cuando las unidades son las mismas, se suma igual que en una suma de números naturales.&lt;/p&gt;&lt;div class=\"lemo-fixed-to-responsive\" style=\"max-width: 85px; max-height: 80px; position: relative; width: 100%; display: inline-block;\"&gt;&lt;img src=\"https://blueberry-assets.oneclick.es/suma_vertical_4cifras.png\" alt=\"\" tabindex=\"0\"&gt;&lt;div class=\"lemo-graphie-container\" style=\"position: absolute; top: 0;left: 0; width: 100%; height: 100%;\"&gt;&lt;div class=\"lemo-graphie\"style=\"position: relative; width: 100%; height: 100%;\"&gt;&lt;span class=\"lemo-graphie-label\" style=\"position: absolute; right: 15%; top: 65%;\"&gt;{{T2}}&lt;/span&gt;&lt;span class=\"lemo-graphie-label\" style=\"position: absolute; right: 15%; top: 35%;\"&gt;{{Q2}}&lt;/span&gt;&lt;span class=\"lemo-graphie-label\" style=\"position: absolute; right: 15%; top: 8%;\"&gt;{{Q1}}&lt;/span&gt;&lt;/div&gt;&lt;/div&gt;&lt;/div&gt;","seed":{"parameters":[{"name":"Q1","label":null,"min":100,"max":9999,"step":1},{"name":"Q2","label":null,"min":100,"max":9999,"step":1},{"name":"Q3","label":null,"list":["pulgadas","pies","yardas","millas","libras","onzas","galones","cuartos","pintas","tazas"]},{"name":"Q4","label":null,"min":1,"max":90,"step":10},{"name":"Q5","label":null,"min":1,"max":90,"step":10},{"name":"Q6","label":null,"min":1,"max":10,"step":1},{"name":"Q7","label":null,"min":1,"max":10,"step":1}],"calculated":[{"name":"T2","label":"{{function}}","function":"{{Q1}}+{{Q2}}","temp":true},{"name":"T3","label":"{{function}}","function":"{{Q1}}+{{Q2}}+{{Q4}}","temp":true},{"name":"T4","label":"{{function}}","function":"{{Q1}}+{{Q2}}-{{Q5}}","temp":true},{"name":"T5","label":"{{function}}","function":"{{Q1}}+{{Q2}}+{{Q6}}","temp":true},{"name":"T6","label":"{{function}}","function":"{{Q1}}+{{Q2}}-{{Q7}}","temp":true},{"name":"A1","label":"{{T2}} {{Q3}}","function":""},{"name":"A2","label":"{{T3}} {{Q3}}","function":"","incorrect":true},{"name":"A3","label":"{{T4}} {{Q3}}","function":"","incorrect":true},{"name":"A4","label":"{{T5}} {{Q3}}","function":"","incorrect":true},{"name":"A5","label":"{{T6}} {{Q3}}","function":"","incorrect":true}],"uniques":true},"algorithm":{"name":"trueFalse","template":"Multiple choice – standard","params":{"countCorrect":1,"countIncorrect":2,"showCheckIcon":false,
            "columns": 3
        }
    }
}</v>
      </c>
      <c r="C655" s="202" t="str">
        <f t="shared" si="30"/>
        <v>#REF!</v>
      </c>
      <c r="D655" s="202" t="str">
        <f t="shared" si="2"/>
        <v>#REF!</v>
      </c>
    </row>
    <row r="656" ht="15.75" customHeight="1">
      <c r="A656" s="202" t="str">
        <f>Seeds!AA764</f>
        <v>M4-MyM-21a-E-1</v>
      </c>
      <c r="B656" s="202" t="str">
        <f>Seeds!Z764</f>
        <v>{"id":"M4-MyM-21a-E-1","stimulus":"&lt;p&gt;Calcula la siguiente resta.&lt;/p&gt;","template":"&lt;p style=\"text-align: center\"&gt;{{T1}} {{Q11}} − {{Q2}} {{Q11}} = {{response}} {{Q11}}&lt;/p&gt;","hint":"&lt;p&gt;Cuando las unidades son las mismas, se opera igual que en una resta de número naturales.&lt;/p&gt;","feedback":"&lt;p&gt;Cuando las unidades son las mismas, se opera igual que en una resta de números naturales.&lt;/p&gt;&lt;div class=\"lemo-fixed-to-responsive\" style=\"max-width: 85px; max-height: 80px; position: relative; width: 100%; display: inline-block;\"&gt;&lt;img src=\"https://blueberry-assets.oneclick.es/resta_vertical_4cifras.png\" alt=\"\" tabindex=\"0\"&gt;&lt;div class=\"lemo-graphie-container\" style=\"position: absolute; top: 0;left: 0; width: 100%; height: 100%;\"&gt;&lt;div class=\"lemo-graphie\"style=\"position: relative; width: 100%; height: 100%;\"&gt;&lt;span class=\"lemo-graphie-label\" style=\"position: absolute; right: 15%; top: 65%;\"&gt;{{A1}}&lt;/span&gt;&lt;span class=\"lemo-graphie-label\" style=\"position: absolute; right: 15%; top: 35%;\"&gt;{{Q2}}&lt;/span&gt;&lt;span class=\"lemo-graphie-label\" style=\"position: absolute; right: 15%; top: 8%;\"&gt;{{T1}}&lt;/span&gt;&lt;/div&gt;&lt;/div&gt;&lt;/div&gt;","seed":{"parameters":[{"name":"Q1","label":null,"min":100,"max":5000,"step":1},{"name":"Q2","label":null,"min":100,"max":5000,"step":1},{"name":"Q11","label":null,"list":["pulgadas","pies","yardas","millas","libras","onzas","galones","cuartos","pintas","tazas"]}],"calculated":[{"name":"T1","label":"{{function}}","function":"{{Q1}}+{{Q2}}","temp":true},{"name":"A1","label":"{{function}}","function":"{{Q1}}"}],"uniques":true},"algorithm":{"name":"calculateOperation","params":{"method":"equivLiteral","keyboard":"NUMERICAL"}}}</v>
      </c>
      <c r="C656" s="202" t="str">
        <f t="shared" si="30"/>
        <v>#REF!</v>
      </c>
      <c r="D656" s="202" t="str">
        <f t="shared" si="2"/>
        <v>#REF!</v>
      </c>
    </row>
    <row r="657" ht="15.75" customHeight="1">
      <c r="A657" s="202" t="str">
        <f>Seeds!AA765</f>
        <v>M4-MyM-21a-E-2</v>
      </c>
      <c r="B657" s="202" t="str">
        <f>Seeds!Z765</f>
        <v>{"id":"M4-MyM-21a-E-2","stimulus":"&lt;p&gt;Calcula la siguiente suma.&lt;/p&gt;","template":"&lt;p style=\"text-align: center\"&gt;{{Q1}} {{Q11}} + {{Q2}} {{Q11}} = {{response}} {{Q11}}&lt;/p&gt;","hint":"&lt;p&gt;Cuando las unidades son las mismas, se opera igual que en una suma de números naturales.&lt;/p&gt;","feedback":"&lt;p&gt;Cuando las unidades son las mismas, se opera igual que en una suma de números naturales.&lt;/p&gt;&lt;div class=\"lemo-fixed-to-responsive\" style=\"max-width: 85px; max-height: 80px; position: relative; width: 100%; display: inline-block;\"&gt;&lt;img src=\"https://blueberry-assets.oneclick.es/suma_vertical_4cifras.png\" alt=\"\" tabindex=\"0\"&gt;&lt;div class=\"lemo-graphie-container\" style=\"position: absolute; top: 0;left: 0; width: 100%; height: 100%;\"&gt;&lt;div class=\"lemo-graphie\"style=\"position: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seed":{"parameters":[{"name":"Q1","label":null,"min":100,"max":9999,"step":1},{"name":"Q2","label":null,"min":100,"max":9999,"step":1},{"name":"Q11","label":null,"list":["pulgadas","pies","yardas","millas","libras","onzas","galones","cuartos","pintas","tazas"]}],"calculated":[{"name":"A1","label":"{{function}}","function":"{{Q1}}+{{Q2}}"}],"uniques":true},"algorithm":{"name":"calculateOperation","params":{"method":"equivLiteral","keyboard":"NUMERICAL"}}}</v>
      </c>
      <c r="C657" s="202" t="str">
        <f t="shared" si="30"/>
        <v>#REF!</v>
      </c>
      <c r="D657" s="202" t="str">
        <f t="shared" si="2"/>
        <v>#REF!</v>
      </c>
    </row>
    <row r="658" ht="15.75" customHeight="1">
      <c r="A658" s="202" t="str">
        <f>Seeds!AA766</f>
        <v>M4-MyM-21a-A-1</v>
      </c>
      <c r="B658" s="202" t="str">
        <f>Seeds!Z766</f>
        <v>{"id":"M4-MyM-21a-A-1","stimulus":"&lt;p&gt;El recorrido corto de una carrera solidaria es de {{Q1}} yardas. Sin embargo, se ha abierto una extensión de otras {{Q2}} yardas para corredores que tengan más experiencia. ¿De qué longitud es el recorrido completo?&lt;/p&gt;","template":"&lt;p&gt;La carrera completa mide {{response}} yardas.&lt;/p&gt;","hint":"&lt;p&gt;Cuando las unidades son las mismas, se opera igual que en una suma de números naturales.&lt;/p&gt;","feedback":"&lt;p&gt;Cuando las unidades son las mismas, se suma igual que en una suma de números naturales.&lt;/p&gt;&lt;div class=\"lemo-fixed-to-responsive\" style=\"max-width: 85px; max-height: 80px; position: relative; width: 100%; display: inline-block;\"&gt;&lt;img src=\"https://blueberry-assets.oneclick.es/suma_vertical_4cifras.png\" alt=\"\" tabindex=\"0\"&gt;&lt;div class=\"lemo-graphie-container\" style=\"position: absolute; top: 0;left: 0; width: 100%; height: 100%;\"&gt;&lt;div class=\"lemo-graphie\"style=\"position: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seed":{"parameters":[{"name":"Q1","label":null,"min":1000,"max":5000,"step":1},{"name":"Q2","label":null,"min":1000,"max":5000,"step":1}],"calculated":[{"name":"A1","label":"{{function}}","function":"{{Q1}}+{{Q2}}"}],"uniques":true},"algorithm":{"name":"calculateOperation","params":{"method":"equivLiteral","keyboard":"NUMERICAL"}}}</v>
      </c>
      <c r="C658" s="202" t="str">
        <f t="shared" si="30"/>
        <v>#REF!</v>
      </c>
      <c r="D658" s="202" t="str">
        <f t="shared" si="2"/>
        <v>#REF!</v>
      </c>
    </row>
    <row r="659" ht="15.75" customHeight="1">
      <c r="A659" s="202" t="str">
        <f>Seeds!AA767</f>
        <v>M4-MyM-21a-A-2</v>
      </c>
      <c r="B659" s="202" t="str">
        <f>Seeds!Z767</f>
        <v>{
    "id": "M4-MyM-21a-A-2",
    "stimulus": "&lt;p&gt;En una panadería se va a utilizar {{T1}} libras de harina para preparar pan y pasteles. Si se apartan {{Q1}} libras para el pan, ¿cuánta se usará para los pasteles?&lt;/p&gt;",
    "template": "&lt;p&gt;Se usarán {{response}} libras.&lt;/p&gt;",
    "hint": "&lt;p&gt;Cuando las unidades son las mismas, se opera igual que en una resta de número naturales.&lt;/p&gt;",
    "feedback": "&lt;p&gt;Cuando las unidades son las mismas, se opera igual que en una resta de números naturales.&lt;/p&gt;&lt;div class=\"lemo-fixed-to-responsive\" style=\"max-width: 85px; max-height: 80px; position: relative; width: 100%; display: inline-block;\"&gt;&lt;img src=\"https://blueberry-assets.oneclick.es/resta_vertical_4cifras.png\" alt=\"\" tabindex=\"0\"&gt;&lt;div class=\"lemo-graphie-container\" style=\"position: absolute; top: 0;left: 0; width: 100%; height: 100%;\"&gt;&lt;div class=\"lemo-graphie\"style=\"position: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
    "seed": {
        "parameters": [
            {
                "name": "Q1",
                "label": null,
                "min": 10,
                "max": 500,
                "step": 1
            },
            {
                "name": "Q2",
                "label": null,
                "min": 10,
                "max": 500,
                "step": 1
            }
        ],
        "calculated": [
            {
                "name": "T1",
                "label": "{{function}}",
                "function": "{{Q1}}+{{Q2}}",
                "temp": true
            },
            {
                "name": "A1",
                "label": "{{function}}",
                "function": "{{Q2}}"
            }
        ],
        "uniques": true
    },
    "algorithm": {
        "name": "calculateOperation",
        "params": {
            "method": "equivLiteral",
            "keyboard": "NUMERICAL"
        }
    }
}</v>
      </c>
      <c r="C659" s="202" t="str">
        <f t="shared" si="30"/>
        <v>#REF!</v>
      </c>
      <c r="D659" s="202" t="str">
        <f t="shared" si="2"/>
        <v>#REF!</v>
      </c>
    </row>
    <row r="660" ht="15.75" customHeight="1">
      <c r="A660" s="202" t="str">
        <f>Seeds!AA768</f>
        <v>M4-MyM-21a-A-3</v>
      </c>
      <c r="B660" s="202" t="str">
        <f>Seeds!Z768</f>
        <v>{"id":"M4-MyM-21a-A-3","stimulus":"&lt;p&gt;Una empresa ha enviado dos camiones de combustible a otra ciudad. El primero transporta {{Q1}} galones de gasolina y el segundo, {{Q2}} galones. ¿Cuánta gasolina va a enviar a esa ciudad en total?&lt;/p&gt;","template":"&lt;p&gt;Va a enviar {{response}} galones.&lt;/p&gt;","hint":"&lt;p&gt;Cuando las unidades son las mismas, se opera igual que en una suma de números naturales.&lt;/p&gt;","feedback":"&lt;p&gt;Cuando las unidades son las mismas, se opera igual que en una suma de números naturales.&lt;/p&gt;&lt;div class=\"lemo-fixed-to-responsive\" style=\"max-width: 85px; max-height: 80px; position: relative; width: 100%; display: inline-block;\"&gt;&lt;img src=\"https://blueberry-assets.oneclick.es/suma_vertical_4cifras.png\" alt=\"\" tabindex=\"0\"&gt;&lt;div class=\"lemo-graphie-container\" style=\"position: absolute; top: 0;left: 0; width: 100%; height: 100%;\"&gt;&lt;div class=\"lemo-graphie\"style=\"position: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seed":{"parameters":[{"name":"Q1","label":null,"min":3000,"max":5000,"step":1},{"name":"Q2","label":null,"min":3000,"max":5000,"step":1}],"calculated":[{"name":"A1","label":"{{function}}","function":"{{Q1}}+{{Q2}}"}],"uniques":true},"algorithm":{"name":"calculateOperation","params":{"method":"equivLiteral","keyboard":"NUMERICAL"}}}</v>
      </c>
      <c r="C660" s="202" t="str">
        <f t="shared" si="30"/>
        <v>#REF!</v>
      </c>
      <c r="D660" s="202" t="str">
        <f t="shared" si="2"/>
        <v>#REF!</v>
      </c>
    </row>
    <row r="661" ht="15.75" customHeight="1">
      <c r="A661" s="202" t="str">
        <f>Seeds!AA769</f>
        <v>M4-MyM-21b-I-1</v>
      </c>
      <c r="B661" s="202" t="str">
        <f>Seeds!Z769</f>
        <v>{
    "id": "M4-MyM-21b-I-1",
    "stimulus": "&lt;p&gt;Arrastra el resultado correcto de esta multiplicación.&lt;/p&gt;",
    "template": "&lt;p style=\"text-align: center\"&gt;{{Q1}} {{Q5}} × {{Q2}} = {{response}}&lt;/p&gt;",
    "hint": "&lt;p&gt;Las multiplicaciones de unidades de medida son iguales que las de números naturales.&lt;/p&gt;",
    "feedback": "&lt;p&gt;Las multiplicaciones de unidades de medida son iguales que las de números naturales.&lt;/p&gt;",
    "seed": {
        "parameters": [
            {
                "name": "Q1",
                "label": null,
                "min": 100,
                "max": 999,
                "step": 1
            },
            {
                "name": "Q2",
                "label": null,
                "min": 2,
                "max": 9,
                "step": 1
            },
            {
                "name": "Q3",
                "label": null,
                "min": 2,
                "max": 9,
                "step": 1
            },
            {
                "name": "Q4",
                "label": null,
                "min": 2,
                "max": 9,
                "step": 1
            },
            {
                "name": "Q5",
                "label": null,
                "list": [
                    "pulgadas",
                    "pies",
                    "yardas",
                    "millas",
                    "libras",
                    "onzas",
                    "galones",
                    "cuartos",
                    "pintas",
                    "tazas"
                ]
            }
        ],
        "calculated": [
            {
                "name": "T1",
                "label": "{{function}}",
                "function": "{{Q1}}*{{Q2}}",
                "temp": true
            },
            {
                "name": "T2",
                "label": "{{function}}",
                "function": "{{Q1}}*{{Q3}}",
                "temp": true
            },
            {
                "name": "T3",
                "label": "{{function}}",
                "function": "{{Q1}}*{{Q4}}",
                "temp": true
            },
            {
                "name": "A1",
                "label": "{{T1}} {{Q5}}",
                "function": ""
            },
            {
                "name": "A2",
                "label": "{{T2}} {{Q5}}",
                "function": "",
                "incorrect": true
            },
            {
                "name": "A3",
                "label": "{{T3}} {{Q5}}",
                "function": "",
                "incorrect": true
            }
        ],
        "uniques": true
    },
    "algorithm": {
        "name": "calculateOperation",
        "template": "Cloze with drag &amp; drop"
    }
}</v>
      </c>
      <c r="C661" s="202" t="str">
        <f t="shared" si="30"/>
        <v>#REF!</v>
      </c>
      <c r="D661" s="202" t="str">
        <f t="shared" si="2"/>
        <v>#REF!</v>
      </c>
    </row>
    <row r="662" ht="15.75" customHeight="1">
      <c r="A662" s="202" t="str">
        <f>Seeds!AA770</f>
        <v>M4-MyM-21b-I-2</v>
      </c>
      <c r="B662" s="202" t="str">
        <f>Seeds!Z770</f>
        <v>{
    "id": "M4-MyM-21b-I-2",
    "stimulus": "&lt;p&gt;Arrastra el resultado correcto de esta división.&lt;/p&gt;",
    "template": "&lt;p style=\"text-align: center\"&gt;{{T1}} {{Q5}} : {{Q1}} = {{response}}&lt;/p&gt;",
    "hint": "&lt;p&gt;Las divisiones de unidades de medida son iguales que las de números naturales.&lt;/p&gt;",
    "feedback": "&lt;p&gt;Las divisiones de unidades de medida son iguales que las de números naturales.&lt;/p&gt;",
    "seed": {
        "parameters": [
            {
                "name": "Q1",
                "label": null,
                "min": 2,
                "max": 9,
                "step": 1
            },
            {
                "name": "Q2",
                "label": null,
                "min": 100,
                "max": 999,
                "step": 1
            },
            {
                "name": "Q3",
                "label": null,
                "min": 100,
                "max": 999,
                "step": 1
            },
            {
                "name": "Q4",
                "label": null,
                "min": 100,
                "max": 999,
                "step": 1
            },
            {
                "name": "Q5",
                "label": null,
                "list": [
                    "pulgadas",
                    "pies",
                    "yardas",
                    "millas",
                    "libras",
                    "onzas",
                    "galones",
                    "cuartos",
                    "pintas",
                    "tazas"
                ]
            }
        ],
        "calculated": [
            {
                "name": "T1",
                "label": "{{function}}",
                "function": "{{Q1}}*{{Q2}}",
                "temp": true
            },
            {
                "name": "A1",
                "label": "{{Q2}} {{Q5}}",
                "function": ""
            },
            {
                "name": "A2",
                "label": "{{Q3}} {{Q5}}",
                "function": "",
                "incorrect": true
            },
            {
                "name": "A3",
                "label": "{{Q4}} {{Q5}}",
                "function": "",
                "incorrect": true
            }
        ],
        "uniques": true
    },
    "algorithm": {
        "name": "calculateOperation",
        "template": "Cloze with drag &amp; drop"
    }
}</v>
      </c>
      <c r="C662" s="202" t="str">
        <f t="shared" si="30"/>
        <v>#REF!</v>
      </c>
      <c r="D662" s="202" t="str">
        <f t="shared" si="2"/>
        <v>#REF!</v>
      </c>
    </row>
    <row r="663" ht="15.75" customHeight="1">
      <c r="A663" s="202" t="str">
        <f>Seeds!AA771</f>
        <v>M4-MyM-21b-E-1</v>
      </c>
      <c r="B663" s="202" t="str">
        <f>Seeds!Z771</f>
        <v>{"id":"M4-MyM-21b-E-1","stimulus":"&lt;p&gt;Calcula esta multiplicación.&lt;/p&gt;","template":"&lt;p style=\"text-align: center\"&gt;{{Q1}} {{Q3}} × {{Q2}} = {{response}} {{Q3}}&lt;/p&gt;","hint":"&lt;p&gt;Las multiplicaciones de unidades de medida son iguales que las de números naturales.&lt;/p&gt;","feedback":"&lt;p&gt;Las multiplicaciones de unidades de medida son iguales que las de números naturales.&lt;/p&gt;","seed":{"parameters":[{"name":"Q1","label":null,"min":100,"max":999,"step":1},{"name":"Q2","label":null,"min":2,"max":9,"step":1},{"name":"Q3","label":null,"list":["pulgadas","pies","yardas","millas","libras","onzas","galones","cuartos","pintas","tazas"]}],"calculated":[{"name":"A1","label":"{{function}}","function":"{{Q1}}*{{Q2}}"}],"uniques":true},"algorithm":{"name":"calculateOperation","params":{"method":"equivLiteral","keyboard":"NUMERICAL"}}}</v>
      </c>
      <c r="C663" s="202" t="str">
        <f t="shared" si="30"/>
        <v>#REF!</v>
      </c>
      <c r="D663" s="202" t="str">
        <f t="shared" si="2"/>
        <v>#REF!</v>
      </c>
    </row>
    <row r="664" ht="15.75" customHeight="1">
      <c r="A664" s="202" t="str">
        <f>Seeds!AA772</f>
        <v>M4-MyM-21b-E-2</v>
      </c>
      <c r="B664" s="202" t="str">
        <f>Seeds!Z772</f>
        <v>{"id":"M4-MyM-21b-E-2","stimulus":"&lt;p&gt;Calcula esta división.&lt;/p&gt;","template":"&lt;p style=\"text-align: center\"&gt;{{T1}} {{Q3}} : {{Q1}} = {{response}} {{Q3}}&lt;/p&gt;","hint":"&lt;p&gt;Las divisiones de unidades de medida son iguales que las de números naturales.&lt;/p&gt;","feedback":"&lt;p&gt;Las divisiones de unidades de medida son iguales que las de números naturales.&lt;/p&gt;","seed":{"parameters":[{"name":"Q1","label":null,"min":2,"max":9,"step":1},{"name":"Q2","label":null,"min":100,"max":999,"step":1},{"name":"Q3","label":null,"list":["pulgadas","pies","yardas","millas","libras","onzas","galones","cuartos","pintas","tazas"]}],"calculated":[{"name":"T1","label":"{{function}}","function":"{{Q1}}*{{Q2}}","temp":true},{"name":"A1","label":"{{function}}","function":"{{Q2}}"}],"uniques":true},"algorithm":{"name":"calculateOperation","params":{"method":"equivLiteral","keyboard":"NUMERICAL"}}}</v>
      </c>
      <c r="C664" s="202" t="str">
        <f t="shared" si="30"/>
        <v>#REF!</v>
      </c>
      <c r="D664" s="202" t="str">
        <f t="shared" si="2"/>
        <v>#REF!</v>
      </c>
    </row>
    <row r="665" ht="15.75" customHeight="1">
      <c r="A665" s="202" t="str">
        <f>Seeds!AA773</f>
        <v>M4-MyM-21b-A-1</v>
      </c>
      <c r="B665" s="202" t="str">
        <f>Seeds!Z773</f>
        <v>{"id":"M4-MyM-21b-A-1","stimulus":"&lt;p&gt;Diana ha comprado {{Q2}} cuerdas de {{Q1}} pies de largo cada una. ¿Cuántos pies de cuerda son en total?&lt;/p&gt;","template":"&lt;p&gt;Son {{response}} pies.&lt;/p&gt;","hint":"&lt;p&gt;Las multiplicaciones de unidades de medida son iguales que las de números naturales.&lt;/p&gt;","feedback":"&lt;p&gt;Las multiplicaciones de unidades de medida son iguales que las de números naturales.&lt;/p&gt;","seed":{"parameters":[{"name":"Q1","label":null,"min":100,"max":999,"step":1},{"name":"Q2","label":null,"min":2,"max":9,"step":1}],"calculated":[{"name":"A1","label":"{{function}}","function":"{{Q1}}*{{Q2}}"}],"uniques":true},"algorithm":{"name":"calculateOperation","params":{"method":"equivLiteral","keyboard":"NUMERICAL"}}}</v>
      </c>
      <c r="C665" s="202" t="str">
        <f t="shared" si="30"/>
        <v>#REF!</v>
      </c>
      <c r="D665" s="202" t="str">
        <f t="shared" si="2"/>
        <v>#REF!</v>
      </c>
    </row>
    <row r="666" ht="15.75" customHeight="1">
      <c r="A666" s="202" t="str">
        <f>Seeds!AA774</f>
        <v>M4-MyM-21b-A-2</v>
      </c>
      <c r="B666" s="202" t="str">
        <f>Seeds!Z774</f>
        <v>{"id":"M4-MyM-21b-A-2","stimulus":"&lt;p&gt;Para mover unos escombros de {{T1}} libras, se han hecho {{Q1}} viajes con una carretilla cargada. ¿Cuántas libras se ha llevado en cada viaje?&lt;/p&gt;","template":"&lt;p&gt;La carretilla cargaba {{response}} libras en cada viaje.&lt;/p&gt;","hint":"&lt;p&gt;Las divisiones de unidades de medida son iguales que las de números naturales.&lt;/p&gt;","feedback":"&lt;p&gt;Las divisiones de unidades de medida son iguales que las de números naturales.&lt;/p&gt;","seed":{"parameters":[{"name":"Q1","label":null,"min":2,"max":9,"step":1},{"name":"Q2","label":null,"min":200,"max":600,"step":1}],"calculated":[{"name":"T1","label":"{{function}}","function":"{{Q1}}*{{Q2}}","temp":true},{"name":"A1","label":"{{function}}","function":"{{Q2}}"}],"uniques":true},"algorithm":{"name":"calculateOperation","params":{"method":"equivLiteral","keyboard":"NUMERICAL"}}}</v>
      </c>
      <c r="C666" s="202" t="str">
        <f t="shared" si="30"/>
        <v>#REF!</v>
      </c>
      <c r="D666" s="202" t="str">
        <f t="shared" si="2"/>
        <v>#REF!</v>
      </c>
    </row>
    <row r="667" ht="15.75" customHeight="1">
      <c r="A667" s="202" t="str">
        <f>Seeds!AA775</f>
        <v>M4-MyM-21b-A-3</v>
      </c>
      <c r="B667" s="202" t="str">
        <f>Seeds!Z775</f>
        <v>{"id":"M4-MyM-21b-A-3","stimulus":"&lt;p&gt;Los habitantes de un un edificio de apartamentos gastan cada mañana {{Q1}} galones de agua para ducharse. ¿Cuánta gastan en duchas durante {{Q2}} días?&lt;/p&gt;","template":"&lt;p&gt;Gastan {{response}} galones de agua.&lt;/p&gt;","hint":"&lt;p&gt;Las multiplicaciones de unidades de medida son iguales que las de números naturales.&lt;/p&gt;","feedback":"&lt;p&gt;Las multiplicaciones de unidades de medida son iguales que las de números naturales.&lt;/p&gt;","seed":{"parameters":[{"name":"Q1","label":null,"min":200,"max":999,"step":1},{"name":"Q2","label":null,"min":2,"max":9,"step":1}],"calculated":[{"name":"A1","label":"{{function}}","function":"{{Q1}}*{{Q2}}"}],"uniques":true},"algorithm":{"name":"calculateOperation","params":{"method":"equivLiteral","keyboard":"NUMERICAL"}}}</v>
      </c>
      <c r="C667" s="202" t="str">
        <f t="shared" si="30"/>
        <v>#REF!</v>
      </c>
      <c r="D667" s="202" t="str">
        <f t="shared" si="2"/>
        <v>#REF!</v>
      </c>
    </row>
    <row r="668" ht="15.75" customHeight="1">
      <c r="A668" s="202" t="str">
        <f>Seeds!AA776</f>
        <v>M4-MyM-11a-I-1</v>
      </c>
      <c r="B668" s="202" t="str">
        <f>Seeds!Z776</f>
        <v>{"id":"M4-MyM-11a-I-1","stimulus":"&lt;p&gt;Selecciona el resultado de esta suma.&lt;/p&gt;","template":"&lt;p style=\"text-align: center\"&gt;{{Q1}} g + {{Q2}} kg y {{Q3}} g = {{response}} g&lt;/p&gt;","hint":"&lt;p&gt;Para realizar esta suma, expresa todas las magnitudes en la misma unidad.&lt;/p&gt;","feedback":"&lt;p&gt;Para realizar esta suma, hay que expresar todas las magnitudes en la misma unidad.&lt;/p&gt;&lt;p style=\"text-align: center\"&gt;{{Q1}} g + {{Q2}} kg y {{Q3}} g = {{Q1}} + {{Q2}} × 1 000 + {{Q3}} = {{Q1}} + {{T1}} + {{Q3}} = {{A1}} g&lt;/p&gt;","seed":{"parameters":[{"name":"Q1","label":null,"min":1,"max":999,"step":0.1},{"name":"Q2","label":null,"min":1,"max":8,"step":1},{"name":"Q3","label":null,"min":1,"max":999,"step":1}],"calculated":[{"name":"T1","label":"{{function}}","function":"{{Q2}}*1000","temp":true},{"name":"A1","label":"{{function}}","function":"{{Q1}}+{{Q2}}*1000+{{Q3}}","group":1},{"name":"A2","label":"{{function}}","function":"{{Q1}}+{{Q2}}*100+{{Q3}}","group":1,"incorrect":true},{"name":"A3","label":"{{function}}","function":"{{Q1}}+{{Q2}}*10+{{Q3}}","group":1,"incorrect":true}],"uniques":true},"algorithm":{"name":"groupResponses","template":"Cloze with drop down"}}</v>
      </c>
      <c r="C668" s="202" t="str">
        <f t="shared" si="30"/>
        <v>#REF!</v>
      </c>
      <c r="D668" s="202" t="str">
        <f t="shared" si="2"/>
        <v>#REF!</v>
      </c>
    </row>
    <row r="669" ht="15.75" customHeight="1">
      <c r="A669" s="202" t="str">
        <f>Seeds!AA778</f>
        <v>M4-MyM-11a-E-1</v>
      </c>
      <c r="B669" s="202" t="str">
        <f>Seeds!Z778</f>
        <v>{"id":"M4-MyM-11a-E-1","stimulus":"&lt;p&gt;Calcula la siguiente suma.&lt;/p&gt;","template":"&lt;p style=\"text-align: center\"&gt;{{Q1}} ml + {{Q2}} l y {{Q3}} ml = {{response}} ml&lt;/p&gt;","hint":"&lt;p&gt;Para realizar esta suma, expresa todas las magnitudes en la misma unidad.&lt;/p&gt;","feedback":"&lt;p&gt;Para realizar esta suma, hay que expresar todas las magnitudes en la misma unidad.&lt;/p&gt;&lt;p style=\"text-align: center\"&gt;{{Q1}} ml + {{Q2}} l y {{Q3}} ml = {{Q1}} + {{Q2}} × 1 000 + {{Q3}} = {{A1}} ml&lt;/p&gt;","seed":{"parameters":[{"name":"Q1","label":null,"min":1000,"max":9999,"step":1},{"name":"Q2","label":null,"min":1,"max":9,"step":1},{"name":"Q3","label":null,"min":1,"max":999,"step":1}],"calculated":[{"name":"T1","label":"{{function}}","function":"{{Q1}}*100","temp":true},{"name":"A1","label":"{{function}}","function":"{{Q1}} + {{Q2}}*1000 + {{Q3}}"}],"uniques":true},"algorithm":{"name":"calculateOperation","params":{"method":"equivLiteral","keyboard":"NUMERICAL"}}}</v>
      </c>
      <c r="C669" s="202" t="str">
        <f t="shared" si="30"/>
        <v>#REF!</v>
      </c>
      <c r="D669" s="202" t="str">
        <f t="shared" si="2"/>
        <v>#REF!</v>
      </c>
    </row>
    <row r="670" ht="15.75" customHeight="1">
      <c r="A670" s="202" t="str">
        <f>Seeds!AA781</f>
        <v>M4-MyM-11a-A-1</v>
      </c>
      <c r="B670" s="202" t="str">
        <f>Seeds!Z781</f>
        <v>{"id":"M4-MyM-11a-A-1","stimulus":"&lt;p&gt;Dos amigos plantaron el mismo día un limonero. Si el de Eusebio mide ahora {{Q1}} dm y {{Q2}} cm y el de Alonso, {{Q3}} dm y {{Q4}} cm, ¿cuántos centímetros hay de diferencia entre ambos limoneros?&lt;/p&gt;","template":"&lt;p&gt;La diferencia es de {{response}} cm.&lt;/p&gt;","hint":"&lt;p&gt;Para hallar la diferencia, expresa todas las magnitudes en la misma unidad.&lt;/p&gt;","feedback":"&lt;p&gt;Para hallar la diferencia, hay que expresar todas las magnitudes en la misma unidad y, después, restar.&lt;/p&gt;&lt;p style=\"text-align: center\"&gt;{{Q1}} dm y {{Q2}} cm − {{Q3}} dm y {{Q4}} cm = ({{Q1}} × 10 + {{Q2}}) − ({{Q3}} × 10 + {{Q4}}) = {{T1}} − {{T2}} = {{A1}} cm&lt;/p&gt;","seed":{"parameters":[{"name":"Q1","label":null,"min":36,"max":60,"step":1},{"name":"Q2","label":null,"min":1,"max":9,"step":1},{"name":"Q3","label":null,"min":10,"max":35,"step":1},{"name":"Q4","label":null,"min":1,"max":9,"step":1}],"calculated":[{"name":"T1","label":"{{function}}","function":"{{Q1}}*10+{{Q2}}","temp":true},{"name":"T2","label":"{{function}}","function":"{{Q3}}*10+{{Q4}}","temp":true},{"name":"A1","label":"{{function}}","function":"({{Q1}}*10+{{Q2}})-({{Q3}}*10+{{Q4}})"}],"uniques":true},"algorithm":{"name":"calculateOperation","params":{"method":"equivLiteral","keyboard":"NUMERICAL"}}}</v>
      </c>
      <c r="C670" s="202" t="str">
        <f t="shared" si="30"/>
        <v>#REF!</v>
      </c>
      <c r="D670" s="202" t="str">
        <f t="shared" si="2"/>
        <v>#REF!</v>
      </c>
    </row>
    <row r="671" ht="15.75" customHeight="1">
      <c r="A671" s="202" t="str">
        <f>Seeds!AA782</f>
        <v>M4-MyM-11a-A-2</v>
      </c>
      <c r="B671" s="202" t="str">
        <f>Seeds!Z782</f>
        <v>{"id":"M4-MyM-11a-A-2","stimulus":"&lt;p&gt;Una asociación ha organizado un mañana de recogida de basura por la playa. Un grupo ha acumulado {{Q1}} kg y {{Q2}} dag y el otro, {{Q3}} kg. ¿Cuántos kilos de basura han recogido en total?&lt;/p&gt;","template":"&lt;p&gt;El total de basura ha sido de {{response}} kg.&lt;/p&gt;","hint":"&lt;p&gt;Para hallar el total de kilos, expresa todas las magnitudes en la misma unidad.&lt;/p&gt;","feedback":"&lt;p&gt;Para hallar el total de kilo, hay que expresar todas las magnitudes en la misma unidad y, después, sumar.&lt;/p&gt;&lt;p style=\"text-align: center\"&gt;{{Q1}} kg y {{Q2}} dag + {{Q3}} kg = {{Q1}} + {{Q2}} : 100 + {{Q3}} = {{Q1}} + {{T1}} + {{Q3}} = {{A1}} kg","seed":{"parameters":[{"name":"Q1","label":null,"min":5,"max":20,"step":1},{"name":"Q2","label":null,"min":100,"max":900,"step":100},{"name":"Q3","label":null,"min":5,"max":20,"step":1}],"calculated":[{"name":"T1","label":"{{function}}","function":"{{Q2}}/100","temp":true},{"name":"T2","label":"{{function}}","function":"{{Q3}}*10+{{Q4}}","temp":true},{"name":"A1","label":"{{function}}","function":"{{Q1}}+{{Q2}}/100+{{Q3}}"}],"uniques":true},"algorithm":{"name":"calculateOperation","params":{"method":"equivLiteral","keyboard":"NUMERICAL"}}}</v>
      </c>
      <c r="C671" s="202" t="str">
        <f t="shared" si="30"/>
        <v>#REF!</v>
      </c>
      <c r="D671" s="202" t="str">
        <f t="shared" si="2"/>
        <v>#REF!</v>
      </c>
    </row>
    <row r="672" ht="15.75" customHeight="1">
      <c r="A672" s="202" t="str">
        <f>Seeds!AA783</f>
        <v>M4-MyM-11a-A-3</v>
      </c>
      <c r="B672" s="202" t="str">
        <f>Seeds!Z783</f>
        <v>{"id":"M4-MyM-11a-A-3","stimulus":"&lt;p&gt;El lunes, el padre de Nerea compró {{Q1}} l y {{Q2}} ml de leche. Hoy, viernes, solo quedan {{Q3}} l. ¿Cuántos mililitros de leche han tomado?&lt;/p&gt;","template":"&lt;p&gt;Han tomado {{response}} ml.&lt;/p&gt;","hint":"&lt;p&gt;Para hallar los mililitros de leche, expresa todas las magnitudes en la misma unidad.&lt;/p&gt;","feedback":"&lt;p&gt;Para hallar los mililitros de leche, hay que expresar todas las magnitudes en la misma unidad y, después, restar.&lt;/p&gt;&lt;p style=\"text-align: center\"&gt;{{Q1}} l y {{Q2}} ml − {{Q3}} l = ({{Q1}} × 1 000 + {{Q2}}) − {{Q3}} × 1 000 = {{T1}} − {{T2}} = {{A1}} ml&lt;/p&gt;","seed":{"parameters":[{"name":"Q1","label":null,"min":4,"max":12,"step":1},{"name":"Q2","label":null,"min":100,"max":950,"step":50},{"name":"Q3","label":null,"list":[2,3,4,5]}],"calculated":[{"name":"T1","label":"{{function}}","function":"{{Q1}}*1000+{{Q2}}","temp":true},{"name":"T2","label":"{{function}}","function":"{{Q3}}*1000","temp":true},{"name":"A1","label":"{{function}}","function":"({{Q1}}*1000+{{Q2}})-{{Q3}}*1000"}],"uniques":true},"algorithm":{"name":"calculateOperation","params":{"method":"equivLiteral","keyboard":"NUMERICAL"}}}</v>
      </c>
      <c r="C672" s="202" t="str">
        <f t="shared" si="30"/>
        <v>#REF!</v>
      </c>
      <c r="D672" s="202" t="str">
        <f t="shared" si="2"/>
        <v>#REF!</v>
      </c>
    </row>
    <row r="673" ht="15.75" customHeight="1">
      <c r="A673" s="202" t="str">
        <f>Seeds!AA784</f>
        <v>M4-MyM-5a-I-1</v>
      </c>
      <c r="B673" s="202" t="str">
        <f>Seeds!Z784</f>
        <v>{"id":"M4-MyM-5a-I-1","stimulus":"&lt;p&gt;¿En cuáles de estas opciones hay la misma cantidad de euros?&lt;/p&gt;","feedback":"&lt;p&gt;Hay que sumar el valor de las monedas y los billetes:&lt;/p&gt;&lt;p style=\"text-align: center\"&gt;1 billete de 5 € + 2 monedas de 1 € = 7 €&lt;/p&gt;&lt;p style=\"text-align: center\"&gt;3 monedas de 2 € + 1 moneda de 1 € = 7 €&lt;/p&gt;","hint":"&lt;p&gt;Suma el valor de las monedas y los billetes.&lt;/p&gt;","seed":{"parameters":[],"calculated":[{"name":"A1","label":"&lt;div style=\"display:flex; justify-content:center;\"&gt;&lt;img src=\"https://blueberry-assets.oneclick.es/M4_MyM_5a_20a.png\" width=\"250\"&gt;&lt;/img&gt;&lt;/div&gt;","incorrect":true},{"name":"A2","label":"&lt;div style=\"display:flex; justify-content:center;\"&gt;&lt;img src=\"https://blueberry-assets.oneclick.es/M4_MyM_5a_21a.png\" width=\"250\"&gt;&lt;/img&gt;&lt;/div&gt;"},{"name":"A3","label":"&lt;div style=\"display:flex; justify-content:center;\"&gt;&lt;img src=\"https://blueberry-assets.oneclick.es/M4_MyM_5a_22a.png\" width=\"250\"&gt;&lt;/img&gt;&lt;/div&gt;","incorrect":true},{"name":"A4","label":"&lt;div style=\"display:flex; justify-content:center;\"&gt;&lt;img src=\"https://blueberry-assets.oneclick.es/M4_MyM_5a_23a.png\" width=\"250\"&gt;&lt;/img&gt;&lt;/div&gt;","incorrect":true},{"name":"A5","label":"&lt;div style=\"display:flex; justify-content:center;\"&gt;&lt;img src=\"https://blueberry-assets.oneclick.es/M4_MyM_5a_25a.png\" width=\"250\"&gt;&lt;/img&gt;&lt;/div&gt;"},{"name":"A6","label":"&lt;div style=\"display:flex; justify-content:center;\"&gt;&lt;img src=\"https://blueberry-assets.oneclick.es/M4_MyM_5a_26a.png\" width=\"250\"&gt;&lt;/img&gt;&lt;/div&gt;","incorrect":true},{"name":"A7","label":"&lt;div style=\"display:flex; justify-content:center;\"&gt;&lt;img src=\"https://blueberry-assets.oneclick.es/M4_MyM_5a_27a.png\" width=\"250\"&gt;&lt;/img&gt;&lt;/div&gt;","incorrect":true}],"uniques":true},"algorithm":{"name":"trueFalse","template":"Multiple choice – multiple response","params":{"countCorrect":2,"countIncorrect":4,"showCheckIcon":false,"columns":3}}}</v>
      </c>
      <c r="C673" s="202" t="str">
        <f t="shared" si="30"/>
        <v>#REF!</v>
      </c>
      <c r="D673" s="202" t="str">
        <f t="shared" si="2"/>
        <v>#REF!</v>
      </c>
    </row>
    <row r="674" ht="15.75" customHeight="1">
      <c r="A674" s="202" t="str">
        <f>Seeds!AA785</f>
        <v>M4-MyM-5a-I-2</v>
      </c>
      <c r="B674" s="202" t="str">
        <f>Seeds!Z785</f>
        <v>{"id":"M4-MyM-5a-I-2","stimulus":"&lt;p&gt;¿En cuáles de estas opciones hay la misma cantidad de euros?&lt;/p&gt;","feedback":"&lt;p&gt;Hay que sumar el valor de las monedas y los billetes:&lt;/p&gt;&lt;p style=\"text-align: center\"&gt;1 billete de 5 € + 1 moneda de 2 € + 2 monedas de 1 € = 9 €&lt;/p&gt;&lt;p style=\"text-align: center\"&gt;1 billete de 5 € + 2 monedas de 2 € = 9 €&lt;/p&gt;","hint":"&lt;p&gt;Suma el valor de las monedas y los billetes.&lt;/p&gt;","seed":{"parameters":[],"calculated":[{"name":"A1","label":"&lt;div style=\"display:flex; justify-content:center;\"&gt;&lt;img src=\"https://blueberry-assets.oneclick.es/M4_MyM_5a_20a.png\" width=\"250\"&gt;&lt;/img&gt;","incorrect":true},{"name":"A2","label":"&lt;div style=\"display:flex; justify-content:center;\"&gt;&lt;img src=\"https://blueberry-assets.oneclick.es/M4_MyM_5a_21a.png\" width=\"250\"&gt;&lt;/img&gt;","incorrect":true},{"name":"A3","label":"&lt;div style=\"display:flex; justify-content:center;\"&gt;&lt;img src=\"https://blueberry-assets.oneclick.es/M4_MyM_5a_22a.png\" width=\"250\"&gt;&lt;/img&gt;"},{"name":"A4","label":"&lt;div style=\"display:flex; justify-content:center;\"&gt;&lt;img src=\"https://blueberry-assets.oneclick.es/M4_MyM_5a_23a.png\" width=\"250\"&gt;&lt;/img&gt;","incorrect":true},{"name":"A5","label":"&lt;div style=\"display:flex; justify-content:center;\"&gt;&lt;img src=\"https://blueberry-assets.oneclick.es/M4_MyM_5a_25a.png\" width=\"250\"&gt;&lt;/img&gt;","incorrect":true},{"name":"A6","label":"&lt;div style=\"display:flex; justify-content:center;\"&gt;&lt;img src=\"https://blueberry-assets.oneclick.es/M4_MyM_5a_26a.png\" width=\"250\"&gt;&lt;/img&gt;"},{"name":"A7","label":"&lt;div style=\"display:flex; justify-content:center;\"&gt;&lt;img src=\"https://blueberry-assets.oneclick.es/M4_MyM_5a_27a.png\" width=\"250\"&gt;&lt;/img&gt;","incorrect":true}],"uniques":true},"algorithm":{"name":"trueFalse","template":"Multiple choice – multiple response","params":{"countCorrect":2,"countIncorrect":4,"showCheckIcon":false,"columns":3}}}</v>
      </c>
      <c r="C674" s="202" t="str">
        <f t="shared" si="30"/>
        <v>#REF!</v>
      </c>
      <c r="D674" s="202" t="str">
        <f t="shared" si="2"/>
        <v>#REF!</v>
      </c>
    </row>
    <row r="675" ht="15.75" customHeight="1">
      <c r="A675" s="202" t="str">
        <f>Seeds!AA786</f>
        <v>M4-MyM-5a-I-3</v>
      </c>
      <c r="B675" s="202" t="str">
        <f>Seeds!Z786</f>
        <v>{"id":"M4-MyM-5a-I-3","stimulus":"&lt;p&gt;¿En cuáles de estas opciones hay la misma cantidad de euros?&lt;/p&gt;","feedback":"&lt;p&gt;Hay que sumar el valor de las monedas y los billetes:&lt;/p&gt;&lt;p style=\"text-align: center\"&gt;2 billetes de 5 € + 2 monedas de 50 cts. = 11 €&lt;/p&gt;&lt;p style=\"text-align: center\"&gt;1 billete de 5 € + 3 monedas de 2 € = 11 €&lt;/p&gt;","hint":"&lt;p&gt;Suma el valor de las monedas y los billetes.&lt;/p&gt;","seed":{"parameters":[],"calculated":[{"name":"A1","label":"&lt;div style=\"display:flex; justify-content:center;\"&gt;&lt;img src=\"https://blueberry-assets.oneclick.es/M4_MyM_5a_20a.png\" width=\"250\"&gt;&lt;/img&gt;&lt;/div&gt;","incorrect":true},{"name":"A2","label":"&lt;div style=\"display:flex; justify-content:center;\"&gt;&lt;img src=\"https://blueberry-assets.oneclick.es/M4_MyM_5a_21a.png\" width=\"250\"&gt;&lt;/img&gt;&lt;/div&gt;","incorrect":true},{"name":"A3","label":"&lt;div style=\"display:flex; justify-content:center;\"&gt;&lt;img src=\"https://blueberry-assets.oneclick.es/M4_MyM_5a_22a.png\" width=\"250\"&gt;&lt;/img&gt;&lt;/div&gt;","incorrect":true},{"name":"A4","label":"&lt;div style=\"display:flex; justify-content:center;\"&gt;&lt;img src=\"https://blueberry-assets.oneclick.es/M4_MyM_5a_23a.png\" width=\"250\"&gt;&lt;/img&gt;&lt;/div&gt;"},{"name":"A5","label":"&lt;div style=\"display:flex; justify-content:center;\"&gt;&lt;img src=\"https://blueberry-assets.oneclick.es/M4_MyM_5a_25a.png\" width=\"250\"&gt;&lt;/img&gt;&lt;/div&gt;","incorrect":true},{"name":"A6","label":"&lt;div style=\"display:flex; justify-content:center;\"&gt;&lt;img src=\"https://blueberry-assets.oneclick.es/M4_MyM_5a_26a.png\" width=\"250\"&gt;&lt;/img&gt;&lt;/div&gt;","incorrect":true},{"name":"A7","label":"&lt;div style=\"display:flex; justify-content:center;\"&gt;&lt;img src=\"https://blueberry-assets.oneclick.es/M4_MyM_5a_27a.png\" width=\"250\"&gt;&lt;/img&gt;&lt;/div&gt;"}],"uniques":true},"algorithm":{"name":"trueFalse","template":"Multiple choice – multiple response","params":{"countCorrect":2,"countIncorrect":4,"showCheckIcon":false,"columns":3}}}</v>
      </c>
      <c r="C675" s="202" t="str">
        <f t="shared" si="30"/>
        <v>#REF!</v>
      </c>
      <c r="D675" s="202" t="str">
        <f t="shared" si="2"/>
        <v>#REF!</v>
      </c>
    </row>
    <row r="676" ht="15.75" customHeight="1">
      <c r="A676" s="202" t="str">
        <f>Seeds!AA787</f>
        <v>M4-MyM-5a-I-4</v>
      </c>
      <c r="B676" s="202" t="str">
        <f>Seeds!Z787</f>
        <v>{"id":"M4-MyM-5a-I-4","stimulus":"&lt;p&gt;¿En cuáles de estas opciones hay la misma cantidad de euros?&lt;/p&gt;","feedback":"&lt;p&gt;Hay que sumar el valor de las monedas y los billetes:&lt;/p&gt;&lt;p style=\"text-align: center\"&gt;1 billete de 10 € + 1 billete de 5 € = 15 €&lt;/p&gt;&lt;p style=\"text-align: center\"&gt;2 billetes de 5 € + 2 monedas de 2 € + 1 moneda de 1 € = 15 €&lt;/p&gt;","hint":"&lt;p&gt;Suma el valor de las monedas y los billetes.&lt;/p&gt;","seed":{"parameters":[],"calculated":[{"name":"A1","label":"&lt;img src=\"https://blueberry-assets.oneclick.es/M4_MyM_5a_20a.png\" width=\"250\"&gt;&lt;/img&gt;&lt;/div&gt;","incorrect":true},{"name":"A2","label":"&lt;div style=\"display:flex; justify-content:center;\"&gt;&lt;img src=\"https://blueberry-assets.oneclick.es/M4_MyM_5a_21a.png\" width=\"250\"&gt;&lt;/img&gt;&lt;/div&gt;","incorrect":true},{"name":"A3","label":"&lt;div style=\"display:flex; justify-content:center;\"&gt;&lt;img src=\"https://blueberry-assets.oneclick.es/M4_MyM_5a_22a.png\" width=\"250\"&gt;&lt;/img&gt;&lt;/div&gt;","incorrect":true},{"name":"A4","label":"&lt;div style=\"display:flex; justify-content:center;\"&gt;&lt;img src=\"https://blueberry-assets.oneclick.es/M4_MyM_5a_28a.png\" width=\"250\"&gt;&lt;/img&gt;&lt;/div&gt;"},{"name":"A5","label":"&lt;div style=\"display:flex; justify-content:center;\"&gt;&lt;img src=\"https://blueberry-assets.oneclick.es/M4_MyM_5a_24a.png\" width=\"250\"&gt;&lt;/img&gt;&lt;/div&gt;"},{"name":"A6","label":"&lt;div style=\"display:flex; justify-content:center;\"&gt;&lt;img src=\"https://blueberry-assets.oneclick.es/M4_MyM_5a_26a.png\" width=\"250\"&gt;&lt;/img&gt;&lt;/div&gt;","incorrect":true},{"name":"A7","label":"&lt;div style=\"display:flex; justify-content:center;\"&gt;&lt;img src=\"https://blueberry-assets.oneclick.es/M4_MyM_5a_27a.png\" width=\"250\"&gt;&lt;/img&gt;&lt;/div&gt;","incorrect":true}],"uniques":true},"algorithm":{"name":"trueFalse","template":"Multiple choice – multiple response","params":{"countCorrect":2,"countIncorrect":4,"showCheckIcon":false,"columns":3}}}</v>
      </c>
      <c r="C676" s="202" t="str">
        <f t="shared" si="30"/>
        <v>#REF!</v>
      </c>
      <c r="D676" s="202" t="str">
        <f t="shared" si="2"/>
        <v>#REF!</v>
      </c>
    </row>
    <row r="677" ht="15.75" customHeight="1">
      <c r="A677" s="202" t="str">
        <f>Seeds!AA788</f>
        <v>M4-MyM-5a-E-1</v>
      </c>
      <c r="B677" s="202" t="str">
        <f>Seeds!Z788</f>
        <v>{"id":"M4-MyM-5a-E-1","stimulus":"&lt;p&gt;¿Cuántos euros hay en total entre estos billetes?&lt;/p&gt;&lt;div style=\"display:flex\"&gt;{{T1}}&lt;/div&gt;&lt;div style=\"display:flex\"&gt;{{T2}}&lt;/div&gt;&lt;div style=\"display:flex\"&gt;{{T3}}&lt;/div&gt;","template":"&lt;p&gt;Hay {{response}} €.&lt;/p&gt;","feedback":"&lt;p&gt;Hay que sumar el valor de los billetes:&lt;/p&gt;&lt;p style=\"text-align: center\"&gt;{{Q1}} billetes de 5 € = {{T4}} €&lt;/p&gt;&lt;p style=\"text-align: center\"&gt;{{Q2}} billetes de 10 € = {{T5}} €&lt;/p&gt;&lt;p style=\"text-align: center\"&gt;{{Q3}} billetes de 20 € = {{T6}} €&lt;/p&gt;&lt;p style=\"text-align: center\"&gt;{{T4}} € + {{T5}} € + {{T6}} € = {{A1}} €&lt;/p&gt;","hint":"&lt;p&gt;Suma el valor de los billetes.&lt;/p&gt;","seed":{"parameters":[{"name":"Q1","list":[2,3,4]},{"name":"Q2","list":[2,3,4]},{"name":"Q3","list":[2,3,4]}],"calculated":[{"name":"T1","function":"'&lt;img src=\"https://blueberry-assets.oneclick.es/M4_MyM_5a_7.png\" width=\"150\"&gt;&lt;/img&gt;'.repeat({{Q1}})","temp":true},{"name":"T2","function":"'&lt;img src=\"https://blueberry-assets.oneclick.es/M4_MyM_5a_8.png\" width=\"150\"&gt;&lt;/img&gt;'.repeat({{Q2}})","temp":true},{"name":"T3","function":"'&lt;img src=\"https://blueberry-assets.oneclick.es/M4_MyM_5a_9.png\" width=\"150\"&gt;&lt;/img&gt;'.repeat({{Q3}})","temp":true},{"name":"A1","label":"{{function}}","function":"{{Q1}}*5+{{Q2}}*10+{{Q3}}*20"},{"name":"T4","function":"{{Q1}}*5","temp":true},{"name":"T5","function":"{{Q2}}*10","temp":true},{"name":"T6","function":"{{Q3}}*20","temp":true}],"uniques":false},"algorithm":{"name":"calculateOperation","params":{"method":"equivLiteral","keyboard":"NUMERICAL"}}}</v>
      </c>
      <c r="C677" s="202" t="str">
        <f t="shared" si="30"/>
        <v>#REF!</v>
      </c>
      <c r="D677" s="202" t="str">
        <f t="shared" si="2"/>
        <v>#REF!</v>
      </c>
    </row>
    <row r="678" ht="15.75" customHeight="1">
      <c r="A678" s="202" t="str">
        <f>Seeds!AA789</f>
        <v>M4-MyM-5a-E-2</v>
      </c>
      <c r="B678" s="202" t="str">
        <f>Seeds!Z789</f>
        <v>{"id":"M4-MyM-5a-E-2","stimulus":"&lt;p&gt;¿Cuántos euros hay en total entre estos billetes y monedas?&lt;/p&gt;&lt;div style=\"display:flex\"&gt;{{T1}}&lt;/div&gt;&lt;div style=\"display:flex\"&gt;{{T2}}&lt;/div&gt;&lt;div style=\"display:flex\"&gt;{{T3}}&lt;/div&gt;&lt;div style=\"display:flex\"&gt;{{T4}}&lt;/div&gt;","template":"&lt;p&gt;Hay {{response}} €.&lt;/p&gt;","feedback":"&lt;p&gt;Hay que sumar el valor de los billetes y las monedas:&lt;/p&gt;&lt;p style=\"text-align: center\"&gt;{{Q1}} billetes de 5 € = {{T5}} €&lt;/p&gt;&lt;p style=\"text-align: center\"&gt;{{Q3}} monedas de 2 € = {{T7}} €&lt;/p&gt;&lt;p style=\"text-align: center\"&gt;{{Q2}} monedas de 1 € = {{Q2}} €&lt;/p&gt;&lt;p style=\"text-align: center\"&gt;{{Q4}} monedas de 50 cts. = {{T8}} €&lt;/p&gt;&lt;p&gt;{{T5}} € + {{T7}} € + {{Q2}} € + {{T8}} € = {{A1}} €&lt;/p&gt;","hint":"&lt;p&gt;Suma el valor de las monedas y los billetes.&lt;/p&gt;","seed":{"parameters":[{"name":"Q1","list":[2,3,4]},{"name":"Q2","list":[2,3,4]},{"name":"Q3","list":[2,3,4]},{"name":"Q4","list":[2,4]}],"calculated":[{"name":"T1","function":"'&lt;img src=\"https://blueberry-assets.oneclick.es/M4_MyM_5a_7.png\" width=\"150\"&gt;&lt;/img&gt;'.repeat({{Q1}})","temp":true},{"name":"T2","function":"'&lt;img src=\"https://blueberry-assets.oneclick.es/M4_MyM_5a_19.png\" width=\"100\"&gt;&lt;/img&gt;'.repeat({{Q2}})","temp":true},{"name":"T3","function":"'&lt;img src=\"https://blueberry-assets.oneclick.es/M4_MyM_5a_20.png\" width=\"100\"&gt;&lt;/img&gt;'.repeat({{Q3}})","temp":true},{"name":"T4","function":"'&lt;img src=\"https://blueberry-assets.oneclick.es/M4_MyM_5a_6.png\" width=\"100\"&gt;&lt;/img&gt;'.repeat({{Q4}})","temp":true},{"name":"A1","label":"{{function}}","function":"{{Q1}}*5+{{Q3}}*2+{{Q2}}+{{Q4}}/2"},{"name":"T5","function":"{{Q1}}*5","temp":true},{"name":"T7","function":"{{Q3}}*2","temp":true},{"name":"T8","function":"{{Q4}}/2","temp":true}],"uniques":false},"algorithm":{"name":"calculateOperation","params":{"method":"equivLiteral","keyboard":"NUMERICAL"}}}</v>
      </c>
      <c r="C678" s="202" t="str">
        <f t="shared" si="30"/>
        <v>#REF!</v>
      </c>
      <c r="D678" s="202" t="str">
        <f t="shared" si="2"/>
        <v>#REF!</v>
      </c>
    </row>
    <row r="679" ht="15.75" customHeight="1">
      <c r="A679" s="202" t="str">
        <f>Seeds!AA790</f>
        <v>M4-MyM-5a-E-3</v>
      </c>
      <c r="B679" s="202" t="str">
        <f>Seeds!Z790</f>
        <v>{"id":"M4-MyM-5a-E-3","stimulus":"&lt;p&gt;¿Cuántos céntimos hay en total entre estas monedas?&lt;/p&gt;&lt;div style=\"display:flex\"&gt;{{T1}}&lt;/div&gt;&lt;div style=\"display:flex\"&gt;{{T2}}&lt;/div&gt;&lt;div style=\"display:flex\"&gt;{{T3}}&lt;/div&gt;&lt;div style=\"display:flex\"&gt;{{T4}}&lt;/div&gt;","template":"&lt;p&gt;Hay {{response}} cts.&lt;/p&gt;","feedback":"&lt;p&gt;Hay que sumar el valor de las monedas:&lt;/p&gt;&lt;p style=\"text-align: center\"&gt;{{Q1}} de 1 cént = {{Q1}} cts.&lt;/p&gt;&lt;p style=\"text-align: center\"&gt;{{Q2}} de 2 cts. = {{T7}} cts.&lt;/p&gt;&lt;p style=\"text-align: center\"&gt;{{Q3}} de 5 cts. = {{T8}} cts.&lt;/p&gt;&lt;p style=\"text-align: center\"&gt;{{Q4}} de 10 cts. = {{T9}} cts.&lt;/p&gt;&lt;p style=\"text-align: center\"&gt;{{Q1}} cts. + {{T7}} cts. + {{T8}} cts. + {{T9}} cts. = {{A1}} cts.&lt;/p&gt;","hint":"&lt;p&gt;Suma el valor de las monedas.&lt;/p&gt;","seed":{"parameters":[{"name":"Q1","list":[2,3,4]},{"name":"Q2","list":[1,2,3,4]},{"name":"Q3","list":[1,2,3,4]},{"name":"Q4","list":[1,2,3,4]}],"calculated":[{"name":"T1","function":"'&lt;img src=\"https://blueberry-assets.oneclick.es/M4_MyM_5a_1.png\" width=\"150\"&gt;&lt;/img&gt;'.repeat({{Q1}})","temp":true},{"name":"T2","function":"'&lt;img src=\"https://blueberry-assets.oneclick.es/M4_MyM_5a_2.png\" width=\"150\"&gt;&lt;/img&gt;'.repeat({{Q2}})","temp":true},{"name":"T3","function":"'&lt;img src=\"https://blueberry-assets.oneclick.es/M4_MyM_5a_3.png\" width=\"150\"&gt;&lt;/img&gt;'.repeat({{Q3}})","temp":true},{"name":"T4","function":"'&lt;img src=\"https://blueberry-assets.oneclick.es/M4_MyM_5a_4.png\" width=\"150\"&gt;&lt;/img&gt;'.repeat({{Q4}})","temp":true},{"name":"A1","label":"{{function}}","function":"{{Q1}}+{{Q2}}*2+{{Q3}}*5+{{Q4}}*10"},{"name":"T7","function":"{{Q2}}*2","temp":true},{"name":"T8","function":"{{Q3}}*5","temp":true},{"name":"T9","function":"{{Q4}}*10","temp":true}],"uniques":false},"algorithm":{"name":"calculateOperation","params":{"method":"equivLiteral","keyboard":"NUMERICAL"}}}</v>
      </c>
      <c r="C679" s="202" t="str">
        <f t="shared" si="30"/>
        <v>#REF!</v>
      </c>
      <c r="D679" s="202" t="str">
        <f t="shared" si="2"/>
        <v>#REF!</v>
      </c>
    </row>
    <row r="680" ht="15.75" customHeight="1">
      <c r="A680" s="202" t="str">
        <f>Seeds!AA791</f>
        <v>M4-MyM-5b-I-1</v>
      </c>
      <c r="B680" s="202" t="str">
        <f>Seeds!Z791</f>
        <v>{"id":"M4-MyM-5b-I-1","stimulus":"&lt;p&gt;En un restaurante, le han cobrado a Belén {{T1}} € por {{Q5}} y {{T2}} € por {{Q6}}. ¿Cuánto le ha costado la comida?&lt;/p&gt;","template":"&lt;p&gt;El precio total ha sido {{response}} €.&lt;/p&gt;","hint":"&lt;p&gt;Las sumas de euros y céntimos son iguales que las de números decimales.&lt;/p&gt;","feedback":"&lt;p&gt;Las sumas de euros y céntimos son iguales que las de números decimales.&lt;/p&gt;&lt;p style=\"text-align: center\"&gt;{{T1}} + {{T2}} = {{A1}} €&lt;/p&gt;","seed":{"parameters":[{"name":"Q1","label":null,"min":500,"max":1000,"step":5},{"name":"Q2","label":null,"min":500,"max":1000,"step":5},{"name":"Q3","label":null,"min":500,"max":1000,"step":5},{"name":"Q4","label":null,"min":500,"max":1000,"step":5},{"name":"Q5","list":["unos macarrones","una ensalada","una sopa"]},{"name":"Q6","list":["un filete de pollo","un filete de merluza","un guiso de verduras"]}],"calculated":[{"name":"A1","label":"{{function}}","function":"({{Q1}}+{{Q2}})/100","group":1},{"name":"A2","label":"{{function}}","function":"({{Q1}}+{{Q3}})/100","group":1,"incorrect":true},{"name":"A3","label":"{{function}}","function":"({{Q1}}+{{Q4}})/100","group":1,"incorrect":true},{"name":"T1","function":"{{Q1}}/100","temp":true},{"name":"T2","function":"{{Q2}}/100","temp":true}],"uniques":true},"algorithm":{"name":"groupResponses","template":"Cloze with drop down"}}</v>
      </c>
      <c r="C680" s="202" t="str">
        <f t="shared" si="30"/>
        <v>#REF!</v>
      </c>
      <c r="D680" s="202" t="str">
        <f t="shared" si="2"/>
        <v>#REF!</v>
      </c>
    </row>
    <row r="681" ht="15.75" customHeight="1">
      <c r="A681" s="202" t="str">
        <f>Seeds!AA792</f>
        <v>M4-MyM-5b-I-2</v>
      </c>
      <c r="B681" s="202" t="str">
        <f>Seeds!Z792</f>
        <v>{"id":"M4-MyM-5b-I-2","stimulus":"&lt;p&gt;Para los regalos de cumpleaños de Antonio, sus padres han pagado {{T1}} € en {{Q5}} y {{T2}} € en {{Q6}}. ¿Cuánto se han gastado en total?&lt;/p&gt;","template":"&lt;p&gt;Se han gastado {{response}} €.&lt;/p&gt;","hint":"&lt;p&gt;Las sumas de euros y céntimos son iguales que las de números decimales.&lt;/p&gt;","feedback":"&lt;p&gt;Las sumas de euros y céntimos son iguales que las de números decimales.&lt;/p&gt;&lt;p style=\"text-align: center\"&gt;{{T1}} + {{T2}} = {{A1}} €&lt;/p&gt;","seed":{"parameters":[{"name":"Q1","label":null,"min":1000,"max":3000,"step":5},{"name":"Q2","label":null,"min":1000,"max":3000,"step":5},{"name":"Q3","label":null,"min":1000,"max":3000,"step":5},{"name":"Q4","label":null,"min":1000,"max":3000,"step":5},{"name":"Q5","list":["cómics","libros","juguetes","videojuegos","ropa"]},{"name":"Q6","list":["cómics","libros","juguetes","videojuegos","ropa"]}],"calculated":[{"name":"A1","label":"{{function}}","function":"({{Q1}}+{{Q2}})/100","group":1},{"name":"A2","label":"{{function}}","function":"({{Q1}}+{{Q3}})/100","group":1,"incorrect":true},{"name":"A3","label":"{{function}}","function":"({{Q1}}+{{Q4}})/100","group":1,"incorrect":true},{"name":"T1","function":"{{Q1}}/100","temp":true},{"name":"T2","function":"{{Q2}}/100","temp":true}],"uniques":true},"algorithm":{"name":"groupResponses","template":"Cloze with drop down"}}</v>
      </c>
      <c r="C681" s="202" t="str">
        <f t="shared" si="30"/>
        <v>#REF!</v>
      </c>
      <c r="D681" s="202" t="str">
        <f t="shared" si="2"/>
        <v>#REF!</v>
      </c>
    </row>
    <row r="682" ht="15.75" customHeight="1">
      <c r="A682" s="202" t="str">
        <f>Seeds!AA793</f>
        <v>M4-MyM-5b-I-3</v>
      </c>
      <c r="B682" s="202" t="str">
        <f>Seeds!Z793</f>
        <v>{"id":"M4-MyM-5b-I-3","stimulus":"&lt;p&gt;Jorge quiere comprar unos materiales de dibujo que cuestan {{T1}} €, pero solo tiene {{T2}} €. ¿Cuánto dinero le falta?&lt;/p&gt;","template":"&lt;p&gt;Le faltan {{response}} €.&lt;/p&gt;","hint":"&lt;p&gt;Las restas de euros y céntimos son iguales que las de números decimales.&lt;/p&gt;","feedback":"&lt;p&gt;Las restas de euros y céntimos son iguales que las de números decimales.&lt;/p&gt;&lt;p style=\"text-align: center\"&gt;{{T1}} − {{T2}} = {{A1}} €&lt;/p&gt;","seed":{"parameters":[{"name":"Q1","label":null,"min":1000,"max":2000,"step":5},{"name":"Q2","label":null,"min":1000,"max":2000,"step":5},{"name":"Q3","label":null,"min":1000,"max":2000,"step":5},{"name":"Q4","label":null,"min":1000,"max":2000,"step":5}],"calculated":[{"name":"A1","label":"{{function}}","function":"{{Q2}}/100","group":1},{"name":"A2","label":"{{function}}","function":"{{Q3}}/100","group":1,"incorrect":true},{"name":"A3","label":"{{function}}","function":"{{Q4}}/100","group":1,"incorrect":true},{"name":"T1","function":"({{Q1}}+{{Q2}})/100","temp":true},{"name":"T2","function":"{{Q1}}/100","temp":true}],"uniques":true},"algorithm":{"name":"groupResponses","template":"Cloze with drop down"}}</v>
      </c>
      <c r="C682" s="202" t="str">
        <f t="shared" si="30"/>
        <v>#REF!</v>
      </c>
      <c r="D682" s="202" t="str">
        <f t="shared" si="2"/>
        <v>#REF!</v>
      </c>
    </row>
    <row r="683" ht="15.75" customHeight="1">
      <c r="A683" s="202" t="str">
        <f>Seeds!AA794</f>
        <v>M4-MyM-5b-E-1</v>
      </c>
      <c r="B683" s="202" t="str">
        <f>Seeds!Z794</f>
        <v>{"id":"M4-MyM-5b-E-1","stimulus":"&lt;p&gt;Ariadna se ha comprado {{Q3}} de {{T1}} € y {{Q4}} de {{T2}} €. ¿Cuál es el precio total de los dos productos?&lt;/p&gt;","template":"&lt;p&gt;El precio es {{response}} €.&lt;/p&gt;","hint":"&lt;p&gt;Las sumas de euros y céntimos son iguales que las de números decimales.&lt;/p&gt;","feedback":"&lt;p&gt;Las sumas de euros y céntimos son iguales que las de números decimales.&lt;/p&gt;&lt;p style=\"text-align: center\"&gt;{{T1}} + {{T2}} = {{A1}} €&lt;/p&gt;","seed":{"parameters":[{"name":"Q1","label":null,"min":2000,"max":4000,"step":5},{"name":"Q2","label":null,"min":2000,"max":4000,"step":5},{"name":"Q3","list":["unos zapatos","una falda","un jersey","unos pantalones","un abrigo"]},{"name":"Q4","list":["unos zapatos","una falda","un jersey","unos pantalones","un abrigo"]}],"calculated":[{"name":"A1","label":"{{function}}","function":"({{Q1}}+{{Q2}})/100"},{"name":"T1","function":"{{Q1}}/100","temp":true},{"name":"T2","function":"{{Q2}}/100","temp":true}],"uniques":true},"algorithm":{"name":"calculateOperation","params":{"method":"equivLiteral","keyboard":"INTERMEDIATE"}}}</v>
      </c>
      <c r="C683" s="202" t="str">
        <f t="shared" si="30"/>
        <v>#REF!</v>
      </c>
      <c r="D683" s="202" t="str">
        <f t="shared" si="2"/>
        <v>#REF!</v>
      </c>
    </row>
    <row r="684" ht="15.75" customHeight="1">
      <c r="A684" s="202" t="str">
        <f>Seeds!AA795</f>
        <v>M4-MyM-5b-E-2</v>
      </c>
      <c r="B684" s="202" t="str">
        <f>Seeds!Z795</f>
        <v>{"id":"M4-MyM-5b-E-2","stimulus":"&lt;p&gt;Antes de ir al mercado a hacer la compra, Pedro tenía en la cartera {{T1}} €, mientras que cuando ha vuelto a casa le quedaban {{T2}} €. ¿Cuánto dinero ha gastado en el mercado?&lt;/p&gt;","template":"&lt;p&gt;Ha gastado {{response}} €.&lt;/p&gt;","hint":"&lt;p&gt;Las restas de euros y céntimos son iguales que las de números decimales.&lt;/p&gt;","feedback":"&lt;p&gt;Las restas de euros y céntimos son iguales que las de números decimales.&lt;/p&gt;&lt;p style=\"text-align: center\"&gt;{{T1}} − {{T2}} = {{A1}} €&lt;/p&gt;","seed":{"parameters":[{"name":"Q1","label":null,"min":2000,"max":5000,"step":5},{"name":"Q2","label":null,"min":2000,"max":5000,"step":5}],"calculated":[{"name":"A1","label":"{{function}}","function":"{{Q2}}/100"},{"name":"T1","function":"({{Q1}}+{{Q2}})/100","temp":true},{"name":"T2","function":"{{Q1}}/100","temp":true}],"uniques":true},"algorithm":{"name":"calculateOperation","params":{"method":"equivLiteral","keyboard":"INTERMEDIATE"}}}</v>
      </c>
      <c r="C684" s="202" t="str">
        <f t="shared" si="30"/>
        <v>#REF!</v>
      </c>
      <c r="D684" s="202" t="str">
        <f t="shared" si="2"/>
        <v>#REF!</v>
      </c>
    </row>
    <row r="685" ht="15.75" customHeight="1">
      <c r="A685" s="202" t="str">
        <f>Seeds!AA796</f>
        <v>M4-MyM-5b-E-3</v>
      </c>
      <c r="B685" s="202" t="str">
        <f>Seeds!Z796</f>
        <v>{"id":"M4-MyM-5b-E-3","stimulus":"&lt;p&gt;Leticia y Mónica le han prestado {{T2}} € a Javier para que se compre {{Q3}}. Si Leticia le ha dejado {{T2}} €, ¿cuánto le ha dado Mónica?&lt;/p&gt;","template":"&lt;p&gt;Mónica le ha dado {{response}} €.&lt;/p&gt;","hint":"&lt;p&gt;Las restas de euros y céntimos son iguales que las de números decimales.&lt;/p&gt;","feedback":"&lt;p&gt;Las restas de euros y céntimos son iguales que las de números decimales.&lt;/p&gt;&lt;p style=\"text-align: center\"&gt;{{T1}} − {{T2}} = {{A1}} €&lt;/p&gt;","seed":{"parameters":[{"name":"Q1","label":null,"min":1000,"max":2000,"step":5},{"name":"Q2","label":null,"min":1000,"max":2000,"step":5},{"name":"Q3","list":["una colección de discos","un videojuego","un mueble","ropa deportiva"]}],"calculated":[{"name":"A1","label":"{{function}}","function":"{{Q2}}/100"},{"name":"T1","function":"({{Q1}}+{{Q2}})/100","temp":true},{"name":"T2","function":"{{Q1}}/100","temp":true}],"uniques":true},"algorithm":{"name":"calculateOperation","params":{"method":"equivLiteral","keyboard":"INTERMEDIATE"}}}</v>
      </c>
      <c r="C685" s="202" t="str">
        <f t="shared" si="30"/>
        <v>#REF!</v>
      </c>
      <c r="D685" s="202" t="str">
        <f t="shared" si="2"/>
        <v>#REF!</v>
      </c>
    </row>
    <row r="686" ht="15.75" customHeight="1">
      <c r="A686" s="202" t="str">
        <f>Seeds!AA797</f>
        <v>M4-MyM-10a-I-1</v>
      </c>
      <c r="B686" s="202" t="str">
        <f>Seeds!Z797</f>
        <v>{
    "id": "M4-MyM-10a-I-1",
    "stimulus": "&lt;p&gt;A Matías le han hecho un descuento de {{T2}} € en la compra porque solo se lleva productos ecológicos. Si la compra le iba a costar {{T1}} €, ¿cuánto ha pagado al final?&lt;/p&gt;",
    "hint": "&lt;p&gt;Las restas de euros y céntimos son iguales que las de números decimales.&lt;/p&gt;",
    "feedback": "&lt;p&gt;Las restas de euros y céntimos son iguales que las de números decimales.&lt;/p&gt;&lt;p style=\"text-align: center\"&gt;{{T1}} − {{T2}} = {{T3}} €&lt;/p&gt;",
    "seed": {
        "parameters": [
            {
                "name": "Q1",
                "label": null,
                "min": 200,
                "max": 500,
                "step": 5
            },
            {
                "name": "Q2",
                "label": null,
                "min": 1000,
                "max": 3000,
                "step": 25
            },
            {
                "name": "Q3",
                "label": null,
                "min": 1000,
                "max": 3000,
                "step": 25
            },
            {
                "name": "Q4",
                "label": null,
                "min": 1000,
                "max": 3000,
                "step": 25
            }
        ],
        "calculated": [
            {
                "name": "T1",
                "function": "({{Q1}}+{{Q2}})/100",
                "temp": true
            },
            {
                "name": "T2",
                "function": "{{Q1}}/100",
                "temp": true
            },
            {
                "name": "T3",
                "function": "{{Q2}}/100",
                "temp": true
            },
            {
                "name": "T4",
                "function": "{{Q3}}/100",
                "temp": true
            },
            {
                "name": "T5",
                "function": "{{Q4}}/100",
                "temp": true
            },
            {
                "name": "A1",
                "label": "{{T3}} €"
            },
            {
                "name": "A2",
                "label": "{{T4}} €",
                "incorrect": true
            },
            {
                "name": "A3",
                "label": "{{T5}} €",
                "incorrect": true
            }
        ],
        "uniques": true
    },
    "algorithm": {
        "name": "trueFalse",
        "template": "Multiple choice – standard",
        "params": {
            "countCorrect": 1,
            "countIncorrect": 2,
            "showCheckIcon": false,
            "columns": 3
        }
    }
}</v>
      </c>
      <c r="C686" s="202" t="str">
        <f t="shared" si="30"/>
        <v>#REF!</v>
      </c>
      <c r="D686" s="202" t="str">
        <f t="shared" si="2"/>
        <v>#REF!</v>
      </c>
    </row>
    <row r="687" ht="15.75" customHeight="1">
      <c r="A687" s="202" t="str">
        <f>Seeds!AA798</f>
        <v>M4-MyM-10a-I-2</v>
      </c>
      <c r="B687" s="202" t="str">
        <f>Seeds!Z798</f>
        <v>{"id":"M4-MyM-10a-I-2","stimulus":"&lt;p&gt;Cuando su ordenador se rompió, el padre de Héctor prefirió llevarlo a reparar en lugar de comprar uno nuevo. Pagó {{T2}} € porque el precio de la reparación fue de {{T1}} €. ¿Cuánto le dieron de cambio?&lt;/p&gt;","hint":"&lt;p&gt;Las restas de euros y céntimos son iguales que las de números decimales.&lt;/p&gt;","feedback":"&lt;p&gt;Las restas de euros y céntimos son iguales que las de números decimales.&lt;/p&gt;&lt;p style=\"text-align: center\"&gt;{{T2}} − {{T1}} = {{T3}} €&lt;/p&gt;","seed":{"parameters":[{"name":"Q1","label":null,"min":1050,"max":4950,"step":100},{"name":"Q2","label":null,"min":1050,"max":4950,"step":100},{"name":"Q3","label":null,"min":1050,"max":4950,"step":100}],"calculated":[{"name":"T1","function":"{{Q1}}/100","temp":true},{"name":"T2","function":"math.ceil({{Q1}}/1000)*10","temp":true},{"name":"T3","function":"{{T2}}-{{T1}}","temp":true},{"name":"T4","function":"{{T2}}-{{Q2}}/1000","temp":true},{"name":"T5","function":"{{T2}}-{{Q3}}/100","temp":true},{"name":"A1","label":"{{T3}} €"},{"name":"A2","label":"{{T4}} €","incorrect":true},{"name":"A3","label":"{{T5}} €","incorrect":true}],"uniques":true},"algorithm":{"name":"trueFalse","template":"Multiple choice – standard","params":{"countCorrect":1,"countIncorrect":2,"showCheckIcon":false,
            "columns": 3
        }
    }
}</v>
      </c>
      <c r="C687" s="202" t="str">
        <f t="shared" si="30"/>
        <v>#REF!</v>
      </c>
      <c r="D687" s="202" t="str">
        <f t="shared" si="2"/>
        <v>#REF!</v>
      </c>
    </row>
    <row r="688" ht="15.75" customHeight="1">
      <c r="A688" s="202" t="str">
        <f>Seeds!AA799</f>
        <v>M4-MyM-10a-I-3</v>
      </c>
      <c r="B688" s="202" t="str">
        <f>Seeds!Z799</f>
        <v>{"id":"M4-MyM-10a-I-3","stimulus":"&lt;p&gt;En la tienda le han dicho a Fran y a Guadalupe que pueden pagar {{Q10}} de segunda mano que desean en {{Q1}} plazos. Si su precio es de {{T1}} €, ¿de cuánto sería cada plazo?&lt;/p&gt;","hint":"&lt;p&gt;Las divisiones de euros y céntimos son iguales que las de números decimales.&lt;/p&gt;","feedback":"&lt;p&gt;Las divisiones de euros y céntimos son iguales que las de números decimales.&lt;/p&gt;&lt;p style=\"text-align: center\"&gt;{{T1}} : {{Q1}} = {{T2}} €&lt;/p&gt;","seed":{"parameters":[{"name":"Q1","label":null,"min":10,"max":36,"step":1},{"name":"Q2","label":null,"min":1000,"max":5000,"step":5},{"name":"Q3","label":null,"min":1000,"max":5000,"step":5},{"name":"Q4","label":null,"min":1000,"max":5000,"step":5},{"name":"Q10","list":["la nevera","la secadora","la lavadora","el sofá"]}],"calculated":[{"name":"T1","function":"{{Q1}}*{{Q2}}/100","temp":true},{"name":"T2","function":"{{Q2}}/100","temp":true},{"name":"T3","function":"{{Q3}}/100","temp":true},{"name":"T4","function":"{{Q4}}/100","temp":true},{"name":"A1","label":"{{T2}} €"},{"name":"A2","label":"{{T3}} €","incorrect":true},{"name":"A3","label":"{{T4}} €","incorrect":true}],"uniques":true},"algorithm":{"name":"trueFalse","template":"Multiple choice – standard","params":{"countCorrect":1,"countIncorrect":2,"showCheckIcon":false,
            "columns": 3
        }
    }
}</v>
      </c>
      <c r="C688" s="202" t="str">
        <f t="shared" si="30"/>
        <v>#REF!</v>
      </c>
      <c r="D688" s="202" t="str">
        <f t="shared" si="2"/>
        <v>#REF!</v>
      </c>
    </row>
    <row r="689" ht="15.75" customHeight="1">
      <c r="A689" s="202" t="str">
        <f>Seeds!AA800</f>
        <v>M4-MyM-10a-E-1</v>
      </c>
      <c r="B689" s="202" t="str">
        <f>Seeds!Z800</f>
        <v>{"id":"M4-MyM-10a-E-1","stimulus":"&lt;p&gt;A José María le han hecho un descuento de {{T2}} € por comprar unos juguetes de madera para sus hijos. Si los juguetes cuestan {{T1}} €, ¿cuánto va a pagar Jose María?&lt;/p&gt;","template":"&lt;p&gt;Va a pagar {{response}} €.&lt;/p&gt;","hint":"&lt;p&gt;Las restas de euros y céntimos son iguales que las de números decimales.&lt;/p&gt;","feedback":"&lt;p&gt;Las restas de euros y céntimos son iguales que las de números decimales.&lt;/p&gt;&lt;p style=\"text-align: center\"&gt;{{T1}} − {{T2}} = {{A1}} €&lt;/p&gt;","seed":{"parameters":[{"name":"Q1","label":null,"min":200,"max":500,"step":5},{"name":"Q2","label":null,"min":1000,"max":3000,"step":25}],"calculated":[{"name":"A1","label":"{{function}}","function":"{{Q2}}/100"},{"name":"T1","function":"({{Q1}}+{{Q2}})/100","temp":true},{"name":"T2","function":"{{Q1}}/100","temp":true}],"uniques":true},"algorithm":{"name":"calculateOperation","params":{"method":"equivLiteral","keyboard":"INTERMEDIATE"}}}</v>
      </c>
      <c r="C689" s="202" t="str">
        <f t="shared" si="30"/>
        <v>#REF!</v>
      </c>
      <c r="D689" s="202" t="str">
        <f t="shared" si="2"/>
        <v>#REF!</v>
      </c>
    </row>
    <row r="690" ht="15.75" customHeight="1">
      <c r="A690" s="202" t="str">
        <f>Seeds!AA801</f>
        <v>M4-MyM-10a-E-2</v>
      </c>
      <c r="B690" s="202" t="str">
        <f>Seeds!Z801</f>
        <v>{"id":"M4-MyM-10a-E-2","stimulus":"&lt;p&gt;Ana ha ido a la tienda a comprar fruta de proximidad. Por una compra de {{T1}} € ha pagado con {{T2}} €. ¿Cuánto cambio le han dado?&lt;/p&gt;","template":"&lt;p&gt;Le han devuelto {{response}} €.&lt;/p&gt;","hint":"&lt;p&gt;Las restas de euros y céntimos son iguales que las de números decimales.&lt;/p&gt;","feedback":"&lt;p&gt;Las restas de euros y céntimos son iguales que las de números decimales.&lt;/p&gt;&lt;p style=\"text-align: center\"&gt;{{T2}} − {{T1}} = {{A1}} €&lt;/p&gt;","seed":{"parameters":[{"name":"Q1","label":null,"min":1050,"max":2950,"step":100},{"name":"Q2","label":null,"min":1050,"max":2950,"step":100},{"name":"Q3","label":null,"min":1050,"max":2950,"step":100}],"calculated":[{"name":"A1","label":"{{function}}","function":"{{T2}}-{{T1}}"},{"name":"T1","function":"{{Q1}}/100","temp":true},{"name":"T2","function":"math.ceil({{Q1}}/1000)*10","temp":true}],"uniques":true},"algorithm":{"name":"calculateOperation","params":{"method":"equivLiteral","keyboard":"INTERMEDIATE"}}}</v>
      </c>
      <c r="C690" s="202" t="str">
        <f t="shared" si="30"/>
        <v>#REF!</v>
      </c>
      <c r="D690" s="202" t="str">
        <f t="shared" si="2"/>
        <v>#REF!</v>
      </c>
    </row>
    <row r="691" ht="15.75" customHeight="1">
      <c r="A691" s="202" t="str">
        <f>Seeds!AA802</f>
        <v>M4-MyM-10a-E-3</v>
      </c>
      <c r="B691" s="202" t="str">
        <f>Seeds!Z802</f>
        <v>{"id":"M4-MyM-10a-E-3","stimulus":"&lt;p&gt;Pablo y Vicente quieren comprar {{Q10}}, pero lo van a pagar en {{Q1}} plazos de {{T1}} € cada uno. ¿Cuál es su precio total?&lt;/p&gt;","template":"&lt;p&gt;El precio total es de {{response}} €.&lt;/p&gt;","hint":"&lt;p&gt;Las multiplicaciones de euros y céntimos son iguales que las de números decimales.&lt;/p&gt;","feedback":"&lt;p&gt;Las multiplicaciones de euros y céntimos son iguales que las de números decimales.&lt;/p&gt;&lt;p style=\"text-align: center\"&gt;{{Q1}} × {{T1}} = {{A1}} €&lt;/p&gt;","seed":{"parameters":[{"name":"Q1","label":null,"min":10,"max":36,"step":1},{"name":"Q2","label":null,"min":1000,"max":5000,"step":5},{"name":"Q10","list":["una televisión","una cámara de fotos","un ordenador","un teléfono móvil"]}],"calculated":[{"name":"A1","label":"{{function}}","function":"{{Q1}}*{{Q2}}/100"},{"name":"T1","function":"{{Q2}}/100","temp":true}],"uniques":true},"algorithm":{"name":"calculateOperation","params":{"method":"equivLiteral","keyboard":"INTERMEDIATE"}}}</v>
      </c>
      <c r="C691" s="202" t="str">
        <f t="shared" si="30"/>
        <v>#REF!</v>
      </c>
      <c r="D691" s="202" t="str">
        <f t="shared" si="2"/>
        <v>#REF!</v>
      </c>
    </row>
    <row r="692" ht="15.75" customHeight="1">
      <c r="A692" s="202" t="str">
        <f>Seeds!AA803</f>
        <v>M4-MyM-22a-I-1</v>
      </c>
      <c r="B692" s="202" t="str">
        <f>Seeds!Z803</f>
        <v>{"id":"M4-MyM-22a-I-1","stimulus":"&lt;p&gt;Arrastra cada uno de estos sucesos a la unidad de tiempo que mejor expresa su duración.&lt;/p&gt;","hint":"&lt;p&gt;Un &lt;b&gt;segundo&lt;/b&gt; lo marca el tictac del segundero de un reloj.&lt;/p&gt;&lt;p&gt;Un &lt;b&gt;minuto&lt;/b&gt; lo marca una vuelta completa del segundero.&lt;/p&gt;&lt;p&gt;Una &lt;b&gt;hora&lt;/b&gt; la marca una vuelta completa del minutero.&lt;/p&gt;","feedback":"&lt;p&gt;Un &lt;b&gt;segundo&lt;/b&gt; lo marca el tictac del segundero de un reloj.&lt;/p&gt;&lt;p&gt;Un &lt;b&gt;minuto&lt;/b&gt; lo marca una vuelta completa del segundero.&lt;/p&gt;&lt;p&gt;Una &lt;b&gt;hora&lt;/b&gt; la marca una vuelta completa del minutero.&lt;/p&gt;","seed":{"parameters":[{"name":"Q1","label":null,"list":["Ver una película.","Ir al colegio un día.","Jugar un partido de fútbol.","Dormir una noche."]},{"name":"Q2","label":null,"list":["Escuchar una canción.","Darse una ducha.","Subir las escaleras hasta un 5.º piso.","Poner la mesa."]},{"name":"Q3","label":null,"list":["Hacer una voltereta.","Dar un sorbo a un vaso.","Pronunciar una palabra.","Cambiar de canal en la televisión."]}],"calculated":[{"name":"A1","label":"{{Q1}}","function":"Horas","incorrect":true},{"name":"A2","label":"{{Q2}}","function":"Minutos","incorrect":true},{"name":"A3","label":"{{Q3}}","function":"Segundos","incorrect":true}],"uniques":true},"algorithm":{"name":"linkOperationResult","template":"Match list","params":{"invert":true}}}</v>
      </c>
      <c r="C692" s="202" t="str">
        <f t="shared" si="30"/>
        <v>#REF!</v>
      </c>
      <c r="D692" s="202" t="str">
        <f t="shared" si="2"/>
        <v>#REF!</v>
      </c>
    </row>
    <row r="693" ht="15.75" customHeight="1">
      <c r="A693" s="202" t="str">
        <f>Seeds!AA805</f>
        <v>M4-MyM-22a-E-1</v>
      </c>
      <c r="B693" s="202" t="str">
        <f>Seeds!Z805</f>
        <v>{"id":"M4-MyM-22a-E-1","stimulus":"&lt;p&gt;Selecciona el suceso cuya duración es mejor medir en horas.&lt;/p&gt;","hint":"&lt;p&gt;Un &lt;b&gt;segundo&lt;/b&gt; lo marca el tictac del segundero de un reloj.&lt;/p&gt;&lt;p&gt;Un &lt;b&gt;minuto&lt;/b&gt; lo marca una vuelta completa del segundero.&lt;/p&gt;&lt;p&gt;Una &lt;b&gt;hora&lt;/b&gt; la marca una vuelta completa del minutero.&lt;/p&gt;","feedback":"&lt;p&gt;Un &lt;b&gt;segundo&lt;/b&gt; lo marca el tictac del segundero de un reloj.&lt;/p&gt;&lt;p&gt;Un &lt;b&gt;minuto&lt;/b&gt; lo marca una vuelta completa del segundero.&lt;/p&gt;&lt;p&gt;Una &lt;b&gt;hora&lt;/b&gt; la marca una vuelta completa del minutero.&lt;/p&gt;","seed":{"parameters":[],"calculated":[{"name":"A1","label":"Leer una novela completa."},{"name":"A2","label":"Ir al colegio un día."},{"name":"A3","label":"Ver un partido de fútbol."},{"name":"A4","label":"Dormir una noche."},{"name":"A5","label":"Escuchar una canción.","incorrect":true},{"name":"A6","label":"Darse una ducha.","incorrect":true},{"name":"A7","label":"Subir las escaleras hasta un 5.º piso.","incorrect":true},{"name":"A8","label":"Poner la mesa.","incorrect":true},{"name":"A9","label":"Hacer una voltereta.","incorrect":true},{"name":"A10","label":"Dar un sorbo a un vaso.","incorrect":true},{"name":"A11","label":"Pronunciar una palabra.","incorrect":true},{"name":"A12","label":"Cambiar de canal en la televisión.","incorrect":true}],"uniques":true},"algorithm":{"name":"trueFalse","template":"Multiple choice – standard","params":{"countCorrect":1,"countIncorrect":2,"showCheckIcon":true}}}</v>
      </c>
      <c r="C693" s="202" t="str">
        <f t="shared" si="30"/>
        <v>#REF!</v>
      </c>
      <c r="D693" s="202" t="str">
        <f t="shared" si="2"/>
        <v>#REF!</v>
      </c>
    </row>
    <row r="694" ht="15.75" customHeight="1">
      <c r="A694" s="202" t="str">
        <f>Seeds!AA806</f>
        <v>M4-MyM-22a-E-2</v>
      </c>
      <c r="B694" s="202" t="str">
        <f>Seeds!Z806</f>
        <v>{"id":"M4-MyM-22a-E-2","stimulus":"&lt;p&gt;Selecciona el suceso cuya duración es mejor medir en minutos.&lt;/p&gt;","hint":"&lt;p&gt;Un &lt;b&gt;segundo&lt;/b&gt; lo marca el tictac del segundero de un reloj.&lt;/p&gt;&lt;p&gt;Un &lt;b&gt;minuto&lt;/b&gt; lo marca una vuelta completa del segundero.&lt;/p&gt;&lt;p&gt;Una &lt;b&gt;hora&lt;/b&gt; la marca una vuelta completa del minutero.&lt;/p&gt;","feedback":"&lt;p&gt;Un &lt;b&gt;segundo&lt;/b&gt; lo marca el tictac del segundero de un reloj.&lt;/p&gt;&lt;p&gt;Un &lt;b&gt;minuto&lt;/b&gt; lo marca una vuelta completa del segundero.&lt;/p&gt;&lt;p&gt;Una &lt;b&gt;hora&lt;/b&gt; la marca una vuelta completa del minutero.&lt;/p&gt;","seed":{"parameters":[],"calculated":[{"name":"A1","label":"Leer una novela completa.","incorrect":true},{"name":"A2","label":"Ir al colegio un día.","incorrect":true},{"name":"A3","label":"Ver un partido de fútbol.","incorrect":true},{"name":"A4","label":"Dormir una noche.","incorrect":true},{"name":"A5","label":"Escuchar una canción."},{"name":"A6","label":"Darse una ducha."},{"name":"A7","label":"Subir las escaleras hasta un 5.º piso."},{"name":"A8","label":"Poner la mesa."},{"name":"A9","label":"Hacer una voltereta.","incorrect":true},{"name":"A10","label":"Dar un sorbo a un vaso.","incorrect":true},{"name":"A11","label":"Pronunciar una palabra.","incorrect":true},{"name":"A12","label":"Cambiar de canal en la televisión.","incorrect":true}],"uniques":true},"algorithm":{"name":"trueFalse","template":"Multiple choice – standard","params":{"countCorrect":1,"countIncorrect":2,"showCheckIcon":true}}}</v>
      </c>
      <c r="C694" s="202" t="str">
        <f t="shared" si="30"/>
        <v>#REF!</v>
      </c>
      <c r="D694" s="202" t="str">
        <f t="shared" si="2"/>
        <v>#REF!</v>
      </c>
    </row>
    <row r="695" ht="15.75" customHeight="1">
      <c r="A695" s="202" t="str">
        <f>Seeds!AA807</f>
        <v>M4-MyM-22a-E-3</v>
      </c>
      <c r="B695" s="202" t="str">
        <f>Seeds!Z807</f>
        <v>{"id":"M4-MyM-22a-E-3","stimulus":"&lt;p&gt;Selecciona el suceso cuya duración es mejor medir en segundos.&lt;/p&gt;","hint":"&lt;p&gt;Un &lt;b&gt;segundo&lt;/b&gt; lo marca el tictac del segundero de un reloj.&lt;/p&gt;&lt;p&gt;Un &lt;b&gt;minuto&lt;/b&gt; lo marca una vuelta completa del segundero.&lt;/p&gt;&lt;p&gt;Una &lt;b&gt;hora&lt;/b&gt; la marca una vuelta completa del minutero.&lt;/p&gt;","feedback":"&lt;p&gt;Un &lt;b&gt;segundo&lt;/b&gt; lo marca el tictac del segundero de un reloj.&lt;/p&gt;&lt;p&gt;Un &lt;b&gt;minuto&lt;/b&gt; lo marca una vuelta completa del segundero.&lt;/p&gt;&lt;p&gt;Una &lt;b&gt;hora&lt;/b&gt; la marca una vuelta completa del minutero.&lt;/p&gt;","seed":{"parameters":[],"calculated":[{"name":"A1","label":"Leer una novela completa.","incorrect":true},{"name":"A2","label":"Ir al colegio un día.","incorrect":true},{"name":"A3","label":"Ver un partido de fútbol.","incorrect":true},{"name":"A4","label":"Dormir una noche.","incorrect":true},{"name":"A5","label":"Escuchar una canción.","incorrect":true},{"name":"A6","label":"Darse una ducha.","incorrect":true},{"name":"A7","label":"Subir las escaleras hasta un 5.º piso.","incorrect":true},{"name":"A8","label":"Poner la mesa.","incorrect":true},{"name":"A9","label":"Hacer una voltereta."},{"name":"A10","label":"Dar un sorbo a un vaso."},{"name":"A11","label":"Pronunciar una palabra."},{"name":"A12","label":"Cambiar de canal en la televisión."}],"uniques":true},"algorithm":{"name":"trueFalse","template":"Multiple choice – standard","params":{"countCorrect":1,"countIncorrect":2,"showCheckIcon":true}}}</v>
      </c>
      <c r="C695" s="202" t="str">
        <f t="shared" si="30"/>
        <v>#REF!</v>
      </c>
      <c r="D695" s="202" t="str">
        <f t="shared" si="2"/>
        <v>#REF!</v>
      </c>
    </row>
    <row r="696" ht="15.75" customHeight="1">
      <c r="A696" s="202" t="str">
        <f>Seeds!AA808</f>
        <v>M4-MyM-6a-I-1</v>
      </c>
      <c r="B696" s="202" t="str">
        <f>Seeds!Z808</f>
        <v>{"id":"M4-MyM-6a-I-1","stimulus":"&lt;p&gt;Cambia los números del reloj para que marque las {{T11}} {{T12}}.&lt;/p&gt;","feedback":"&lt;p&gt;En los relojes digitales, el número antes de los dos puntos marca la hora y el de después marca los minutos.&lt;/p&gt;","hint":"&lt;p&gt;En los relojes digitales, el número antes de los dos puntos marca la hora y el de después marca los minutos.&lt;/p&gt;","seed":{"parameters":[{"name":"Q1","label":null,"min":2,"max":11,"step":1},{"name":"Q2","label":null,"min":0,"max":55,"step":5}],"calculated":[{"name":"T11","label":"{{function}}","function":"if ({{Q2}} &lt; 31) {Lemonlib.numToWords({{Q1}}, 'es')} else Lemonlib.numToWords({{Q1}}+1, 'es')","temp":"true"},{"name":"T12","label":"{{function}}","function":"if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'es')","temp":"true"},{"name":"A1","function":"{{Q1}}"},{"name":"A2","function":"{{Q2}}"},{"name":"A1LABEL","label":"{{function}}","function":"Lemonlib.toTimeString({{Q1}},{{Q2}})","temp":true}],"uniques":true},"algorithm":{"name":"clock","params":{"type":"digital"}}}</v>
      </c>
      <c r="C696" s="202" t="str">
        <f t="shared" si="30"/>
        <v>#REF!</v>
      </c>
      <c r="D696" s="202" t="str">
        <f t="shared" si="2"/>
        <v>#REF!</v>
      </c>
    </row>
    <row r="697" ht="15.75" customHeight="1">
      <c r="A697" s="202" t="str">
        <f>Seeds!AA809</f>
        <v>M4-MyM-6a-I-2</v>
      </c>
      <c r="B697" s="202" t="str">
        <f>Seeds!Z809</f>
        <v>{"id":"M4-MyM-6a-I-2","stimulus":"&lt;p&gt;Mueve las agujas del reloj para que marque las {{T11}} {{T12}}.&lt;/p&gt;","feedback":"&lt;p&gt;En los relojes analógicos, la manecilla corta señala la hora y la larga señala los minutos.&lt;/p&gt;","hint":"&lt;p&gt;En los relojes analógicos, la manecilla corta señala la hora y la larga señala los minutos.&lt;/p&gt;","seed":{"parameters":[{"name":"Q1","label":null,"min":2,"max":11,"step":1},{"name":"Q2","label":null,"min":0,"max":55,"step":5}],"calculated":[{"name":"T11","label":"{{function}}","function":"if ({{Q2}} &lt; 31) {Lemonlib.numToWords({{Q1}}, 'es')} else Lemonlib.numToWords({{Q1}}+1, 'es')","temp":"true"},{"name":"T12","label":"{{function}}","function":"if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'es')","temp":"true"},{"name":"A1","function":"{{Q1}}"},{"name":"A2","function":"{{Q2}}"},{"name":"A1LABEL","label":"{{function}}","function":"Lemonlib.toTimeString({{Q1}},{{Q2}})","temp":true}],"uniques":true},"algorithm":{"name":"clock","params":{"type":"analog"}}}</v>
      </c>
      <c r="C697" s="202" t="str">
        <f t="shared" si="30"/>
        <v>#REF!</v>
      </c>
      <c r="D697" s="202" t="str">
        <f t="shared" si="2"/>
        <v>#REF!</v>
      </c>
    </row>
    <row r="698" ht="15.75" customHeight="1">
      <c r="A698" s="202" t="str">
        <f>Seeds!AA810</f>
        <v>M4-MyM-6a-E-1</v>
      </c>
      <c r="B698" s="202" t="str">
        <f>Seeds!Z810</f>
        <v>{
    "id": "M4-MyM-6a-E-1",
    "stimulus": "&lt;p&gt;¿Cuál de estas horas son las {{T11}} {{T12}}?&lt;/p&gt;",
    "hint": "&lt;p&gt;En los relojes digitales, el número antes de los dos puntos marca la hora y el de después marca los minutos.&lt;/p&gt;",
    "feedback": "&lt;p&gt;En los relojes digitales, el número antes de los dos puntos marca la hora y el de después marca los minutos.&lt;/p&gt;&lt;p&gt;Después de las 12 del mediodía, hay que restar 12 a la hora cuando aparece en forma digital.&lt;/p&gt;",
    "seed": {
        "parameters": [
            {
                "name": "Q1",
                "label": null,
                "min": 2,
                "max": 11,
                "step": 1
            },
            {
                "name": "Q2",
                "label": null,
                "min": 10,
                "max": 55,
                "step": 5
            },
            {
                "name": "Q3",
                "label": null,
                "min": 2,
                "max": 11,
                "step": 1
            },
            {
                "name": "Q4",
                "label": null,
                "min": 10,
                "max": 55,
                "step": 5
            },
            {
                "name": "Q5",
                "label": null,
                "min": 2,
                "max": 11,
                "step": 1
            },
            {
                "name": "Q6",
                "label": null,
                "min": 10,
                "max": 55,
                "step": 5
            }
        ],
        "calculated": [
            {
                "name": "T11",
                "label": "{{function}}",
                "function": "if ({{Q2}} &lt; 31) {Lemonlib.numToWords({{Q1}}, 'es')} else Lemonlib.numToWords({{Q1}}+1, 'es')",
                "temp": "true"
            },
            {
                "name": "T12",
                "label": "{{function}}",
                "function": "if ({{Q2}} == 15) {'y cuarto' } else if ({{Q2}} == 30) {'y media'} else if ({{Q2}} == 0) {'en punto'} else if ({{Q2}} == 45) {'menos cuarto'} else if ({{Q2}}&lt;30) {'y '+Lemonlib.numToWords({{Q2}}, 'es')} else 'menos '+Lemonlib.numToWords(60-{{Q2}}, 'es')",
                "temp": "true"
            },
            {
                "name": "T1",
                "function": "{{Q1}}+12",
                "temp": true
            },
            {
                "name": "T2",
                "function": "{{Q2}}+12",
                "temp": true
            },
            {
                "name": "T3",
                "function": "{{Q3}}+12",
                "temp": true
            },
            {
                "name": "A1",
                "label": "{{T1}}:{{Q2}}"
            },
            {
                "name": "A2",
                "label": "{{T2}}:{{Q4}}",
                "incorrect": true
            },
            {
                "name": "A3",
                "label": "{{T3}}:{{Q6}}",
                "incorrect": true
            }
        ],
        "uniques": true
    },
    "algorithm": {
        "name": "trueFalse",
        "template": "Multiple choice – standard",
        "params": {
            "countCorrect": 1,
            "countIncorrect": 2,
            "showCheckIcon": false,
            "columns": 3
        }
    }
}</v>
      </c>
      <c r="C698" s="202" t="str">
        <f t="shared" si="30"/>
        <v>#REF!</v>
      </c>
      <c r="D698" s="202" t="str">
        <f t="shared" si="2"/>
        <v>#REF!</v>
      </c>
    </row>
    <row r="699" ht="15.75" customHeight="1">
      <c r="A699" s="202" t="str">
        <f>Seeds!AA811</f>
        <v>M4-MyM-6b-I-1</v>
      </c>
      <c r="B699" s="202" t="str">
        <f>Seeds!Z811</f>
        <v>{"id":"M4-MyM-6b-I-1","stimulus":"&lt;p&gt;Elige la equivalencia correcta.&lt;/p&gt;","template":"&lt;p style=\"text-align: center\"&gt;{{Q1}} minutos = {{response}} segundos&lt;/p&gt;","hint":"&lt;p&gt;Estas son las equivalencias entre las unidades de tiempo:&lt;/p&gt;&lt;div style=\"display:flex; justify-content:center;\"&gt;&lt;img src=\"https://blueberry-assets.oneclick.es/M4_MyM_6b_1.svg\" width=\"450\"&gt;&lt;/div&gt;","feedback":"&lt;p&gt;Estas son las equivalencias entre las unidades de tiempo:&lt;/p&gt;&lt;div style=\"display:flex; justify-content:center;\"&gt;&lt;img src=\"https://blueberry-assets.oneclick.es/M4_MyM_6b_1.svg\" width=\"450\"&gt;&lt;/div&gt;&lt;p&gt;En este caso:&lt;/p&gt;&lt;p style=\"text-align: center\"&gt;{{Q1}} × 60 = {{A1}} segundos&lt;/p&gt;","seed":{"parameters":[{"name":"Q1","label":null,"min":2,"max":50,"step":1},{"name":"Q2","label":null,"min":1,"max":50,"step":1},{"name":"Q3","label":null,"min":1,"max":50,"step":1}],"calculated":[{"name":"A1","label":"{{function}}","function":"{{Q1}}*60","group":1},{"name":"A2","label":"{{function}}","function":"{{Q2}}*60","group":1,"incorrect":true},{"name":"A3","label":"{{function}}","function":"{{Q3}}*60","group":1,"incorrect":true}],"uniques":true},"algorithm":{"name":"groupResponses","template":"Cloze with drop down"}}</v>
      </c>
      <c r="C699" s="202" t="str">
        <f t="shared" si="30"/>
        <v>#REF!</v>
      </c>
      <c r="D699" s="202" t="str">
        <f t="shared" si="2"/>
        <v>#REF!</v>
      </c>
    </row>
    <row r="700" ht="15.75" customHeight="1">
      <c r="A700" s="202" t="str">
        <f>Seeds!AA812</f>
        <v>M4-MyM-6b-I-2</v>
      </c>
      <c r="B700" s="202" t="str">
        <f>Seeds!Z812</f>
        <v>{"id":"M4-MyM-6b-I-2","stimulus":"&lt;p&gt;Elige la equivalencia correcta.&lt;/p&gt;","template":"&lt;p style=\"text-align: center\"&gt;{{T1}} segundos = {{response}} minutos&lt;/p&gt;","hint":"&lt;p&gt;Estas son las equivalencias entre las unidades de tiempo:&lt;/p&gt;&lt;div style=\"display:flex; justify-content:center;\"&gt;&lt;img src=\"https://blueberry-assets.oneclick.es/M4_MyM_6b_1.svg\" width=\"450\"&gt;&lt;/div&gt;","feedback":"&lt;p&gt;Estas son las equivalencias entre las unidades de tiempo:&lt;/p&gt;&lt;div style=\"display:flex; justify-content:center;\"&gt;&lt;img src=\"https://blueberry-assets.oneclick.es/M4_MyM_6b_1.svg\" width=\"450\"&gt;&lt;/div&gt;&lt;p&gt;En este caso:&lt;/p&gt;&lt;p style=\"text-align: center\"&gt;{{T1}} : 60 = {{Q1}} minutos&lt;/p&gt;","seed":{"parameters":[{"name":"Q1","label":null,"min":2,"max":50,"step":1},{"name":"Q2","label":null,"min":1,"max":50,"step":1},{"name":"Q3","label":null,"min":1,"max":50,"step":1}],"calculated":[{"name":"T1","function":"{{Q1}}*60","temp":true},{"name":"A1","label":"{{function}}","function":"{{Q1}}","group":1},{"name":"A2","label":"{{function}}","function":"{{Q2}}","group":1,"incorrect":true},{"name":"A3","label":"{{function}}","function":"{{Q3}}","group":1,"incorrect":true}],"uniques":true},"algorithm":{"name":"groupResponses","template":"Cloze with drop down"}}</v>
      </c>
      <c r="C700" s="202" t="str">
        <f t="shared" si="30"/>
        <v>#REF!</v>
      </c>
      <c r="D700" s="202" t="str">
        <f t="shared" si="2"/>
        <v>#REF!</v>
      </c>
    </row>
    <row r="701" ht="15.75" customHeight="1">
      <c r="A701" s="202" t="str">
        <f>Seeds!AA813</f>
        <v>M4-MyM-6b-I-3</v>
      </c>
      <c r="B701" s="202" t="str">
        <f>Seeds!Z813</f>
        <v>{"id":"M4-MyM-6b-I-3","stimulus":"&lt;p&gt;Elige la equivalencia correcta.&lt;/p&gt;","template":"&lt;p style=\"text-align: center\"&gt;{{Q1}} horas = {{response}} minutos&lt;/p&gt;","hint":"&lt;p&gt;Estas son las equivalencias entre las unidades de tiempo:&lt;/p&gt;&lt;div style=\"display:flex; justify-content:center;\"&gt;&lt;img src=\"https://blueberry-assets.oneclick.es/M4_MyM_6b_1.svg\" width=\"450\"&gt;&lt;/div&gt;","feedback":"&lt;p&gt;Estas son las equivalencias entre las unidades de tiempo:&lt;/p&gt;&lt;div style=\"display:flex; justify-content:center;\"&gt;&lt;img src=\"https://blueberry-assets.oneclick.es/M4_MyM_6b_1.svg\" width=\"450\"&gt;&lt;/div&gt;&lt;p&gt;En este caso:&lt;/p&gt;&lt;p style=\"text-align: center\"&gt;{{Q1}} × 60 = {{A1}} minutos&lt;/p&gt;","seed":{"parameters":[{"name":"Q1","label":null,"min":2,"max":10,"step":1},{"name":"Q2","label":null,"min":1,"max":10,"step":1},{"name":"Q3","label":null,"min":1,"max":10,"step":1}],"calculated":[{"name":"A1","label":"{{function}}","function":"{{Q1}}*60","group":1},{"name":"A2","label":"{{function}}","function":"{{Q2}}*60","group":1,"incorrect":true},{"name":"A3","label":"{{function}}","function":"{{Q3}}*60","group":1,"incorrect":true}],"uniques":true},"algorithm":{"name":"groupResponses","template":"Cloze with drop down"}}</v>
      </c>
      <c r="C701" s="202" t="str">
        <f t="shared" si="30"/>
        <v>#REF!</v>
      </c>
      <c r="D701" s="202" t="str">
        <f t="shared" si="2"/>
        <v>#REF!</v>
      </c>
    </row>
    <row r="702" ht="15.75" customHeight="1">
      <c r="A702" s="202" t="str">
        <f>Seeds!AA814</f>
        <v>M4-MyM-6b-E-1</v>
      </c>
      <c r="B702" s="202" t="str">
        <f>Seeds!Z814</f>
        <v>{"id":"M4-MyM-6b-E-1","stimulus":"&lt;p&gt;Completa la siguiente igualdad.&lt;/p&gt;","template":"&lt;p style=\"text-align: center\"&gt;{{T1}} minutos = {{response}} horas&lt;/p&gt;","hint":"&lt;p&gt;Estas son las equivalencias entre las unidades de tiempo:&lt;/p&gt;&lt;div style=\"display:flex; justify-content:center;\"&gt;&lt;img src=\"https://blueberry-assets.oneclick.es/M4_MyM_6b_1.svg\" width=\"450\"&gt;&lt;/div&gt;","feedback":"&lt;p&gt;Estas son las equivalencias entre las unidades de tiempo:&lt;/p&gt;&lt;div style=\"display:flex; justify-content:center;\"&gt;&lt;img src=\"https://blueberry-assets.oneclick.es/M4_MyM_6b_1.svg\" width=\"450\"&gt;&lt;/div&gt;&lt;p&gt;En este caso:&lt;/p&gt;&lt;p style=\"text-align: center\"&gt;{{T1}} : 60 = {{Q1}} horas&lt;/p&gt;","seed":{"parameters":[{"name":"Q1","list":["2","3","4","5"]}],"calculated":[{"name":"T1","function":"{{Q1}}*60","temp":true},{"name":"A1","function":"{{Q1}}"}],"uniques":true},"algorithm":{"name":"calculateOperation","params":{"method":"equivLiteral","keyboard":"NUMERICAL"}}}</v>
      </c>
      <c r="C702" s="202" t="str">
        <f t="shared" si="30"/>
        <v>#REF!</v>
      </c>
      <c r="D702" s="202" t="str">
        <f t="shared" si="2"/>
        <v>#REF!</v>
      </c>
    </row>
    <row r="703" ht="15.75" customHeight="1">
      <c r="A703" s="202" t="str">
        <f>Seeds!AA815</f>
        <v>M4-MyM-6b-E-2</v>
      </c>
      <c r="B703" s="202" t="str">
        <f>Seeds!Z815</f>
        <v>{"id":"M4-MyM-6b-E-2","stimulus":"&lt;p&gt;Completa la siguiente igualdad.&lt;/p&gt;","template":"&lt;p style=\"text-align: center\"&gt;{{Q1}} horas = {{response}} minutos&lt;/p&gt;","hint":"&lt;p&gt;Estas son las equivalencias entre las unidades de tiempo:&lt;/p&gt;&lt;div style=\"display:flex; justify-content:center;\"&gt;&lt;img src=\"https://blueberry-assets.oneclick.es/M4_MyM_6b_1.svg\" width=\"450\"&gt;&lt;/div&gt;","feedback":"&lt;p&gt;Estas son las equivalencias entre las unidades de tiempo:&lt;/p&gt;&lt;div style=\"display:flex; justify-content:center;\"&gt;&lt;img src=\"https://blueberry-assets.oneclick.es/M4_MyM_6b_1.svg\" width=\"450\"&gt;&lt;/div&gt;&lt;p&gt;En este caso:&lt;/p&gt;&lt;p style=\"text-align: center\"&gt;{{Q1}} × 60 = {{A1}} minutos&lt;/p&gt;","seed":{"parameters":[{"name":"Q1","list":["2","3","4","5"]}],"calculated":[{"name":"A1","function":"{{Q1}}*60"}],"uniques":true},"algorithm":{"name":"calculateOperation","params":{"method":"equivLiteral","keyboard":"NUMERICAL"}}}</v>
      </c>
      <c r="C703" s="202" t="str">
        <f t="shared" si="30"/>
        <v>#REF!</v>
      </c>
      <c r="D703" s="202" t="str">
        <f t="shared" si="2"/>
        <v>#REF!</v>
      </c>
    </row>
    <row r="704" ht="15.75" customHeight="1">
      <c r="A704" s="202" t="str">
        <f>Seeds!AA816</f>
        <v>M4-MyM-6b-E-3</v>
      </c>
      <c r="B704" s="202" t="str">
        <f>Seeds!Z816</f>
        <v>{"id":"M4-MyM-6b-E-3","stimulus":"&lt;p&gt;Completa la siguiente igualdad.&lt;/p&gt;","template":"&lt;p style=\"text-align: center\"&gt;{{Q1}} horas y {{Q2}} minutos = {{response}} minutos&lt;/p&gt;","hint":"&lt;p&gt;Estas son las equivalencias entre las unidades de tiempo:&lt;/p&gt;&lt;div style=\"display:flex; justify-content:center;\"&gt;&lt;img src=\"https://blueberry-assets.oneclick.es/M4_MyM_6b_1.svg\" width=\"450\"&gt;&lt;/div&gt;","feedback":"&lt;p&gt;Estas son las equivalencias entre las unidades de tiempo:&lt;/p&gt;&lt;div style=\"display:flex; justify-content:center;\"&gt;&lt;img src=\"https://blueberry-assets.oneclick.es/M4_MyM_6b_1.svg\" width=\"450\"&gt;&lt;/div&gt;&lt;p&gt;En este caso:&lt;/p&gt;&lt;p style=\"text-align: center\"&gt;{{Q1}} × 60 = {{T1}} minutos&lt;/p&gt;&lt;p&gt;{{Q2}} + {{T1}} = {{A1}} minutos&lt;/p&gt;","seed":{"parameters":[{"name":"Q1","list":["2","3","4","5"]},{"name":"Q2","list":["10","20","30","40","50"]}],"calculated":[{"name":"T1","function":"{{Q1}}*60","temp":true},{"name":"A1","function":"{{Q1}}*60+{{Q2}}"}],"uniques":true},"algorithm":{"name":"calculateOperation","params":{"method":"equivLiteral","keyboard":"NUMERICAL"}}}</v>
      </c>
      <c r="C704" s="202" t="str">
        <f t="shared" si="30"/>
        <v>#REF!</v>
      </c>
      <c r="D704" s="202" t="str">
        <f t="shared" si="2"/>
        <v>#REF!</v>
      </c>
    </row>
    <row r="705" ht="15.75" customHeight="1">
      <c r="A705" s="202" t="str">
        <f>Seeds!AA817</f>
        <v>M4-MyM-6b-A-1</v>
      </c>
      <c r="B705" s="202" t="str">
        <f>Seeds!Z817</f>
        <v>{"id":"M4-MyM-6b-A-1","stimulus":"&lt;p&gt;Clara ha esperado {{T1}} segundos a que saliese su hermana del colegio. ¿A cuántos minutos equivalen?&lt;/p&gt;","template":"&lt;p&gt;{{T1}} segundos son {{response}} minutos.&lt;/p&gt;","hint":"&lt;p&gt;Estas son las equivalencias entre las unidades de tiempo:&lt;/p&gt;&lt;div style=\"display:flex; justify-content:center;\"&gt;&lt;img src=\"https://blueberry-assets.oneclick.es/M4_MyM_6b_1.svg\" width=\"450\"&gt;&lt;/div&gt;","feedback":"&lt;p&gt;Estas son las equivalencias entre las unidades de tiempo:&lt;/p&gt;&lt;div style=\"display:flex; justify-content:center;\"&gt;&lt;img src=\"https://blueberry-assets.oneclick.es/M4_MyM_6b_1.svg\" width=\"450\"&gt;&lt;/div&gt;&lt;p&gt;En este caso:&lt;/p&gt;&lt;p&gt;{{T1}} : 60 = {{Q1}} minutos&lt;/p&gt;","seed":{"parameters":[{"name":"Q1","label":null,"min":2,"max":15,"step":1}],"calculated":[{"name":"T1","function":"{{Q1}}*60","temp":true},{"name":"A1","function":"{{Q1}}"}],"uniques":true},"algorithm":{"name":"calculateOperation","params":{"method":"equivLiteral","keyboard":"NUMERICAL"}}}</v>
      </c>
      <c r="C705" s="202" t="str">
        <f t="shared" si="30"/>
        <v>#REF!</v>
      </c>
      <c r="D705" s="202" t="str">
        <f t="shared" si="2"/>
        <v>#REF!</v>
      </c>
    </row>
    <row r="706" ht="15.75" customHeight="1">
      <c r="A706" s="202" t="str">
        <f>Seeds!AA818</f>
        <v>M4-MyM-6b-A-2</v>
      </c>
      <c r="B706" s="202" t="str">
        <f>Seeds!Z818</f>
        <v>{"id":"M4-MyM-6b-A-2","stimulus":"&lt;p&gt;Trinidad ha preparado la comida para sus sobrinos en {{Q1}} minutos. ¿A cuántos segundos equivalen?&lt;/p&gt;","template":"&lt;p&gt;{{Q1}} minutos son {{response}} segundos.&lt;/p&gt;","hint":"&lt;p&gt;Estas son las equivalencias entre las unidades de tiempo:&lt;/p&gt;&lt;div style=\"display:flex; justify-content:center;\"&gt;&lt;img src=\"https://blueberry-assets.oneclick.es/M4_MyM_6b_1.svg\" width=\"450\"&gt;&lt;/div&gt;","feedback":"&lt;p&gt;Estas son las equivalencias entre las unidades de tiempo:&lt;/p&gt;&lt;div style=\"display:flex; justify-content:center;\"&gt;&lt;img src=\"https://blueberry-assets.oneclick.es/M4_MyM_6b_1.svg\" width=\"450\"&gt;&lt;/div&gt;&lt;p&gt;En este caso:&lt;/p&gt;&lt;p&gt;{{Q1}} × 60 = {{A1}} segundos&lt;/p&gt;","seed":{"parameters":[{"name":"Q1","label":null,"min":20,"max":40,"step":1}],"calculated":[{"name":"A1","function":"{{Q1}}*60"}],"uniques":true},"algorithm":{"name":"calculateOperation","params":{"method":"equivLiteral","keyboard":"NUMERICAL"}}}</v>
      </c>
      <c r="C706" s="202" t="str">
        <f t="shared" si="30"/>
        <v>#REF!</v>
      </c>
      <c r="D706" s="202" t="str">
        <f t="shared" si="2"/>
        <v>#REF!</v>
      </c>
    </row>
    <row r="707" ht="15.75" customHeight="1">
      <c r="A707" s="202" t="str">
        <f>Seeds!AA819</f>
        <v>M4-MyM-6b-A-3</v>
      </c>
      <c r="B707" s="202" t="str">
        <f>Seeds!Z819</f>
        <v>{"id":"M4-MyM-6b-A-3","stimulus":"&lt;p&gt;El viaje en autobús que ha hecho Blanca para ir al pueblo ha durado {{Q1}} horas. ¿Cuántos minutos son?&lt;/p&gt;","template":"&lt;p&gt;{{Q1}} horas son {{response}} minutos.&lt;/p&gt;","hint":"&lt;p&gt;Estas son las equivalencias entre las unidades de tiempo:&lt;/p&gt;&lt;div style=\"display:flex; justify-content:center;\"&gt;&lt;img src=\"https://blueberry-assets.oneclick.es/M4_MyM_6b_1.svg\" width=\"450\"&gt;&lt;/div&gt;","feedback":"&lt;p&gt;Estas son las equivalencias entre las unidades de tiempo:&lt;/p&gt;&lt;div style=\"display:flex; justify-content:center;\"&gt;&lt;img src=\"https://blueberry-assets.oneclick.es/M4_MyM_6b_1.svg\" width=\"450\"&gt;&lt;/div&gt;&lt;p&gt;En este caso:&lt;/p&gt;&lt;p&gt;{{Q1}} × 60 = {{A1}} minutos&lt;/p&gt;","seed":{"parameters":[{"name":"Q1","label":null,"min":2,"max":10,"step":1}],"calculated":[{"name":"A1","function":"{{Q1}}*60"}],"uniques":true},"algorithm":{"name":"calculateOperation","params":{"method":"equivLiteral","keyboard":"NUMERICAL"}}}</v>
      </c>
      <c r="C707" s="202" t="str">
        <f t="shared" si="30"/>
        <v>#REF!</v>
      </c>
      <c r="D707" s="202" t="str">
        <f t="shared" si="2"/>
        <v>#REF!</v>
      </c>
    </row>
    <row r="708" ht="15.75" customHeight="1">
      <c r="A708" s="202" t="str">
        <f>Seeds!AA820</f>
        <v>M4-MyM-6c-I-1</v>
      </c>
      <c r="B708" s="202" t="str">
        <f>Seeds!Z820</f>
        <v>{
    "id": "M4-MyM-6c-I-1",
    "stimulus": "&lt;p&gt;Lorena ha empezado a hacer actividades de Matemáticas a las {{Q1}}:{{Q2}}. Si ha parado a las {{T1}}:{{T2}}, ¿cuántos minutos ha estado con las actividades?&lt;/p&gt;",
    "template": "&lt;p&gt;Ha practicado durante {{response}} minutos.&lt;/p&gt;",
    "hint": "&lt;p&gt;Una hora tiene un máximo de 60 minutos.&lt;/p&gt;",
    "feedback": "&lt;p&gt;Cuando el minutero llega a 60 minutos, hay que sumar 1 hora más y contar los minutos desde cero.&lt;/p&gt;&lt;p&gt;Entre las {{Q1}}:{{Q2}} y las {{T1}}:00 han pasado {{T3}} minutos.&lt;/p&gt;&lt;p&gt;Y entre las {{T1}}:00 y las {{T1}}:{{T2}} han pasado {{T2}} minutos.&lt;/p&gt;&lt;p style=\"text-align: center\"&gt;{{T3}} + {{T2}} = {{Q3}} minutos&lt;/p&gt;",
    "seed": {
        "parameters": [
            {
                "name": "Q1",
                "list": [
                    "17",
                    "18",
                    "19",
                    "20"
                ]
            },
            {
                "name": "Q2",
                "label": null,
                "min": 40,
                "max": 55,
                "step": 5
            },
            {
                "name": "Q3",
                "label": null,
                "min": 30,
                "max": 50,
                "step": 5
            },
            {
                "name": "Q4",
                "label": null,
                "min": 25,
                "max": 50,
                "step": 5
            },
            {
                "name": "Q5",
                "label": null,
                "min": 25,
                "max": 50,
                "step": 5
            }
        ],
        "calculated": [
            {
                "name": "T1",
                "function": "{{Q1}}+1",
                "temp": true
            },
            {
                "name": "T2",
                "function": "{{Q2}}+{{Q3}}-60",
                "temp": true
            },
            {
                "name": "T3",
                "function": "60-{{Q2}}",
                "temp": true
            },
            {
                "name": "A1",
                "label": "{{Q3}}"
            },
            {
                "name": "A2",
                "label": "{{Q4}}",
                "incorrect": true
            },
            {
                "name": "A3",
                "label": "{{Q5}}",
                "incorrect": true
            }
        ],
        "uniques": true
    },
    "algorithm": {
        "name": "calculateOperation",
        "template": "Cloze with drag &amp; drop",
        "params": {
            "keyboard": "INTERMEDIATE"
        }
    }
}</v>
      </c>
      <c r="C708" s="202" t="str">
        <f t="shared" si="30"/>
        <v>#REF!</v>
      </c>
      <c r="D708" s="202" t="str">
        <f t="shared" si="2"/>
        <v>#REF!</v>
      </c>
    </row>
    <row r="709" ht="15.75" customHeight="1">
      <c r="A709" s="202" t="str">
        <f>Seeds!AA821</f>
        <v>M4-MyM-6c-I-2</v>
      </c>
      <c r="B709" s="202" t="str">
        <f>Seeds!Z821</f>
        <v>{"id":"M4-MyM-6c-I-2","stimulus":"&lt;p&gt;Ángel se subió a su coche a las {{Q1}}:{{Q2}} para ir de viaje a otra ciudad. Si el viaje ha durado {{Q3}} minutos, ¿a qué hora ha llegado a su destino?&lt;/p&gt;","template":"&lt;p&gt;Ha llegado a las {{response}}.&lt;/p&gt;","hint":"&lt;p&gt;Una hora tiene un máximo de 60 minutos.&lt;/p&gt;","feedback":"&lt;p&gt;Cuando el minutero llega a 60 minutos, hay que sumar 1 hora más y contar los minutos desde cero.&lt;/p&gt;&lt;p&gt;Entre las {{Q1}}:{{Q2}} y las {{T1}}:00 han pasado {{T5}} minutos.&lt;/p&gt;&lt;p&gt;Como quedan {{T2}} minutos de los {{Q3}} minutos del viaje, significa que ha llegado a las {{T1}}:{{T2}}.&lt;/p&gt;","seed":{"parameters":[{"name":"Q1","label":null,"min":8,"max":17,"step":1},{"name":"Q2","label":null,"min":35,"max":55,"step":5},{"name":"Q3","label":null,"min":35,"max":55,"step":5},{"name":"Q4","label":null,"min":40,"max":55,"step":5},{"name":"Q5","label":null,"min":40,"max":55,"step":5}],"calculated":[{"name":"T1","function":"{{Q1}}+1","temp":true},{"name":"T2","function":"{{Q2}}+{{Q3}}-60","temp":true},{"name":"T3","function":"{{Q2}}+{{Q4}}-60","temp":true},{"name":"T4","function":"{{Q2}}+{{Q5}}-60","temp":true},{"name":"T5","function":"60-{{Q2}}","temp":true},{"name":"A1","label":"{{T1}}:{{T2}}"},{"name":"A2","label":"{{T1}}:{{T3}}","incorrect":true},{"name":"A3","label":"{{T1}}:{{T4}}","incorrect":true}],"uniques":true},"algorithm":{"name":"calculateOperation","template":"Cloze with drag &amp; drop","params":{"keyboard":"INTERMEDIATE"}}}</v>
      </c>
      <c r="C709" s="202" t="str">
        <f t="shared" si="30"/>
        <v>#REF!</v>
      </c>
      <c r="D709" s="202" t="str">
        <f t="shared" si="2"/>
        <v>#REF!</v>
      </c>
    </row>
    <row r="710" ht="15.75" customHeight="1">
      <c r="A710" s="202" t="str">
        <f>Seeds!AA822</f>
        <v>M4-MyM-6c-I-3</v>
      </c>
      <c r="B710" s="202" t="str">
        <f>Seeds!Z822</f>
        <v>{"id":"M4-MyM-6c-I-3","stimulus":"&lt;p&gt;Erica ha dejado un bizcocho en el horno durante {{Q3}} minutos y lo ha sacado a las {{T1}}:{{T2}}. ¿A qué hora lo ha metido?&lt;/p&gt;","template":"&lt;p&gt;Ha metido el bizcocho en el horno a las {{response}}.&lt;/p&gt;","hint":"&lt;p&gt;Una hora tiene un máximo de 60 minutos.&lt;/p&gt;","feedback":"&lt;p&gt;Cuando el minutero llega a 60 minutos, hay que sumar 1 hora más y contar los minutos desde cero.&lt;/p&gt;&lt;p&gt;Entre las {{T1}}:{{T2}} y las {{T1}}:00 han pasado {{T2}} minutos.&lt;/p&gt;&lt;p&gt;Como quedan {{T3}} minutos de los {{Q3}} minutos del horneado, significa que ha metido el bizcocho a las {{Q1}}:{{Q2}}.&lt;/p&gt;","seed":{"parameters":[{"name":"Q1","label":null,"min":8,"max":17,"step":1},{"name":"Q2","label":null,"min":30,"max":55,"step":5},{"name":"Q3","label":null,"min":30,"max":55,"step":5},{"name":"Q4","label":null,"min":30,"max":55,"step":5},{"name":"Q5","label":null,"min":30,"max":55,"step":5}],"calculated":[{"name":"T1","function":"{{Q1}}+1","temp":true},{"name":"T2","function":"{{Q2}}+{{Q3}}-60","temp":true},{"name":"T3","function":"60-{{Q2}}","temp":true},{"name":"A1","label":"{{Q1}}:{{Q2}}"},{"name":"A2","label":"{{Q1}}:{{Q4}}","incorrect":true},{"name":"A3","label":"{{Q1}}:{{Q5}}","incorrect":true}],"uniques":true},"algorithm":{"name":"calculateOperation","template":"Cloze with drag &amp; drop","params":{"keyboard":"INTERMEDIATE"}}}</v>
      </c>
      <c r="C710" s="202" t="str">
        <f t="shared" si="30"/>
        <v>#REF!</v>
      </c>
      <c r="D710" s="202" t="str">
        <f t="shared" si="2"/>
        <v>#REF!</v>
      </c>
    </row>
    <row r="711" ht="15.75" customHeight="1">
      <c r="A711" s="202" t="str">
        <f>Seeds!AA823</f>
        <v>M4-MyM-6c-E-1</v>
      </c>
      <c r="B711" s="202" t="str">
        <f>Seeds!Z823</f>
        <v>{"id":"M4-MyM-6c-E-1","stimulus":"&lt;p&gt;El grupo de música de Dani empezó a ensayar a las {{Q1}}:{{Q2}} y terminó {{Q3}} minutos más tarde. Mueve las agujas del reloj para marcar la hora a la que terminaron.&lt;/p&gt;","feedback":"&lt;p&gt;Cuando la aguja del minutero llega a 60 minutos, hay que sumar 1 hora más y contar los minutos desde cero.&lt;/p&gt;&lt;p&gt;Entre las {{Q1}}:{{Q2}} y las {{T1}}:00 han pasado {{T2}} minutos.&lt;/p&gt;&lt;p&gt;Como quedan {{T3}} minutos de los {{Q3}} minutos del ensayo, significa que terminaron a las {{T1}}:{{T3}}.&lt;/p&gt;","hint":"&lt;p&gt;Una hora tiene un máximo de 60 minutos.&lt;/p&gt;","seed":{"parameters":[{"name":"Q1","label":null,"min":8,"max":17,"step":1},{"name":"Q2","label":null,"min":40,"max":55,"step":1},{"name":"Q3","label":null,"min":25,"max":50,"step":5}],"calculated":[{"name":"T1","function":"{{Q1}}+1","temp":true},{"name":"T2","function":"60-{{Q2}}","temp":true},{"name":"T3","function":"{{Q2}}+{{Q3}}-60","temp":true},{"name":"A1","function":"{{Q1}}+1"},{"name":"A1","function":"{{Q2}}+{{Q3}}-60"},{"name":"A1LABEL","label":"{{function}}","function":"Lemonlib.toTimeString({{A1}},{{A2}})","temp":true}],"uniques":false},"algorithm":{"name":"clock","params":{"type":"analog"}}}</v>
      </c>
      <c r="C711" s="202" t="str">
        <f t="shared" si="30"/>
        <v>#REF!</v>
      </c>
      <c r="D711" s="202" t="str">
        <f t="shared" si="2"/>
        <v>#REF!</v>
      </c>
    </row>
    <row r="712" ht="15.75" customHeight="1">
      <c r="A712" s="202" t="str">
        <f>Seeds!AA824</f>
        <v>M4-MyM-6c-E-2</v>
      </c>
      <c r="B712" s="202" t="str">
        <f>Seeds!Z824</f>
        <v>{"id":"M4-MyM-6c-E-2","stimulus":"&lt;p&gt;Alejandra miró el reloj después de estar leyendo durante {{Q3}} minutos. Si en el reloj eran las {{T1}}:{{T2}}, ¿a qué hora empezó a leer? Marca esa hora en este reloj.&lt;/p&gt;","feedback":"&lt;p&gt;Cuando la aguja del minutero llega a 60 minutos, hay que sumar 1 hora más y contar los minutos desde cero.&lt;/p&gt;&lt;p&gt;Entre las {{T1}}:{{T2}} y las {{T1}}:00 han pasado {{T2}} minutos.&lt;/p&gt;&lt;p&gt;Como quedan {{T3}} minutos de los {{Q3}} minutos de lectura, significa que empezó a leer a las {{Q1}}:{{Q2}}.&lt;/p&gt;","hint":"&lt;p&gt;Una hora tiene un máximo de 60 minutos.&lt;/p&gt;","seed":{"parameters":[{"name":"Q1","label":null,"min":8,"max":17,"step":1},{"name":"Q2","label":null,"min":40,"max":55,"step":1},{"name":"Q3","label":null,"min":25,"max":50,"step":5}],"calculated":[{"name":"T1","function":"{{Q1}}+1","temp":true},{"name":"T3","function":"60-{{Q2}}","temp":true},{"name":"T2","function":"{{Q2}}+{{Q3}}-60","temp":true},{"name":"A1","function":"{{Q1}}"},{"name":"A2","function":"{{Q2}}"},{"name":"A1LABEL","label":"{{function}}","function":"Lemonlib.toTimeString({{Q1}},{{Q2}})","temp":true}],"uniques":false},"algorithm":{"name":"clock","params":{"type":"digital"}}}</v>
      </c>
      <c r="C712" s="202" t="str">
        <f t="shared" si="30"/>
        <v>#REF!</v>
      </c>
      <c r="D712" s="202" t="str">
        <f t="shared" si="2"/>
        <v>#REF!</v>
      </c>
    </row>
    <row r="713" ht="15.75" customHeight="1">
      <c r="A713" s="202" t="str">
        <f>Seeds!AA825</f>
        <v>M4-MyM-6c-E-3</v>
      </c>
      <c r="B713" s="202" t="str">
        <f>Seeds!Z825</f>
        <v>{"id":"M4-MyM-6c-E-3","stimulus":"&lt;p&gt;Enrique estuvo viendo a su hermano jugar a un videojuego desde las {{Q1}}:{{Q2}}. Si terminaron {{Q3}} minutos después, ¿a qué hora apagaron la consola? Marca la hora en este reloj.&lt;/p&gt;","feedback":"&lt;p&gt;Cuando la aguja del minutero llega a 60 minutos, hay que sumar 1 hora más y contar los minutos desde cero.&lt;/p&gt;&lt;p&gt;Entre las {{Q1}}:{{Q2}} y las {{T1}}:00 han pasado {{T2}} minutos.&lt;/p&gt;&lt;p&gt;Como quedan {{T3}} minutos de los {{Q3}} minutos de juego, significa que terminaron a las {{T1}}:{{T3}}.&lt;/p&gt;","hint":"&lt;p&gt;Una hora tiene un máximo de 60 minutos.&lt;/p&gt;","seed":{"parameters":[{"name":"Q1","label":null,"min":8,"max":17,"step":1},{"name":"Q2","label":null,"min":40,"max":55,"step":1},{"name":"Q3","label":null,"min":25,"max":50,"step":5}],"calculated":[{"name":"T1","function":"{{Q1}}+1","temp":true},{"name":"T2","function":"60-{{Q2}}","temp":true},{"name":"T3","function":"{{Q2}}+{{Q3}}-60","temp":true},{"name":"A1","function":"{{Q1}}+1"},{"name":"A2","function":"{{Q2}}+{{Q3}}-60"},{"name":"A1LABEL","label":"{{function}}","function":"Lemonlib.toTimeString({{A1}},{{A2}})","temp":true}],"uniques":false},"algorithm":{"name":"clock","params":{"type":"analog"}}}</v>
      </c>
      <c r="C713" s="202" t="str">
        <f t="shared" si="30"/>
        <v>#REF!</v>
      </c>
      <c r="D713" s="202" t="str">
        <f t="shared" si="2"/>
        <v>#REF!</v>
      </c>
    </row>
    <row r="714" ht="15.75" customHeight="1">
      <c r="A714" s="202" t="str">
        <f>Seeds!AA826</f>
        <v>M4-MyM-7a-I-1</v>
      </c>
      <c r="B714" s="202" t="str">
        <f>Seeds!Z826</f>
        <v>{"id":"M4-MyM-7a-I-1","stimulus":"&lt;p&gt;Arrastra las unidades de tiempo con las situaciones que le correspondan.&lt;/p&gt;","hint":"&lt;p&gt;Algunas medidas de tiempo son:&lt;/p&gt;&lt;p style=\"text-align: center\"&gt;1 década = 10 años&lt;/p&gt;&lt;p style=\"text-align: center\"&gt;1 siglo = 100 años&lt;/p&gt;","feedback":"&lt;p&gt;Algunas medidas de tiempo son:&lt;/p&gt;&lt;p style=\"text-align: center\"&gt;1 década = 10 años&lt;/p&gt;&lt;p style=\"text-align: center\"&gt;1 siglo = 100 años&lt;/p&gt;","seed":{"parameters":[{"name":"Q1","label":null,"list":["Una semana dura 7 ... .","El mes de agosto tiene 31 ... .","El mes de enero tiene 31 ... ."]},{"name":"Q2","label":null,"list":["Dos ... tienen 14 días.","Un mes tiene 4 ... .","Un año tiene 52 ... ."]},{"name":"Q3","label":null,"list":["Un año tiene 12 ... .","Un bebé dice sus primeras palabras cuando tiene unos 9 … .","La primavera dura tres ... ."]},{"name":"Q4","label":null,"list":["Veinte años son dos ... .","Medio siglo son cinco ... ."]},{"name":"Q5","label":null,"list":["Cien años es un ... ."]}],"calculated":[{"name":"A1","label":"días","function":"{{Q1}}"},{"name":"A2","label":"semanas","function":"{{Q2}}"},{"name":"A3","label":"meses","function":"{{Q3}}"},{"name":"A4","label":"décadas","function":"{{Q4}}"},{"name":"A5","label":"siglo","function":"{{Q5}}"}],"uniques":true},"algorithm":{"name":"linkOperationResult","params":{"invert":false},"template":"Match list"}}</v>
      </c>
      <c r="C714" s="202" t="str">
        <f t="shared" si="30"/>
        <v>#REF!</v>
      </c>
      <c r="D714" s="202" t="str">
        <f t="shared" si="2"/>
        <v>#REF!</v>
      </c>
    </row>
    <row r="715" ht="15.75" customHeight="1">
      <c r="A715" s="202" t="str">
        <f>Seeds!AA827</f>
        <v>M4-MyM-7a-E-1</v>
      </c>
      <c r="B715" s="202" t="str">
        <f>Seeds!Z827</f>
        <v>{"id":"M4-MyM-7a-E-1","stimulus":"&lt;p&gt;Escribe la unidad de medida de tiempo más adecuada para completar estas oraciones.&lt;/p&gt;","template":"&lt;p&gt;Cada {{response}} hay exámenes en el colegio.&lt;/p&gt;&lt;p&gt;La Tierra tarda 12 {{response}} en dar una vuelta alrededor del Sol.&lt;/p&gt;&lt;p&gt;El coche de Adrián tiene 15 años, es decir, tiene 3 {{response}}.&lt;/p&gt;","hint":"&lt;p&gt;Algunas medidas de tiempo son:&lt;/p&gt;&lt;p style=\"text-align: center\"&gt;1 trimestre = 3 meses&lt;/p&gt;&lt;p style=\"text-align: center\"&gt;1 semestre = 6 meses&lt;/p&gt;&lt;p style=\"text-align: center\"&gt;1 lustro = 5 años&lt;/p&gt;&lt;p style=\"text-align: center\"&gt;1 década = 10 años&lt;/p&gt;&lt;p style=\"text-align: center\"&gt;1 siglo = 100 años&lt;/p&gt;","feedback":"&lt;p&gt;Algunas medidas de tiempo son:&lt;/p&gt;&lt;p style=\"text-align: center\"&gt;1 trimestre = 3 meses&lt;/p&gt;&lt;p style=\"text-align: center\"&gt;1 semestre = 6 meses&lt;/p&gt;&lt;p style=\"text-align: center\"&gt;1 lustro = 5 años&lt;/p&gt;&lt;p style=\"text-align: center\"&gt;1 década = 10 años&lt;/p&gt;&lt;p style=\"text-align: center\"&gt;1 siglo = 100 años&lt;/p&gt;","seed":{"parameters":[],"calculated":[{"name":"A1","label":"trimestre"},{"name":"A2","label":"meses"},{"name":"A3","label":"lustros"}],"uniques":true},"algorithm":{"name":"calculateOperation","template":"Cloze with text"}}</v>
      </c>
      <c r="C715" s="202" t="str">
        <f t="shared" si="30"/>
        <v>#REF!</v>
      </c>
      <c r="D715" s="202" t="str">
        <f t="shared" si="2"/>
        <v>#REF!</v>
      </c>
    </row>
    <row r="716" ht="15.75" customHeight="1">
      <c r="A716" s="202" t="str">
        <f>Seeds!AA828</f>
        <v>M4-MyM-7a-E-2</v>
      </c>
      <c r="B716" s="202" t="str">
        <f>Seeds!Z828</f>
        <v>{"id":"M4-MyM-7a-E-2","stimulus":"&lt;p&gt;Escribe la unidad de medida de tiempo más adecuada para completar estas oraciones.&lt;/p&gt;","template":"&lt;p&gt;El otoño dura tres {{response}}.&lt;/p&gt;&lt;p&gt;Un año dura doce {{response}}.&lt;/p&gt;&lt;p&gt;El lavavajillas de Jorge tiene 25 años, es decir, tiene 5 {{response}}.&lt;/p&gt;","hint":"&lt;p&gt;Algunas medidas de tiempo son:&lt;/p&gt;&lt;p style=\"text-align: center\"&gt;1 trimestre = 3 meses&lt;/p&gt;&lt;p style=\"text-align: center\"&gt;1 semestre = 6 meses&lt;/p&gt;&lt;p style=\"text-align: center\"&gt;1 lustro = 5 años&lt;/p&gt;&lt;p style=\"text-align: center\"&gt;1 década = 10 años&lt;/p&gt;&lt;p style=\"text-align: center\"&gt;1 siglo = 100 años&lt;/p&gt;","feedback":"&lt;p&gt;Algunas medidas de tiempo son:&lt;/p&gt;&lt;p style=\"text-align: center\"&gt;1 trimestre = 3 meses&lt;/p&gt;&lt;p style=\"text-align: center\"&gt;1 semestre = 6 meses&lt;/p&gt;&lt;p style=\"text-align: center\"&gt;1 lustro = 5 años&lt;/p&gt;&lt;p style=\"text-align: center\"&gt;1 década = 10 años&lt;/p&gt;&lt;p style=\"text-align: center\"&gt;1 siglo = 100 años&lt;/p&gt;","seed":{"parameters":[],"calculated":[{"name":"A1","label":"meses"},{"name":"A2","label":"meses"},{"name":"A3","label":"lustros"}],"uniques":true},"algorithm":{"name":"calculateOperation","template":"Cloze with text"}}</v>
      </c>
      <c r="C716" s="202" t="str">
        <f t="shared" si="30"/>
        <v>#REF!</v>
      </c>
      <c r="D716" s="202" t="str">
        <f t="shared" si="2"/>
        <v>#REF!</v>
      </c>
    </row>
    <row r="717" ht="15.75" customHeight="1">
      <c r="A717" s="202" t="str">
        <f>Seeds!AA829</f>
        <v>M4-MyM-7a-E-3</v>
      </c>
      <c r="B717" s="202" t="str">
        <f>Seeds!Z829</f>
        <v>{"id":"M4-MyM-7a-E-3","stimulus":"&lt;p&gt;Escribe la unidad de medida de tiempo más adecuada para completar estas oraciones.&lt;/p&gt;","template":"&lt;p&gt;El verano dura tres {{response}}.&lt;/p&gt;&lt;p&gt;Una semana tiene siete {{response}}.&lt;/p&gt;&lt;p&gt;Un siglo tiene cien {{response}}.&lt;/p&gt;","hint":"&lt;p&gt;Algunas medidas de tiempo son:&lt;/p&gt;&lt;p style=\"text-align: center\"&gt;1 trimestre = 3 meses&lt;/p&gt;&lt;p style=\"text-align: center\"&gt;1 semestre = 6 meses&lt;/p&gt;&lt;p style=\"text-align: center\"&gt;1 lustro = 5 años&lt;/p&gt;&lt;p style=\"text-align: center\"&gt;1 década = 10 años&lt;/p&gt;&lt;p style=\"text-align: center\"&gt;1 siglo = 100 años&lt;/p&gt;","feedback":"&lt;p&gt;Algunas medidas de tiempo son:&lt;/p&gt;&lt;p style=\"text-align: center\"&gt;1 trimestre = 3 meses&lt;/p&gt;&lt;p style=\"text-align: center\"&gt;1 semestre = 6 meses&lt;/p&gt;&lt;p style=\"text-align: center\"&gt;1 lustro = 5 años&lt;/p&gt;&lt;p style=\"text-align: center\"&gt;1 década = 10 años&lt;/p&gt;&lt;p style=\"text-align: center\"&gt;1 siglo = 100 años&lt;/p&gt;","seed":{"parameters":[],"calculated":[{"name":"A1","label":"meses"},{"name":"A2","label":"días"},{"name":"A3","label":"años"}],"uniques":true},"algorithm":{"name":"calculateOperation","template":"Cloze with text"}}</v>
      </c>
      <c r="C717" s="202" t="str">
        <f t="shared" si="30"/>
        <v>#REF!</v>
      </c>
      <c r="D717" s="202" t="str">
        <f t="shared" si="2"/>
        <v>#REF!</v>
      </c>
    </row>
    <row r="718" ht="15.75" customHeight="1">
      <c r="A718" s="202" t="str">
        <f>Seeds!AA830</f>
        <v>M4-MyM-7b-I-1</v>
      </c>
      <c r="B718" s="202" t="str">
        <f>Seeds!Z830</f>
        <v>{"id":"M4-MyM-7b-I-1","stimulus":"&lt;p&gt;Indica cuál de las siguientes equivalencias es correcta.&lt;/p&gt;","hint":"&lt;p&gt;Algunas medidas de tiempo son:&lt;/p&gt;&lt;p style=\"text-align: center\"&gt;1 trimestre = 3 meses&lt;/p&gt;&lt;p style=\"text-align: center\"&gt;1 semestre = 6 meses&lt;/p&gt;&lt;p style=\"text-align: center\"&gt;1 lustro = 5 años&lt;/p&gt;&lt;p style=\"text-align: center\"&gt;1 década = 10 años&lt;/p&gt;&lt;p style=\"text-align: center\"&gt;1 siglo = 100 años&lt;/p&gt;","feedback":"&lt;p&gt;Algunas medidas de tiempo son:&lt;/p&gt;&lt;p style=\"text-align: center\"&gt;1 trimestre = 3 meses&lt;/p&gt;&lt;p style=\"text-align: center\"&gt;1 semestre = 6 meses&lt;/p&gt;&lt;p style=\"text-align: center\"&gt;1 lustro = 5 años&lt;/p&gt;&lt;p style=\"text-align: center\"&gt;1 década = 10 años&lt;/p&gt;&lt;p style=\"text-align: center\"&gt;1 siglo = 100 años&lt;/p&gt;","seed":{"parameters":[{"name":"Q1","label":null,"list":[2,3,4]},{"name":"Q2","label":null,"list":[2,3,4,5,6,7]},{"name":"Q3","label":null,"list":[2,3,4]},{"name":"Q4","label":null,"list":[5,6,7,8,9,10]},{"name":"Q5","label":null,"list":[2,3,4]},{"name":"Q6","label":null,"list":[2,3,4]},{"name":"Q7","label":null,"list":[2,3,4,5,6,7]},{"name":"Q8","label":null,"list":[2,3,4,5,6,7]},{"name":"Q9","label":null,"list":[2,3,4]},{"name":"Q10","label":null,"list":[2,3,4]},{"name":"Q11","label":null,"list":[5,6,7,8,9,10]},{"name":"Q12","label":null,"list":[5,6,7,8,9,10]}],"calculated":[{"name":"T1","label":"{{function}}","function":"{{Q1}}*365","temp":true},{"name":"T2","label":"{{function}}","function":"{{Q2}}*7","temp":true},{"name":"T3","label":"{{function}}","function":"{{Q3}}*3","temp":true},{"name":"T4","label":"{{function}}","function":"{{Q4}}*5","temp":true},{"name":"T5","label":"{{function}}","function":"{{Q5}}*360","temp":true},{"name":"T6","label":"{{function}}","function":"{{Q6}}*300","temp":true},{"name":"T7","label":"{{function}}","function":"{{Q7}}*10","temp":true},{"name":"T8","label":"{{function}}","function":"{{Q8}}*5","temp":true},{"name":"T9","label":"{{function}}","function":"{{Q9}}*4","temp":true},{"name":"T10","label":"{{function}}","function":"{{Q10}}*5","temp":true},{"name":"T11","label":"{{function}}","function":"{{Q11}}*10","temp":true},{"name":"T12","label":"{{function}}","function":"{{Q12}}*2","temp":true},{"name":"T13","label":"{{function}}","function":"{{Q5}}*365","temp":true},{"name":"T14","label":"{{function}}","function":"{{Q6}}*365","temp":true},{"name":"T15","label":"{{function}}","function":"{{Q7}}*7","temp":true},{"name":"T16","label":"{{function}}","function":"{{Q8}}*7","temp":true},{"name":"T17","label":"{{function}}","function":"{{Q9}}*3","temp":true},{"name":"T18","label":"{{function}}","function":"{{Q10}}*3","temp":true},{"name":"T19","label":"{{function}}","function":"{{Q11}}*5","temp":true},{"name":"T20","label":"{{function}}","function":"{{Q12}}*5","temp":true},{"name":"A1","label":"{{function}}","function":"{{Q1}} años = {{T1}} días"},{"name":"A2","label":"{{function}}","function":"{{Q2}} semanas = {{T2}} días"},{"name":"A3","label":"{{function}}","function":"{{Q3}} trimestres = {{T3}} meses"},{"name":"A4","label":"{{function}}","function":"{{Q4}} lustros = {{T4}} años"},{"name":"A5","label":"{{function}}","function":"{{Q5}} años = {{T5}} días","incorrect":true,"feedback":"{{Q5}} años son {{T13}} días."},{"name":"A6","label":"{{function}}","function":"{{Q6}} años = {{T6}} días","incorrect":true,"feedback":"{{Q6}} años son {{T14}} días."},{"name":"A7","label":"{{function}}","function":"{{Q7}} semanas son {{T7}} días.","incorrect":true,"feedback":"{{Q7}} semanas son {{T15}} días."},{"name":"A8","label":"{{function}}","function":"{{Q8}} semanas = {{T8}} días","incorrect":true,"feedback":"{{Q8}} semanas son {{T16}} días."},{"name":"A9","label":"{{function}}","function":"{{Q9}} trimestres = {{T9}} meses","incorrect":true,"feedback":"{{Q9}} trimestres son {{T17}} meses."},{"name":"A10","label":"{{function}}","function":"{{Q10}} trimestres = {{T10}} meses","incorrect":true,"feedback":"{{Q10}} trimestres son {{T18}} meses."},{"name":"A11","label":"{{function}}","function":"{{Q11}} lustros = {{T11}} años","incorrect":true,"feedback":"{{Q11}} lustros son {{T19}} años."},{"name":"A12","label":"{{function}}","function":"{{Q12}} lustros = {{T12}} años","incorrect":true,"feedback":"{{Q12}} lustros son {{T20}} años."}],"uniques":true},"algorithm":{"name":"trueFalse","template":"Multiple choice – standard","params":{"countCorrect":1,"countIncorrect":2,"showCheckIcon":true}}}</v>
      </c>
      <c r="C718" s="202" t="str">
        <f t="shared" si="30"/>
        <v>#REF!</v>
      </c>
      <c r="D718" s="202" t="str">
        <f t="shared" si="2"/>
        <v>#REF!</v>
      </c>
    </row>
    <row r="719" ht="15.75" customHeight="1">
      <c r="A719" s="202" t="str">
        <f>Seeds!AA831</f>
        <v>M4-MyM-7b-E-1</v>
      </c>
      <c r="B719" s="202" t="str">
        <f>Seeds!Z831</f>
        <v>{"id":"M4-MyM-7b-E-1","stimulus":"&lt;p&gt;Completa las siguientes igualdades.&lt;/p&gt;","template":"&lt;p style=\"text-align: center\"&gt;{{Q1}} años = {{response}} días&lt;/p&gt;&lt;p style=\"text-align: center\"&gt;{{T1}} días = {{response}} semanas&lt;/p&gt;","hint":"&lt;p&gt;Algunas medidas de tiempo son:&lt;/p&gt;&lt;p style=\"text-align: center\"&gt;1 trimestre = 3 meses&lt;/p&gt;&lt;p style=\"text-align: center\"&gt;1 semestre = 6 meses&lt;/p&gt;&lt;p style=\"text-align: center\"&gt;1 lustro = 5 años&lt;/p&gt;&lt;p style=\"text-align: center\"&gt;1 década = 10 años&lt;/p&gt;&lt;p style=\"text-align: center\"&gt;1 siglo = 100 años&lt;/p&gt;","feedback":"&lt;p&gt;Algunas medidas de tiempo son:&lt;/p&gt;&lt;p style=\"text-align: center\"&gt;1 trimestre = 3 meses&lt;/p&gt;&lt;p style=\"text-align: center\"&gt;1 semestre = 6 meses&lt;/p&gt;&lt;p style=\"text-align: center\"&gt;1 lustro = 5 años&lt;/p&gt;&lt;p style=\"text-align: center\"&gt;1 década = 10 años&lt;/p&gt;&lt;p style=\"text-align: center\"&gt;1 siglo = 100 años&lt;/p&gt;","seed":{"parameters":[{"name":"Q1","label":null,"list":[2,3,4]},{"name":"Q2","label":null,"list":[2,3,4,5,6,7]}],"calculated":[{"name":"T1","label":"{{function}}","function":"{{Q2}}*7","temp":true},{"name":"A1","label":"{{function}}","function":"{{Q1}}*365","feedback":"&lt;p style=\"text-align: center\"&gt;{{Q1}} años son {{function}} días.&lt;/p&gt;&lt;p style=\"text-align: center\"&gt;{{Q1}} × 365 = {{function}} días&lt;/p&gt;"},{"name":"A2","label":"{{function}}","function":"{{Q2}}","feedback":"&lt;p style=\"text-align: center\"&gt;{{T1}} días son {{Q2}} semanas.&lt;/p&gt;&lt;p style=\"text-align: center\"&gt;{{T1}} : 7 = {{Q2}} semanas&lt;/p&gt;"}],"uniques":true},"algorithm":{"name":"calculateOperation","params":{"method":"equivLiteral","keyboard":"NUMERICAL"}}}</v>
      </c>
      <c r="C719" s="202" t="str">
        <f t="shared" si="30"/>
        <v>#REF!</v>
      </c>
      <c r="D719" s="202" t="str">
        <f t="shared" si="2"/>
        <v>#REF!</v>
      </c>
    </row>
    <row r="720" ht="15.75" customHeight="1">
      <c r="A720" s="202" t="str">
        <f>Seeds!AA832</f>
        <v>M4-MyM-7b-E-2</v>
      </c>
      <c r="B720" s="202" t="str">
        <f>Seeds!Z832</f>
        <v>{"id":"M4-MyM-7b-E-2","stimulus":"&lt;p&gt;Completa las siguientes igualdades.&lt;/p&gt;","template":"&lt;p style=\"text-align: center\"&gt;{{T1}} meses = {{response}} trimestres&lt;/p&gt;&lt;p style=\"text-align: center\"&gt;{{T2}} años = {{response}} lustros&lt;/p&gt;","hint":"&lt;p&gt;Algunas medidas de tiempo son:&lt;/p&gt;&lt;p style=\"text-align: center\"&gt;1 trimestre = 3 meses&lt;/p&gt;&lt;p style=\"text-align: center\"&gt;1 semestre = 6 meses&lt;/p&gt;&lt;p style=\"text-align: center\"&gt;1 lustro = 5 años&lt;/p&gt;&lt;p style=\"text-align: center\"&gt;1 década = 10 años&lt;/p&gt;&lt;p style=\"text-align: center\"&gt;1 siglo = 100 años&lt;/p&gt;","feedback":"&lt;p&gt;Algunas medidas de tiempo son:&lt;/p&gt;&lt;p style=\"text-align: center\"&gt;1 trimestre = 3 meses&lt;/p&gt;&lt;p style=\"text-align: center\"&gt;1 semestre = 6 meses&lt;/p&gt;&lt;p style=\"text-align: center\"&gt;1 lustro = 5 años&lt;/p&gt;&lt;p style=\"text-align: center\"&gt;1 década = 10 años&lt;/p&gt;&lt;p style=\"text-align: center\"&gt;1 siglo = 100 años&lt;/p&gt;","seed":{"parameters":[{"name":"Q1","label":null,"list":[2,3,4]},{"name":"Q2","label":null,"list":[2,3,4,5,6,7,8,9,10]}],"calculated":[{"name":"T1","label":"{{function}}","function":"{{Q1}}*3","temp":true},{"name":"T2","label":"{{function}}","function":"{{Q2}}*5","temp":true},{"name":"A1","label":"{{function}}","function":"{{Q1}}","feedback":"&lt;p style=\"text-align: center\"&gt;{{T1}} meses son {{Q1}} trimestres.&lt;/p&gt;&lt;p style=\"text-align: center\"&gt;{{T1}} : 3 = {{Q1}} trimestres&lt;/p&gt;"},{"name":"A2","label":"{{function}}","function":"{{Q2}}","feedback":"&lt;p style=\"text-align: center\"&gt;{{T2}} años son {{Q2}} lustros.&lt;/p&gt;&lt;p style=\"text-align: center\"&gt;{{T2}} : 5 = {{Q2}} lustros&lt;/p&gt;"}],"uniques":true},"algorithm":{"name":"calculateOperation","params":{"method":"equivLiteral","keyboard":"NUMERICAL"}}}</v>
      </c>
      <c r="C720" s="202" t="str">
        <f t="shared" si="30"/>
        <v>#REF!</v>
      </c>
      <c r="D720" s="202" t="str">
        <f t="shared" si="2"/>
        <v>#REF!</v>
      </c>
    </row>
    <row r="721" ht="15.75" customHeight="1">
      <c r="A721" s="202" t="str">
        <f>Seeds!AA833</f>
        <v>M4-MyM-7b-E-3</v>
      </c>
      <c r="B721" s="202" t="str">
        <f>Seeds!Z833</f>
        <v>{"id":"M4-MyM-7b-E-3","stimulus":"&lt;p&gt;Completa las siguientes igualdades.&lt;/p&gt;","template":"&lt;p style=\"text-align: center\"&gt;{{T1}} años = {{response}} décadas&lt;/p&gt;&lt;p style=\"text-align: center\"&gt;{{Q2}} semanas = {{response}} días&lt;/p&gt;","hint":"&lt;p&gt;Algunas medidas de tiempo son:&lt;/p&gt;&lt;p style=\"text-align: center\"&gt;1 trimestre = 3 meses&lt;/p&gt;&lt;p style=\"text-align: center\"&gt;1 semestre = 6 meses&lt;/p&gt;&lt;p style=\"text-align: center\"&gt;1 lustro = 5 años&lt;/p&gt;&lt;p style=\"text-align: center\"&gt;1 década = 10 años&lt;/p&gt;&lt;p style=\"text-align: center\"&gt;1 siglo = 100 años&lt;/p&gt;","feedback":"&lt;p&gt;Algunas medidas de tiempo son:&lt;/p&gt;&lt;p style=\"text-align: center\"&gt;1 trimestre = 3 meses&lt;/p&gt;&lt;p style=\"text-align: center\"&gt;1 semestre = 6 meses&lt;/p&gt;&lt;p style=\"text-align: center\"&gt;1 lustro = 5 años&lt;/p&gt;&lt;p style=\"text-align: center\"&gt;1 década = 10 años&lt;/p&gt;&lt;p style=\"text-align: center\"&gt;1 siglo = 100 años&lt;/p&gt;","seed":{"parameters":[{"name":"Q1","label":null,"list":[2,3,4,5,6,7,8,9,10]},{"name":"Q2","label":null,"list":[2,3,4,5,6,7]}],"calculated":[{"name":"T1","label":"{{function}}","function":"{{Q1}}*10","temp":true},{"name":"A1","label":"{{function}}","function":"{{Q1}}","feedback":"&lt;p style=\"text-align: center\"&gt;{{T1}} años son {{Q1}} décadas.&lt;/p&gt;&lt;p style=\"text-align: center\"&gt;{{T1}} : 10 = {{Q1}} décadas&lt;/p&gt;"},{"name":"A2","label":"{{function}}","function":"{{Q2}}*7","feedback":"&lt;p style=\"text-align: center\"&gt;{{Q2}} semanas son {{function}} días.&lt;/p&gt;&lt;p style=\"text-align: center\"&gt;{{Q2}} × 7 = {{function}} días&lt;/p&gt;"}],"uniques":true},"algorithm":{"name":"calculateOperation","params":{"method":"equivLiteral","keyboard":"NUMERICAL"}}}</v>
      </c>
      <c r="C721" s="202" t="str">
        <f t="shared" si="30"/>
        <v>#REF!</v>
      </c>
      <c r="D721" s="202" t="str">
        <f t="shared" si="2"/>
        <v>#REF!</v>
      </c>
    </row>
    <row r="722" ht="15.75" customHeight="1">
      <c r="A722" s="202" t="str">
        <f>Seeds!AA834</f>
        <v>M4-MyM-7b-A-1</v>
      </c>
      <c r="B722" s="202" t="str">
        <f>Seeds!Z834</f>
        <v>{"id":"M4-MyM-7b-A-1","stimulus":"&lt;p&gt;Un árbol ha tardado {{Q1}} décadas en alcanzar los 20 m de altura. ¿A cuántos años equivalen?&lt;/p&gt;","template":"{{Q1}} décadas son {{response}} años.","hint":"&lt;p style=\"text-align: center\"&gt;1 lustro = 5 años&lt;/p&gt;&lt;p style=\"text-align: center\"&gt;1 década = 10 años&lt;/p&gt;&lt;p style=\"text-align: center\"&gt;1 siglo = 100 años&lt;/p&gt;&lt;p style=\"text-align: center\"&gt;1 trimestre = 3 meses&lt;/p&gt;&lt;p style=\"text-align: center\"&gt;1 semestre = 6 meses&lt;/p&gt;","feedback":"&lt;p style=\"text-align: center\"&gt;1 lustro = 5 años&lt;/p&gt;&lt;p style=\"text-align: center\"&gt;1 década = 10 años&lt;/p&gt;&lt;p style=\"text-align: center\"&gt;1 siglo = 100 años&lt;/p&gt;&lt;p style=\"text-align: center\"&gt;1 trimestre = 3 meses&lt;/p&gt;&lt;p style=\"text-align: center\"&gt;1 semestre = 6 meses&lt;/p&gt;","seed":{"parameters":[{"name":"Q1","label":null,"min":5,"max":8,"step":1}],"calculated":[{"name":"A1","function":"{{Q1}}*10"}],"uniques":true},"algorithm":{"name":"calculateOperation","params":{"method":"equivLiteral","keyboard":"NUMERICAL"}}}</v>
      </c>
      <c r="C722" s="202" t="str">
        <f t="shared" si="30"/>
        <v>#REF!</v>
      </c>
      <c r="D722" s="202" t="str">
        <f t="shared" si="2"/>
        <v>#REF!</v>
      </c>
    </row>
    <row r="723" ht="15.75" customHeight="1">
      <c r="A723" s="202" t="str">
        <f>Seeds!AA835</f>
        <v>M4-MyM-7b-A-2</v>
      </c>
      <c r="B723" s="202" t="str">
        <f>Seeds!Z835</f>
        <v>{"id":"M4-MyM-7b-A-2","stimulus":"&lt;p&gt;Pedro ha trabajado durante {{Q1}} lustros como {{Q2}}. ¿A cuántos años equivalen?&lt;/p&gt;","template":"{{Q1}} lustros son {{response}} años.","hint":"&lt;p style=\"text-align: center\"&gt;1 lustro = 5 años&lt;/p&gt;&lt;p style=\"text-align: center\"&gt;1 década = 10 años&lt;/p&gt;&lt;p style=\"text-align: center\"&gt;1 siglo = 100 años&lt;/p&gt;&lt;p style=\"text-align: center\"&gt;1 trimestre = 3 meses&lt;/p&gt;&lt;p style=\"text-align: center\"&gt;1 semestre = 6 meses&lt;/p&gt;","feedback":"&lt;p style=\"text-align: center\"&gt;1 lustro = 5 años&lt;/p&gt;&lt;p style=\"text-align: center\"&gt;1 década = 10 años&lt;/p&gt;&lt;p style=\"text-align: center\"&gt;1 siglo = 100 años&lt;/p&gt;&lt;p style=\"text-align: center\"&gt;1 trimestre = 3 meses&lt;/p&gt;&lt;p style=\"text-align: center\"&gt;1 semestre = 6 meses&lt;/p&gt;","seed":{"parameters":[{"name":"Q1","label":null,"min":5,"max":8,"step":1},{"name":"Q2","list":["fontanero","oficinista","músico","enfermero","científico"]}],"calculated":[{"name":"A1","function":"{{Q1}}*5"}],"uniques":true},"algorithm":{"name":"calculateOperation","params":{"method":"equivLiteral","keyboard":"NUMERICAL"}}}</v>
      </c>
      <c r="C723" s="202" t="str">
        <f t="shared" si="30"/>
        <v>#REF!</v>
      </c>
      <c r="D723" s="202" t="str">
        <f t="shared" si="2"/>
        <v>#REF!</v>
      </c>
    </row>
    <row r="724" ht="15.75" customHeight="1">
      <c r="A724" s="202" t="str">
        <f>Seeds!AA836</f>
        <v>M4-MyM-7b-A-3</v>
      </c>
      <c r="B724" s="202" t="str">
        <f>Seeds!Z836</f>
        <v>{"id":"M4-MyM-7b-A-3","stimulus":"&lt;p&gt;El padre de Alicia tuvo que estar {{Q1}} trimestres en el hospital. ¿Cuántos meses fueron?&lt;/p&gt;","template":"{{Q1}} trimestres son {{response}} meses.","hint":"&lt;p style=\"text-align: center\"&gt;1 lustro = 5 años&lt;/p&gt;&lt;p style=\"text-align: center\"&gt;1 década = 10 años&lt;/p&gt;&lt;p style=\"text-align: center\"&gt;1 siglo = 100 años&lt;/p&gt;&lt;p style=\"text-align: center\"&gt;1 trimestre = 3 meses&lt;/p&gt;&lt;p style=\"text-align: center\"&gt;1 semestre = 6 meses&lt;/p&gt;","feedback":"&lt;p style=\"text-align: center\"&gt;1 lustro = 5 años&lt;/p&gt;&lt;p style=\"text-align: center\"&gt;1 década = 10 años&lt;/p&gt;&lt;p style=\"text-align: center\"&gt;1 siglo = 100 años&lt;/p&gt;&lt;p style=\"text-align: center\"&gt;1 trimestre = 3 meses&lt;/p&gt;&lt;p style=\"text-align: center\"&gt;1 semestre = 6 meses&lt;/p&gt;","seed":{"parameters":[{"name":"Q1","list":["2","3","4"]}],"calculated":[{"name":"A1","function":"{{Q1}}*3"}],"uniques":true},"algorithm":{"name":"calculateOperation","params":{"method":"equivLiteral","keyboard":"NUMERICAL"}}}</v>
      </c>
      <c r="C724" s="202" t="str">
        <f t="shared" si="30"/>
        <v>#REF!</v>
      </c>
      <c r="D724" s="202" t="str">
        <f t="shared" si="2"/>
        <v>#REF!</v>
      </c>
    </row>
    <row r="725" ht="15.75" customHeight="1">
      <c r="A725" s="202" t="str">
        <f>Seeds!AA837</f>
        <v>M4-MyM-8a-I-1</v>
      </c>
      <c r="B725" s="202" t="str">
        <f>Seeds!Z837</f>
        <v>{"id":"M4-MyM-8a-I-1","stimulus":"&lt;p&gt;Tres termómetros marcan las siguientes temperaturas. Selecciona la temperatura más baja.&lt;/p&gt;","hint":"&lt;p&gt;Compara los valores cifra a cifra empezando por la izquierda.&lt;/p&gt;","feedback":"&lt;p&gt;Compara los valores cifra a cifra empezando por la izquierda.&lt;/p&gt;","seed":{"parameters":[{"name":"Q1","label":null,"min":200,"max":370,"step":1},{"name":"Q2","label":null,"min":200,"max":370,"step":1},{"name":"Q3","label":null,"min":200,"max":370,"step":1}],"calculated":[{"name":"T1","function":"math.min({{Q1}}, {{Q2}}, {{Q3}})/10","temp":true},{"name":"T2","function":"math.max({{Q1}}, {{Q2}}, {{Q3}})/10","temp":true},{"name":"T3","function":"({{Q1}}+{{Q2}}+{{Q3}}-math.min({{Q1}}, {{Q2}}, {{Q3}})-math.max({{Q1}}, {{Q2}}, {{Q3}}))/10","temp":true},{"name":"A1","label":"{{function}}","function":"{{T1}} °C"},{"name":"A2","label":"{{function}}","function":"{{T2}} °C","incorrect":true},{"name":"A3","label":"{{function}}","function":"{{T3}} °C","incorrect":true}],"uniques":true},"algorithm":{"name":"trueFalse","template":"Multiple choice – standard","params":{"countCorrect":1,"countIncorrect":2,"showCheckIcon":false,
            "columns": 3
        }
    }
}</v>
      </c>
      <c r="C725" s="202" t="str">
        <f t="shared" si="30"/>
        <v>#REF!</v>
      </c>
      <c r="D725" s="202" t="str">
        <f t="shared" si="2"/>
        <v>#REF!</v>
      </c>
    </row>
    <row r="726" ht="15.75" customHeight="1">
      <c r="A726" s="202" t="str">
        <f>Seeds!AA838</f>
        <v>M4-MyM-8a-I-2</v>
      </c>
      <c r="B726" s="202" t="str">
        <f>Seeds!Z838</f>
        <v>{"id":"M4-MyM-8a-I-2","stimulus":"&lt;p&gt;Tres termómetros marcan las siguientes temperaturas. Selecciona la temperatura más alta.&lt;/p&gt;","hint":"&lt;p&gt;Compara los valores cifra a cifra empezando por la izquierda.&lt;/p&gt;","feedback":"&lt;p&gt;Compara los valores cifra a cifra empezando por la izquierda.&lt;/p&gt;","seed":{"parameters":[{"name":"Q1","label":null,"min":200,"max":370,"step":1},{"name":"Q2","label":null,"min":200,"max":370,"step":1},{"name":"Q3","label":null,"min":200,"max":370,"step":1}],"calculated":[{"name":"T1","function":"math.max({{Q1}}, {{Q2}}, {{Q3}})/10","temp":true},{"name":"T2","function":"math.min({{Q1}}, {{Q2}}, {{Q3}})/10","temp":true},{"name":"T3","function":"({{Q1}}+{{Q2}}+{{Q3}}-math.min({{Q1}}, {{Q2}}, {{Q3}})-math.max({{Q1}}, {{Q2}}, {{Q3}}))/10","temp":true},{"name":"A1","label":"{{function}}","function":"{{T1}} °C"},{"name":"A2","label":"{{function}}","function":"{{T2}} °C","incorrect":true},{"name":"A3","label":"{{function}}","function":"{{T3}} °C","incorrect":true}],"uniques":true},"algorithm":{"name":"trueFalse","template":"Multiple choice – standard","params":{"countCorrect":1,"countIncorrect":2,"showCheckIcon":false,
            "columns": 3
        }
    }
}</v>
      </c>
      <c r="C726" s="202" t="str">
        <f t="shared" si="30"/>
        <v>#REF!</v>
      </c>
      <c r="D726" s="202" t="str">
        <f t="shared" si="2"/>
        <v>#REF!</v>
      </c>
    </row>
    <row r="727" ht="15.75" customHeight="1">
      <c r="A727" s="202" t="str">
        <f>Seeds!AA839</f>
        <v>M4-MyM-8a-E-1</v>
      </c>
      <c r="B727" s="202" t="str">
        <f>Seeds!Z839</f>
        <v>{"id":"M4-MyM-8a-E-1","stimulus":"&lt;p&gt;Unas científicas predicen que el año que viene será {{T1}} °C más caluroso en la ciudad en la que vive Saúl debido al calentamiento global. Si el verano pasado la temperatura máxima fue de {{T2}} °C, ¿qué temperatura máxima habrá el próximo verano?&lt;/p&gt;","template":"&lt;p&gt;La temperatura máxima será de {{response}} °C.&lt;/p&gt;","hint":"&lt;p&gt;Suma los grados Celsius.&lt;/p&gt;","feedback":"&lt;p&gt;Para calcular el aumento de temperatura, hay que sumar las dos cantidades:&lt;/p&gt;&lt;p style=\"text-align: center\"&gt;{{T1}} + {{T2}} = {{A1}} °C&lt;/p&gt;","seed":{"parameters":[{"name":"Q1","label":null,"min":5,"max":20,"step":1},{"name":"Q2","label":null,"min":400,"max":460,"step":1}],"calculated":[{"name":"T1","function":"Lemonlib.round({{Q1}}/10, 1)","temp":true},{"name":"T2","function":"Lemonlib.round({{Q2}}/10, 1)","temp":true},{"name":"A1","function":"Lemonlib.round({{T1}}+{{T2}}, 1)"}],"uniques":true},"algorithm":{"name":"calculateOperation","params":{"method":"equivLiteral","keyboard":"INTERMEDIATE"}}}</v>
      </c>
      <c r="C727" s="202" t="str">
        <f t="shared" si="30"/>
        <v>#REF!</v>
      </c>
      <c r="D727" s="202" t="str">
        <f t="shared" si="2"/>
        <v>#REF!</v>
      </c>
    </row>
    <row r="728" ht="15.75" customHeight="1">
      <c r="A728" s="202" t="str">
        <f>Seeds!AA840</f>
        <v>M4-MyM-8a-E-2</v>
      </c>
      <c r="B728" s="202" t="str">
        <f>Seeds!Z840</f>
        <v>{"id":"M4-MyM-8a-E-2","stimulus":"&lt;p&gt;El año pasado, la temperatura máxima fue de {{T1}} °C en la ciudad de Marina. Este año, la temperatura máxima ha sido de {{T2}} °C. ¿Cuánto ha subido la temperatura entre un año y otro?&lt;/p&gt;","template":"&lt;p&gt;La temperatura ha subido {{response}} °C.&lt;/p&gt;","hint":"&lt;p&gt;Resta los grados Celsius.&lt;/p&gt;","feedback":"&lt;p&gt;Para calcular la diferencia de temperatura, hay que restar las dos cantidades:&lt;/p&gt;&lt;p style=\"text-align: center\"&gt;{{T2}} − {{T1}} = {{A1}} °C&lt;/p&gt;","seed":{"parameters":[{"name":"Q1","label":null,"min":5,"max":20,"step":1},{"name":"Q2","label":null,"min":400,"max":460,"step":1}],"calculated":[{"name":"A1","function":"Lemonlib.round({{Q1}}/10, 1)"},{"name":"T2","function":"Lemonlib.round({{Q1}}/10+{{Q2}}/10, 1)","temp":true},{"name":"T1","function":"Lemonlib.round({{Q2}}/10, 1)","temp":true}],"uniques":true},"algorithm":{"name":"calculateOperation","params":{"method":"equivLiteral","keyboard":"INTERMEDIATE"}}}</v>
      </c>
      <c r="C728" s="202" t="str">
        <f t="shared" si="30"/>
        <v>#REF!</v>
      </c>
      <c r="D728" s="202" t="str">
        <f t="shared" si="2"/>
        <v>#REF!</v>
      </c>
    </row>
    <row r="729" ht="15.75" customHeight="1">
      <c r="A729" s="202" t="str">
        <f>Seeds!AA841</f>
        <v>M4-MyM-8a-E-3</v>
      </c>
      <c r="B729" s="202" t="str">
        <f>Seeds!Z841</f>
        <v>{"id":"M4-MyM-8a-E-3","stimulus":"&lt;p&gt;Debido a la acción del ser humano sobre el clima terrestre, la temperatura media del planeta subió {{T3}} °C entre los años {{T1}} y {{T2}}. Si en {{T1}} la temperatura media fue de {{T4}} °C, ¿cuál fue la temperatura media en {{T2}}?&lt;/p&gt;","template":"&lt;p&gt;La temperatura media fue de {{response}} °C.&lt;/p&gt;","hint":"&lt;p&gt;Suma los grados Celsius.&lt;/p&gt;","feedback":"&lt;p&gt;Para calcular el aumento de temperatura, hay que sumar las dos cantidades:&lt;/p&gt;&lt;p style=\"text-align: center\"&gt;{{T4}} + {{T3}} = {{A1}} °C&lt;/p&gt;","seed":{"parameters":[{"name":"Q1","label":null,"min":20,"max":50,"step":1},{"name":"Q2","label":null,"min":13,"max":18,"step":1}],"calculated":[{"name":"A1","function":"Lemonlib.round((50-{{Q1}}+{{Q2}})*0.02+{{Q2}}, 2)"},{"name":"T1","function":"2020-{{Q1}}","temp":true},{"name":"T2","function":"{{T1}}+{{Q2}}","temp":true},{"name":"T3","function":"Lemonlib.round((50-{{Q1}})*0.02, 2)","temp":true},{"name":"T4","function":"Lemonlib.round({{Q2}}*0.02+{{Q2}}, 2)","temp":true}],"uniques":true},"algorithm":{"name":"calculateOperation","params":{"method":"equivLiteral","keyboard":"INTERMEDIATE"}}}</v>
      </c>
      <c r="C729" s="202" t="str">
        <f t="shared" si="30"/>
        <v>#REF!</v>
      </c>
      <c r="D729" s="202" t="str">
        <f t="shared" si="2"/>
        <v>#REF!</v>
      </c>
    </row>
    <row r="730" ht="15.75" customHeight="1">
      <c r="A730" s="202" t="str">
        <f>Seeds!AA842</f>
        <v>M4-MyM-8a-E-4</v>
      </c>
      <c r="B730" s="202" t="str">
        <f>Seeds!Z842</f>
        <v>{"id":"M4-MyM-8a-E-4","stimulus":"&lt;p&gt;Debido a la acción del ser humano sobre el clima terrestre, la temperatura media del planeta fue de {{T3}} °C en el año {{T1}} y de {{T4}} °C en el año {{T2}}. ¿Cuánto aumentó la la temperatura entre un año y otro?&lt;/p&gt;","template":"&lt;p&gt;La temperatura media subió {{response}} °C.&lt;/p&gt;","hint":"&lt;p&gt;Resta los grados Celsius.&lt;/p&gt;","feedback":"&lt;p&gt;Para calcular el aumento de temperatura, hay que restar las dos cantidades:&lt;/p&gt;&lt;p style=\"text-align: center\"&gt;{{T4}} − {{T3}} = {{A1}} °C&lt;/p&gt;","seed":{"parameters":[{"name":"Q1","label":null,"min":20,"max":50,"step":1},{"name":"Q2","label":null,"min":13,"max":18,"step":1}],"calculated":[{"name":"A1","function":"Lemonlib.round({{Q2}}*0.02, 2)"},{"name":"T1","function":"2020-{{Q1}}","temp":true},{"name":"T2","function":"{{T1}}+{{Q2}}","temp":true},{"name":"T3","function":"Lemonlib.round((50-{{Q1}})*0.02+{{Q2}}, 2)","temp":true},{"name":"T4","function":"Lemonlib.round((50-{{Q1}}+{{Q2}})*0.02+{{Q2}}, 2)","temp":true}],"uniques":true},"algorithm":{"name":"calculateOperation","params":{"method":"equivLiteral","keyboard":"INTERMEDIATE"}}}</v>
      </c>
      <c r="C730" s="202" t="str">
        <f t="shared" si="30"/>
        <v>#REF!</v>
      </c>
      <c r="D730" s="202" t="str">
        <f t="shared" si="2"/>
        <v>#REF!</v>
      </c>
    </row>
    <row r="731" ht="15.75" customHeight="1">
      <c r="A731" s="202" t="str">
        <f>Seeds!AA843</f>
        <v>M4-MyM-9a-I-1</v>
      </c>
      <c r="B731" s="202" t="str">
        <f>Seeds!Z843</f>
        <v>{"id":"M4-MyM-9a-I-1","stimulus":"&lt;p&gt;Este gráfico de barras representa las temperaturas máximas por día que ha señalado la caldera de Lucía. Indica si las afirmaciones son correctas o no.&lt;/p&gt;&lt;div style=\"display:flex; justify-content:center;\"&gt;&lt;div class=\"fr-chart ct-chart ct-minor-seventh\" data-chart='{\"type\": \"bar\", \"series\": [{\"name\": \"ºC máximos\", \"data\": [{{Q1}},{{Q2}},{{Q3}},{{Q4}},{{Q5}}]}], \"labels\":[\"Lunes\",\"Martes\",\"Miercoles\",\"Jueves\",\"Viernes\"]}'&gt;&lt;/div&gt;&lt;/div&gt;","hint":"&lt;p&gt;La altura que alcanza cada barra representa la temperatura máxima.&lt;/p&gt;","feedback":"&lt;p&gt;La altura que alcanza cada barra representa la temperatura máxima.&lt;/p&gt;","seed":{"parameters":[{"name":"Q1","label":"","min":40,"max":70,"step":5},{"name":"Q2","label":"","min":40,"max":70,"step":5},{"name":"Q3","label":"","min":40,"max":70,"step":5},{"name":"Q4","label":"","min":40,"max":70,"step":5},{"name":"Q5","label":"","min":40,"max":70,"step":5}],"calculated":[{"name":"A1","label":"La temperatura máxima que se registró el miércoles fue de {{Q3}} °C."},{"name":"A2","label":"La temperatura máxima que se registró el jueves fue de {{Q4}} °C."},{"name":"A3","label":"La temperatura máxima que se registró el lunes fue de {{Q5}} °C.","incorrect":true},{"name":"A4","label":"La temperatura máxima que se registró el martes fue de {{Q1}} °C.","incorrect":true},{"name":"A5","label":"La temperatura máxima que se registró el viernes fue de {{Q2}} °C.","incorrect":true}],"uniques":true},"algorithm":{"name":"trueFalse","template":"Choice matrix – inline","params":{"countCorrect":1,"countIncorrect":2,"options":["Verdadero","Falso"]}}}</v>
      </c>
      <c r="C731" s="202" t="str">
        <f t="shared" si="30"/>
        <v>#REF!</v>
      </c>
      <c r="D731" s="202" t="str">
        <f t="shared" si="2"/>
        <v>#REF!</v>
      </c>
    </row>
    <row r="732" ht="15.75" customHeight="1">
      <c r="A732" s="202" t="str">
        <f>Seeds!AA844</f>
        <v>M4-MyM-9a-I-2</v>
      </c>
      <c r="B732" s="202" t="str">
        <f>Seeds!Z844</f>
        <v>{"id":"M4-MyM-9a-I-2","stimulus":"&lt;p&gt;Zoe ha creado este gráfico de barras para representar las temperaturas mínimas que ha marcado entre diario la nevera de un comercio. Indica si las afirmaciones son correctas o no.&lt;/p&gt;&lt;div style=\"display:flex; justify-content:center;\"&gt;&lt;div class=\"fr-chart ct-chart ct-minor-seventh\" data-chart='{\"type\": \"bar\", \"series\": [{\"name\": \"ºC mínimos\", \"data\": [{{Q1}},{{Q2}},{{Q3}},{{Q4}},{{Q5}}]}], \"labels\":[\"Lunes\",\"Martes\",\"Miercoles\",\"Jueves\",\"Viernes\"]}'&gt;&lt;/div&gt;&lt;/div&gt;","hint":"&lt;p&gt;La altura que alcanza cada barra representa la temperatura mínima.&lt;/p&gt;","feedback":"&lt;p&gt;La altura que alcanza cada barra representa la temperatura mínima.&lt;/p&gt;","seed":{"parameters":[{"name":"Q1","label":"","min":1,"max":10,"step":1},{"name":"Q2","label":"","min":1,"max":10,"step":1},{"name":"Q3","label":"","min":1,"max":10,"step":1},{"name":"Q4","label":"","min":1,"max":10,"step":1},{"name":"Q5","label":"","min":1,"max":10,"step":1}],"calculated":[{"name":"A1","label":"La temperatura mínima que se registró el viernes fue de {{Q5}} °C."},{"name":"A2","label":"La temperatura mínima que se registró el jueves fue de {{Q4}} °C."},{"name":"A3","label":"La temperatura mínima que se registró el lunes fue de {{Q5}} °C.","incorrect":true},{"name":"A4","label":"La temperatura mínima que se registró el martes fue de {{Q1}} °C.","incorrect":true},{"name":"A5","label":"La temperatura mínima que se registró el miércoles fue de {{Q2}} °C.","incorrect":true}],"uniques":true},"algorithm":{"name":"trueFalse","template":"Choice matrix – inline","params":{"countCorrect":1,"countIncorrect":2,"options":["Verdadero","Falso"]}}}</v>
      </c>
      <c r="C732" s="202" t="str">
        <f t="shared" si="30"/>
        <v>#REF!</v>
      </c>
      <c r="D732" s="202" t="str">
        <f t="shared" si="2"/>
        <v>#REF!</v>
      </c>
    </row>
    <row r="733" ht="15.75" customHeight="1">
      <c r="A733" s="202" t="str">
        <f>Seeds!AA845</f>
        <v>M4-MyM-9a-I-3</v>
      </c>
      <c r="B733" s="202" t="str">
        <f>Seeds!Z845</f>
        <v>{"id":"M4-MyM-9a-I-3","stimulus":"&lt;p&gt;En un hospital se ha tomado la temperatura a tres pacientes. Arrastra y ordena sus temperaturas de menor a mayor.&lt;/p&gt;&lt;table style=\"width: 100%;\"&gt;&lt;tbody&gt;&lt;tr&gt;&lt;td style=\"width: 50%; background-color: #72D2CD; text-align: center;\"&gt;&lt;span style=\"color: rgb(255, 255, 255);\"&gt;Paciente &amp;nbsp;&lt;/span&gt;&lt;/td&gt;&lt;td style=\"width: 50%; background-color: #72D2CD; text-align: center;\"&gt;&lt;span style=\"color: rgb(255, 255, 255);\"&gt;Temperatura&lt;/span&gt;&lt;/td&gt;&lt;/tr&gt;&lt;tr&gt;&lt;td style=\"width: 50%; text-align: center;\"&gt;{{N1}}&amp;nbsp;&lt;/td&gt;&lt;td style=\"width: 50%; text-align: center;\"&gt;{{Q1}} °C&lt;/td&gt;&lt;/tr&gt;&lt;tr&gt;&lt;td style=\"width: 50%; text-align: center;\"&gt;{{N2}}&lt;/td&gt;&lt;td style=\"width: 50%; text-align: center;\"&gt;{{Q2}} °C&lt;/td&gt;&lt;/tr&gt;&lt;tr&gt;&lt;td style=\"width: 50%; text-align: center;\"&gt;{{N3}}&lt;/td&gt;&lt;td style=\"width: 50%; text-align: center;\"&gt;{{Q3}} °C&amp;nbsp;&lt;/td&gt;&lt;/tr&gt;&lt;/tbody&gt;&lt;/table&gt;","template":"&lt;p style=\"text-align:center;\"&gt;{{response}} &lt; {{response}} &lt; {{response}}&lt;/p&gt;","hint":"&lt;p&gt;Compara los valores cifra a cifra empezando por la izquierda.&lt;/p&gt;","feedback":"&lt;p&gt;Compara los valores cifra a cifra empezando por la izquierda.&lt;/p&gt;","seed":{"parameters":[{"name":"Q1","label":null,"min":34,"max":41,"step":1},{"name":"Q2","label":null,"min":34,"max":41,"step":1},{"name":"Q3","label":null,"min":34,"max":41,"step":1},{"name":"N1","list":["Borja","Carlos","Carmen","Rocío"]},{"name":"N2","list":["Borja","Carlos","Carmen","Rocío"]},{"name":"N3","list":["Borja","Carlos","Carmen","Rocío"]}],"calculated":[{"name":"A1","label":"{{function}} °C","function":"math.min({{Q1}}, {{Q2}}, {{Q3}})"},{"name":"A2","label":"{{function}} °C","function":"Lemonlib.round({{Q1}}+{{Q2}}+{{Q3}}-math.min({{Q1}}, {{Q2}}, {{Q3}})-math.max({{Q1}}, {{Q2}}, {{Q3}}), 2)"},{"name":"A3","label":"{{function}} °C","function":"math.max({{Q1}}, {{Q2}}, {{Q3}})"}],"uniques":true},"algorithm":{"name":"calculateOperation","template":"Cloze with drag &amp; drop","params":{"keyboard":"INTERMEDIATE"}}}</v>
      </c>
      <c r="C733" s="202" t="str">
        <f t="shared" si="30"/>
        <v>#REF!</v>
      </c>
      <c r="D733" s="202" t="str">
        <f t="shared" si="2"/>
        <v>#REF!</v>
      </c>
    </row>
    <row r="734" ht="15.75" customHeight="1">
      <c r="A734" s="202" t="str">
        <f>Seeds!AA846</f>
        <v>M4-MyM-9a-E-1</v>
      </c>
      <c r="B734" s="202" t="str">
        <f>Seeds!Z846</f>
        <v>{"id":"M4-MyM-9a-E-1","stimulus":"&lt;p&gt;Observa este gráfico en el que se representan las temperaturas mínimas y máximas durante tres meses en {{N1}} y {{N2}}. Después, completa la tabla según la información del gráfico.&lt;/p&gt;&lt;div style=\"display:flex; justify-content: center;\"&gt;&lt;div class=\"fr-chart ct-chart ct-minor-seventh\" data-chart='{\"type\": \"bar\", \"series\": [{\"name\": \"{{N1}}\", \"data\": [{{Q1}},{{Q2}},{{Q3}}]},{\"name\": \"{{N2}}\", \"data\": [{{Q4}},{{Q5}},{{Q6}}]}], \"labels\":[\"Abril\",\"Mayo\",\"Junio\"]}'&gt;&lt;/div&gt;&lt;/div&gt;","template":"&lt;table style=\"width: 100%;\"&gt;&lt;tbody&gt;&lt;tr&gt;&lt;td style=\"width: 33.3%; text-align: center; background-color: #9FC1FD;\"&gt;&lt;strong&gt;&lt;span style=\"color: rgb(255, 255, 255);\"&gt;Mes&lt;/span&gt;&lt;/strong&gt;&lt;/td&gt;&lt;td style=\"width: 33.3%; text-align: center; background-color: #9FC1FD;\"&gt;&lt;strong&gt;&lt;span style=\"color: rgb(255, 255, 255);\"&gt;{{N1}}&lt;/span&gt;&lt;/strong&gt;&lt;/td&gt;&lt;td style=\"width: 33.3%; text-align: center; background-color: #9FC1FD;\"&gt;&lt;strong&gt;&lt;span style=\"color: rgb(255, 255, 255);\"&gt;{{N2}}&lt;/span&gt;&lt;/strong&gt;&lt;/td&gt;&lt;/tr&gt;&lt;tr&gt;&lt;td style=\"width: 33.3%; text-align: center;\"&gt;Abril&lt;/td&gt;&lt;td style=\"width: 33.3%; text-align: center;\"&gt;{{Q1}} ºC&lt;/td&gt;&lt;td style=\"width: 33.3%; text-align: center;\"&gt;{{response}} ºC&lt;/td&gt;&lt;/tr&gt;&lt;tr&gt;&lt;td style=\"width: 33.3%; text-align: center;\"&gt;Mayo&lt;/td&gt;&lt;td style=\"width: 33.3%; text-align: center;\"&gt;{{response}} ºC&lt;/td&gt;&lt;td style=\"width: 33.3%; text-align: center;\"&gt;{{Q5}} ºC&lt;/td&gt;&lt;/tr&gt;&lt;tr&gt;&lt;td style=\"width: 33.3%; text-align: center;\"&gt;Junio&lt;/td&gt;&lt;td style=\"width: 33.3%; text-align: center;\"&gt;{{response}} ºC&lt;/td&gt;&lt;td style=\"width: 33.3%; text-align: center;\"&gt;{{Q6}} ºC&lt;/td&gt;&lt;/tr&gt;&lt;/tbody&gt;&lt;/table&gt;","hint":"&lt;p&gt;La altura que alcanza cada barra representa qué temperatura hizo cada mes en {{N1}} y {{N2}}.&lt;/p&gt;","feedback":"&lt;p&gt;La altura que alcanza cada barra representa qué temperatura hizo cada mes en {{N1}} y {{N2}}.&lt;/p&gt;","seed":{"parameters":[{"name":"Q1","label":null,"min":8,"max":15,"step":1},{"name":"Q2","label":null,"min":8,"max":15,"step":1},{"name":"Q3","label":null,"min":8,"max":15,"step":1},{"name":"Q4","label":null,"min":20,"max":30,"step":1},{"name":"Q5","label":null,"min":20,"max":30,"step":1},{"name":"Q6","label":null,"min":20,"max":30,"step":1},{"name":"N1","label":null,"list":["Roma","Londres","Madrid","París","Berlín"]},{"name":"N2","label":null,"list":["Roma","Londres","Madrid","París","Berlín"]}],"calculated":[{"name":"A1","label":"{{function}}","function":"{{Q4}}"},{"name":"A2","label":"{{function}}","function":"{{Q2}}"},{"name":"A3","label":"{{function}}","function":"{{Q3}}"}],"uniques":true},"algorithm":{"name":"calculateOperation","params":{"method":"equivLiteral","keyboard":"NUMERICAL"}}}</v>
      </c>
      <c r="C734" s="202" t="str">
        <f t="shared" si="30"/>
        <v>#REF!</v>
      </c>
      <c r="D734" s="202" t="str">
        <f t="shared" si="2"/>
        <v>#REF!</v>
      </c>
    </row>
    <row r="735" ht="15.75" customHeight="1">
      <c r="A735" s="202" t="str">
        <f>Seeds!AA847</f>
        <v>M4-MyM-9a-E-2</v>
      </c>
      <c r="B735" s="202" t="str">
        <f>Seeds!Z847</f>
        <v>{"id":"M4-MyM-9a-E-2","stimulus":"&lt;p&gt;El termostato de la casa de Daniel está roto y a cada hora marca una temperatura distinta. Observa este gráfico en el que se representan las temperaturas marcadas a horas distintas y completa la tabla según la información del gráfico.&lt;/p&gt;&lt;div style=\"display:flex; justify-content: center;\"&gt;&lt;div class=\"fr-chart ct-chart ct-minor-seventh\" data-chart='{\"type\": \"bar\", \"series\": [{\"name\": \"Temperatura\", \"data\": [{{Q1}},{{Q2}},{{Q3}},{{Q4}},{{Q5}}]}], \"labels\":[\"{{Q6}}:00 h\",\"{{T1}}:00 h\",\"{{T2}}:00 h\",\"{{T3}}:00 h\",\"{{T4}}:00 h\"]}'&gt;&lt;/div&gt;&lt;/div&gt;","template":"&lt;table style=\"width: 100%;\"&gt;&lt;tbody&gt;&lt;tr&gt;&lt;td style=\"width: 50%; background-color: #72D2CD; text-align: center;\"&gt;&lt;span style=\"color: rgb(255, 255, 255);\"&gt;Hora&lt;/span&gt;&lt;/td&gt;&lt;td style=\"width: 50%; background-color: #72D2CD; text-align: center;\"&gt;&lt;span style=\"color: rgb(255, 255, 255);\"&gt;Temperatura&lt;/span&gt;&lt;/td&gt;&lt;/tr&gt;&lt;tr&gt;&lt;td style=\"width: 50%; text-align: center;\"&gt;{{T1}}:00 h&lt;/td&gt;&lt;td style=\"width: 50%; text-align: center;\"&gt;{{response}} °C&lt;/td&gt;&lt;/tr&gt;&lt;tr&gt;&lt;td style=\"width: 50%; text-align: center;\"&gt;{{T3}}:00 h&lt;/td&gt;&lt;td style=\"width: 50%; text-align: center;\"&gt;{{response}} °C&lt;/td&gt;&lt;/tr&gt;&lt;tr&gt;&lt;td style=\"width: 50%; text-align: center;\"&gt;{{T4}}:00 h&lt;/td&gt;&lt;td style=\"width: 50%; text-align: center;\"&gt;{{response}} °C&amp;nbsp;&lt;/td&gt;&lt;/tr&gt;&lt;/tbody&gt;&lt;/table&gt;","hint":"&lt;p&gt;La altura que alcanza cada barra representa qué temperatura hizo a esa hora.&lt;/p&gt;","feedback":"&lt;p&gt;La altura que alcanza cada barra representa qué temperatura hizo a esa hora.&lt;/p&gt;","seed":{"parameters":[{"name":"Q1","label":null,"min":15,"max":30,"step":1},{"name":"Q2","label":null,"min":15,"max":30,"step":1},{"name":"Q3","label":null,"min":15,"max":30,"step":1},{"name":"Q4","label":null,"min":15,"max":30,"step":1},{"name":"Q5","label":null,"min":15,"max":30,"step":1},{"name":"Q6","label":null,"min":1,"max":18,"step":1}],"calculated":[{"name":"T1","function":"{{Q6}}+1","temp":true},{"name":"T2","function":"{{Q6}}+2","temp":true},{"name":"T3","function":"{{Q6}}+3","temp":true},{"name":"T4","function":"{{Q6}}+4","temp":true},{"name":"A1","label":"{{function}}","function":"{{Q2}}"},{"name":"A2","label":"{{function}}","function":"{{Q4}}"},{"name":"A3","label":"{{function}}","function":"{{Q5}}"}],"uniques":true},"algorithm":{"name":"calculateOperation","params":{"method":"equivLiteral","keyboard":"NUMERICAL"}}}</v>
      </c>
      <c r="C735" s="202" t="str">
        <f t="shared" si="30"/>
        <v>#REF!</v>
      </c>
      <c r="D735" s="202" t="str">
        <f t="shared" si="2"/>
        <v>#REF!</v>
      </c>
    </row>
    <row r="736" ht="15.75" customHeight="1">
      <c r="A736" s="202" t="str">
        <f>Seeds!AA848</f>
        <v>M4-MyM-9a-E-3</v>
      </c>
      <c r="B736" s="202" t="str">
        <f>Seeds!Z848</f>
        <v>{"id":"M4-MyM-9a-E-3","stimulus":"&lt;p&gt;Dos especialistas han tomado la temperatura de dos ríos en sus tres cursos. Observa este gráfico que recoge la temperatura de ambos ríos y completa la tabla según la información del gráfico.&lt;/p&gt;&lt;div style=\"display:flex; justify-content: center;\"&gt;&lt;div class=\"fr-chart ct-chart ct-minor-seventh\" data-chart='{\"type\": \"bar\", \"series\": [{\"name\": \"Río 1\", \"data\": [{{Q1}},{{Q2}},{{Q3}}]},{\"name\": \"Río 2\", \"data\": [{{Q4}},{{Q5}},{{Q6}}]}], \"labels\":[\"Curso bajo\",\"Curso medio\",\"Curso alto\"],\"options\": {\"axisY\": {\"onlyInteger\": true}}}'&gt;&lt;/div&gt;&lt;/div&gt;","template":"&lt;table style=\"width: 100%;\"&gt;&lt;tbody&gt;&lt;tr&gt;&lt;td style=\"width: 33.3%; text-align: center; background-color: #72D2CD;\"&gt;&lt;strong&gt;&lt;span style=\"color: rgb(255, 255, 255);\"&gt;Curso&lt;/span&gt;&lt;/strong&gt;&lt;/td&gt;&lt;td style=\"width: 33.3%; text-align: center; background-color: #72D2CD;\"&gt;&lt;strong&gt;&lt;span style=\"color: rgb(255, 255, 255);\"&gt;Río 1&lt;/span&gt;&lt;/strong&gt;&lt;/td&gt;&lt;td style=\"width: 33.3%; text-align: center; background-color: #72D2CD;\"&gt;&lt;strong&gt;&lt;span style=\"color: rgb(255, 255, 255);\"&gt;Río 2&lt;/span&gt;&lt;/strong&gt;&lt;/td&gt;&lt;/tr&gt;&lt;tr&gt;&lt;td style=\"width: 33.3%; text-align: center;\"&gt;Bajo&lt;/td&gt;&lt;td style=\"width: 33.3%; text-align: center;\"&gt;{{response}} ºC&lt;/td&gt;&lt;td style=\"width: 33.3%; text-align: center;\"&gt;{{Q4}} ºC&lt;/td&gt;&lt;/tr&gt;&lt;tr&gt;&lt;td style=\"width: 33.3%; text-align: center;\"&gt;Medio&lt;/td&gt;&lt;td style=\"width: 33.3%; text-align: center;\"&gt;{{response}} ºC&lt;/td&gt;&lt;td style=\"width: 33.3%; text-align: center;\"&gt;{{Q5}} ºC&lt;/td&gt;&lt;/tr&gt;&lt;tr&gt;&lt;td style=\"width: 33.3%; text-align: center;\"&gt;Alto&lt;/td&gt;&lt;td style=\"width: 33.3%; text-align: center;\"&gt;{{Q3}} ºC&lt;/td&gt;&lt;td style=\"width: 33.3%; text-align: center;\"&gt;{{response}} ºC&lt;/td&gt;&lt;/tr&gt;&lt;/tbody&gt;&lt;/table&gt;","hint":"&lt;p&gt;La altura que alcanza cada barra representa qué temperatura había en el río en cierto curso.&lt;/p&gt;","feedback":"&lt;p&gt;La altura que alcanza cada barra representa qué temperatura había en el río en cierto curso.&lt;/p&gt;","seed":{"parameters":[{"name":"Q1","label":null,"min":1,"max":7,"step":1},{"name":"Q2","label":null,"min":8,"max":13,"step":1},{"name":"Q3","label":null,"min":14,"max":20,"step":1},{"name":"Q4","label":null,"min":1,"max":7,"step":1},{"name":"Q5","label":null,"min":8,"max":13,"step":1},{"name":"Q6","label":null,"min":14,"max":20,"step":1}],"calculated":[{"name":"A1","label":"{{function}}","function":"{{Q1}}"},{"name":"A2","label":"{{function}}","function":"{{Q2}}"},{"name":"A3","label":"{{function}}","function":"{{Q6}}"}],"uniques":true},"algorithm":{"name":"calculateOperation","params":{"method":"equivLiteral","keyboard":"NUMERICAL"}}}</v>
      </c>
      <c r="C736" s="202" t="str">
        <f t="shared" si="30"/>
        <v>#REF!</v>
      </c>
      <c r="D736" s="202" t="str">
        <f t="shared" si="2"/>
        <v>#REF!</v>
      </c>
    </row>
    <row r="737" ht="15.75" customHeight="1">
      <c r="A737" s="202" t="str">
        <f>Seeds!AA849</f>
        <v>M4-G-15a-I-1</v>
      </c>
      <c r="B737" s="202" t="str">
        <f>Seeds!Z849</f>
        <v>{"id":"M4-G-15a-I-1","stimulus":"&lt;p&gt;Selecciona la recta.&lt;/p&gt;","hint":"&lt;p&gt;Una &lt;b&gt;recta&lt;/b&gt; es una sucesión de puntos en la misma dirección sin principio o fin.&lt;/p&gt;&lt;p&gt;Un &lt;b&gt;segmento&lt;/b&gt; es un fragmento de recta comprendido entre dos puntos.&lt;/p&gt;","feedback":"&lt;p&gt;Una &lt;b&gt;recta&lt;/b&gt; es una sucesión de puntos en la misma dirección sin principio o fin.&lt;/p&gt;&lt;p&gt;Un &lt;b&gt;segmento&lt;/b&gt; es un fragmento de recta comprendido entre dos puntos.&lt;/p&gt;","seed":{"parameters":[],"calculated":[{"name":"A1","label":"&lt;div style=\"display:flex; justify-content:center;\"&gt;&lt;img src=\"https://blueberry-assets.oneclick.es/M4_G_15a_1.svg\" width=\"300\"&gt;&lt;/img&gt;&lt;/div&gt;"},{"name":"A2","label":"&lt;div style=\"display:flex; justify-content:center;\"&gt;&lt;img src=\"https://blueberry-assets.oneclick.es/M4_G_15a_2.svg\" width=\"300\"&gt;&lt;/img&gt;&lt;/div&gt;"},{"name":"A3","label":"&lt;div style=\"display:flex; justify-content:center;\"&gt;&lt;img src=\"https://blueberry-assets.oneclick.es/M4_G_15a_3.svg\" width=\"300\"&gt;&lt;/img&gt;&lt;/div&gt;","incorrect":true},{"name":"A4","label":"&lt;div style=\"display:flex; justify-content:center;\"&gt;&lt;img src=\"https://blueberry-assets.oneclick.es/M4_G_15a_4.svg\" width=\"300\"&gt;&lt;/img&gt;&lt;/div&gt;","incorrect":true}],"uniques":true},"algorithm":{"name":"trueFalse","template":"Multiple choice – standard","params":{"countCorrect":1,"countIncorrect":2,"showCheckIcon":false,"columns":3}}}</v>
      </c>
      <c r="C737" s="202" t="str">
        <f t="shared" si="30"/>
        <v>#REF!</v>
      </c>
      <c r="D737" s="202" t="str">
        <f t="shared" si="2"/>
        <v>#REF!</v>
      </c>
    </row>
    <row r="738" ht="15.75" customHeight="1">
      <c r="A738" s="202" t="str">
        <f>Seeds!AA850</f>
        <v>M4-G-15a-I-2</v>
      </c>
      <c r="B738" s="202" t="str">
        <f>Seeds!Z850</f>
        <v>{"id":"M4-G-15a-I-2","stimulus":"&lt;p&gt;Selecciona el segmento.&lt;/p&gt;","hint":"&lt;p&gt;Una &lt;b&gt;recta&lt;/b&gt; es una sucesión de puntos en la misma dirección sin principio o fin.&lt;/p&gt;&lt;p&gt;Un &lt;b&gt;segmento&lt;/b&gt; es un fragmento de recta comprendido entre dos puntos.&lt;/p&gt;","feedback":"&lt;p&gt;Una &lt;b&gt;recta&lt;/b&gt; es una sucesión de puntos en la misma dirección sin principio o fin.&lt;/p&gt;&lt;p&gt;Un &lt;b&gt;segmento&lt;/b&gt; es un fragmento de recta comprendido entre dos puntos.&lt;/p&gt;","seed":{"parameters":[],"calculated":[{"name":"A1","label":"&lt;div style=\"display:flex; justify-content:center;\"&gt;&lt;img src=\"https://blueberry-assets.oneclick.es/M4_G_15a_1.svg\" width=\"300\"&gt;&lt;/img&gt;&lt;/div&gt;","incorrect":true},{"name":"A2","label":"&lt;div style=\"display:flex; justify-content:center;\"&gt;&lt;img src=\"https://blueberry-assets.oneclick.es/M4_G_15a_2.svg\" width=\"300\"&gt;&lt;/img&gt;&lt;/div&gt;","incorrect":true},{"name":"A3","label":"&lt;div style=\"display:flex; justify-content:center;\"&gt;&lt;img src=\"https://blueberry-assets.oneclick.es/M4_G_15a_3.svg\" width=\"300\"&gt;&lt;/img&gt;&lt;/div&gt;"},{"name":"A4","label":"&lt;div style=\"display:flex; justify-content:center;\"&gt;&lt;img src=\"https://blueberry-assets.oneclick.es/M4_G_15a_4.svg\" width=\"300\"&gt;&lt;/img&gt;&lt;/div&gt;"}],"uniques":true},"algorithm":{"name":"trueFalse","template":"Multiple choice – standard","params":{"countCorrect":1,"countIncorrect":2,"showCheckIcon":false,"columns":3}}}</v>
      </c>
      <c r="C738" s="202" t="str">
        <f t="shared" si="30"/>
        <v>#REF!</v>
      </c>
      <c r="D738" s="202" t="str">
        <f t="shared" si="2"/>
        <v>#REF!</v>
      </c>
    </row>
    <row r="739" ht="15.75" customHeight="1">
      <c r="A739" s="202" t="str">
        <f>Seeds!AA851</f>
        <v>M4-G-15a-E-1</v>
      </c>
      <c r="B739" s="202" t="str">
        <f>Seeds!Z851</f>
        <v>{
    "id": "M4-G-15a-E-1",
    "stimulus": "&lt;p&gt;Escribe el nombre de las siguientes líneas.&lt;/p&gt;",
    "template": "&lt;table style=\"width: 100%;\"&gt;&lt;tbody&gt;&lt;tr&gt;&lt;td style=\"width: 50%; text-align: center; vertical-align: middle; border: none;\"&gt;&lt;div style=\"display:flex; justify-content:center;\"&gt;&lt;img src=\"https://blueberry-assets.oneclick.es/{{Q1}}\" width=\"300\"&gt;&lt;/img&gt;&lt;/div&gt;&lt;/td&gt;&lt;td style=\"width: 50%; text-align: center; vertical-align: middle; border: none;\"&gt;&lt;div style=\"display:flex; justify-content:center;\"&gt;&lt;img src=\"https://blueberry-assets.oneclick.es/{{Q2}}\" width=\"300\"&gt;&lt;/img&gt;&lt;/div&gt;&lt;/td&gt;&lt;/tr&gt;&lt;tr&gt;&lt;td style=\"width: 50%; text-align: center; vertical-align: middle; border: none;\"&gt;{{response}}&lt;/td&gt;&lt;td style=\"width: 50%; text-align: center; vertical-align: middle; border: none;\"&gt;{{response}}&lt;/td&gt;&lt;/tr&gt;&lt;/tbody&gt;&lt;/table&gt;",
    "hint": "&lt;p&gt;Una &lt;b&gt;recta&lt;/b&gt; es una sucesión de puntos en la misma dirección sin principio o fin.&lt;/p&gt;&lt;p&gt;Un &lt;b&gt;segmento&lt;/b&gt; es un fragmento de recta comprendido entre dos puntos.&lt;/p&gt;",
    "feedback": "&lt;p&gt;Una &lt;b&gt;recta&lt;/b&gt; es una sucesión de puntos en la misma dirección sin principio o fin.&lt;/p&gt;&lt;p&gt;Un &lt;b&gt;segmento&lt;/b&gt; es un fragmento de recta comprendido entre dos puntos.&lt;/p&gt;",
    "seed": {
        "parameters": [
            {
                "name": "Q1",
                "label": null,
                "list": [
                    "M4_G_15a_1.svg",
                    "M4_G_15a_2.svg"
                ]
            },
            {
                "name": "Q2",
                "label": null,
                "list": [
                    "M4_G_15a_3.svg",
                    "M4_G_15a_4.svg"
                ]
            }
        ],
        "calculated": [
            {
                "name": "A1",
                "label": "Recta"
            },
            {
                "name": "A2",
                "label": "Segmento"
            }
        ],
        "uniques": true
    },
    "algorithm": {
        "name": "calculateOperation",
        "template": "Cloze with text"
    }
}</v>
      </c>
      <c r="C739" s="202" t="str">
        <f t="shared" si="30"/>
        <v>#REF!</v>
      </c>
      <c r="D739" s="202" t="str">
        <f t="shared" si="2"/>
        <v>#REF!</v>
      </c>
    </row>
    <row r="740" ht="15.75" customHeight="1">
      <c r="A740" s="202" t="str">
        <f>Seeds!AA852</f>
        <v>M4-G-15a-E-2</v>
      </c>
      <c r="B740" s="202" t="str">
        <f>Seeds!Z852</f>
        <v>{
    "id": "M4-G-15a-E-2",
    "stimulus": "&lt;p&gt;Escribe el nombre de las siguientes líneas.&lt;/p&gt;",
    "template": "&lt;table style=\"width: 100%;\"&gt;&lt;tbody&gt;&lt;tr&gt;&lt;td style=\"width: 50%; text-align: center; vertical-align: middle; border: none;\"&gt;&lt;div style=\"display:flex; justify-content:center;\"&gt;&lt;img src=\"https://blueberry-assets.oneclick.es/{{Q1}}\" width=\"300\"&gt;&lt;/img&gt;&lt;/div&gt;&lt;/td&gt;&lt;td style=\"width: 50%; text-align: center; vertical-align: middle; border: none;\"&gt;&lt;div style=\"display:flex; justify-content:center;\"&gt;&lt;img src=\"https://blueberry-assets.oneclick.es/{{Q2}}\" width=\"300\"&gt;&lt;/img&gt;&lt;/div&gt;&lt;/td&gt;&lt;/tr&gt;&lt;tr&gt;&lt;td style=\"width: 50%; text-align: center; vertical-align: middle; border: none;\"&gt;{{response}}&lt;/td&gt;&lt;td style=\"width: 50%; text-align: center; vertical-align: middle; border: none;\"&gt;{{response}}&lt;/td&gt;&lt;/tr&gt;&lt;/tbody&gt;&lt;/table&gt;",
    "hint": "&lt;p&gt;Una &lt;b&gt;recta&lt;/b&gt; es una sucesión de puntos en la misma dirección sin principio o fin.&lt;/p&gt;&lt;p&gt;Un &lt;b&gt;segmento&lt;/b&gt; es un fragmento de recta comprendido entre dos puntos.&lt;/p&gt;",
    "feedback": "&lt;p&gt;Una &lt;b&gt;recta&lt;/b&gt; es una sucesión de puntos en la misma dirección sin principio o fin.&lt;/p&gt;&lt;p&gt;Un &lt;b&gt;segmento&lt;/b&gt; es un fragmento de recta comprendido entre dos puntos.&lt;/p&gt;",
    "seed": {
        "parameters": [
            {
                "name": "Q1",
                "label": null,
                "list": [
                    "M4_G_15a_3.svg",
                    "M4_G_15a_4.svg"
                ]
            },
            {
                "name": "Q2",
                "label": null,
                "list": [
                    "M4_G_15a_1.svg",
                    "M4_G_15a_2.svg"
                ]
            }
        ],
        "calculated": [
            {
                "name": "A1",
                "label": "Segmento"
            },
            {
                "name": "A2",
                "label": "Recta"
            }
        ],
        "uniques": true
    },
    "algorithm": {
        "name": "calculateOperation",
        "template": "Cloze with text"
    }
}</v>
      </c>
      <c r="C740" s="202" t="str">
        <f t="shared" si="30"/>
        <v>#REF!</v>
      </c>
      <c r="D740" s="202" t="str">
        <f t="shared" si="2"/>
        <v>#REF!</v>
      </c>
    </row>
    <row r="741" ht="15.75" customHeight="1">
      <c r="A741" s="202" t="str">
        <f>Seeds!AA860</f>
        <v>M4-G-16a-I-1</v>
      </c>
      <c r="B741" s="202" t="str">
        <f>Seeds!Z860</f>
        <v>{"id":"M4-G-16a-I-1","stimulus":"&lt;p&gt;Observa la imagen y determina si las siguientes afirmaciones son verdaderas o falsas.&lt;/p&gt;&lt;div style=\"display:flex; justify-content:center;\"&gt;&lt;div class=\"lemo-fixed-to-responsive\" style=\"max-width: 300px;max-height: 240px;position: relative;width: 100%;display: inline-block;\"&gt;&lt;img src=\"https://blueberry-assets.oneclick.es/M4_G_16a_1.svg\" alt=\"\" tabindex=\"0\"&gt;&lt;/img&gt;&lt;div class=\"lemo-graphie-container\" style=\"position: absolute;top: 0;left: 0;width: 100%;height: 100%;\"&gt;&lt;div class=\"lemo-graphie\" style=\"position: relative; width: 100%; height: 100%;\"&gt;&lt;span class=\"lemo-graphie-label\" style=\"position: absolute; left: 25.4450%; top: 11%;\"&gt;&lt;i&gt;{{Q1}}&lt;/i&gt;&lt;/span&gt;&lt;span class=\"lemo-graphie-label\" style=\"position: absolute; left: 51.9350%; top: 11%;\"&gt;&lt;i&gt;{{Q2}}&lt;/i&gt;&lt;/span&gt;&lt;span class=\"lemo-graphie-label\" style=\"position: absolute; left: 86%; top: 70%;\"&gt;&lt;i&gt;{{Q4}}&lt;/i&gt;&lt;/span&gt;&lt;span class=\"lemo-graphie-label\" style=\"position: absolute; left: 85%; top: 20%;\"&gt;&lt;i&gt;{{Q3}}&lt;/i&gt;&lt;/span&gt;&lt;/div&gt;&lt;/div&gt;&lt;/div&gt;&lt;/div&gt;","hint":"&lt;p&gt;Las rectas pueden ser paralelas o secantes. Las rectas secantes pueden ser perpendiculares u oblicuas.&lt;/p&gt;","feedback":"&lt;p&gt;Las &lt;b&gt;rectas paralelas&lt;/b&gt; no tienen puntos en común.&lt;/p&gt;&lt;p&gt;Las &lt;b&gt;rectas perpendiculares&lt;/b&gt; se cortan en un punto y forman ángulos rectos.&lt;/p&gt;&lt;p&gt;Las &lt;b&gt;rectas oblicuas&lt;/b&gt; se cortan en un punto y no forman ángulos rectos.&lt;/p&gt;","seed":{"parameters":[{"name":"Q1","label":null,"list":["a","b","c","d"]},{"name":"Q2","label":null,"list":["a","b","c","d"]},{"name":"Q3","label":null,"list":["a","b","c","d"]},{"name":"Q4","label":null,"list":["a","b","c","d"]}],"calculated":[{"name":"A1","label":"La recta &lt;i&gt;{{Q1}}&lt;/i&gt; es paralela a la recta &lt;i&gt;{{Q2}}.&lt;/i&gt;"},{"name":"A2","label":"La recta &lt;i&gt;{{Q2}}&lt;/i&gt; es paralela a la recta &lt;i&gt;{{Q1}}.&lt;/i&gt;"},{"name":"A3","label":"La recta &lt;i&gt;{{Q4}}&lt;/i&gt; es perpendicular a la recta &lt;i&gt;{{Q1}}.&lt;/i&gt;"},{"name":"A4","label":"La recta &lt;i&gt;{{Q2}}&lt;/i&gt; es perpendicular a la recta &lt;i&gt;{{Q4}}.&lt;/i&gt;"},{"name":"A5","label":"La recta &lt;i&gt;{{Q1}}&lt;/i&gt; y la recta &lt;i&gt;{{Q3}}&lt;/i&gt; son oblicuas."},{"name":"A6","label":"La recta &lt;i&gt;{{Q3}}&lt;/i&gt; y la recta &lt;i&gt;{{Q2}}&lt;/i&gt; son oblicuas."},{"name":"A7","label":"La recta &lt;i&gt;{{Q3}}&lt;/i&gt; es paralela a la recta &lt;i&gt;{{Q4}}.&lt;/i&gt;","incorrect":true,"feedback":"Las rectas &lt;i&gt;{{Q3}}&lt;/i&gt; y &lt;i&gt;{{Q4}}&lt;/i&gt; son oblicuas."},{"name":"A8","label":"La recta &lt;i&gt;{{Q1}}&lt;/i&gt; es paralela a la recta &lt;i&gt;{{Q4}}.&lt;/i&gt;","incorrect":true,"feedback":"Las rectas &lt;i&gt;{{Q1}}&lt;/i&gt; y &lt;i&gt;{{Q4}}&lt;/i&gt; son perpendiculares."},{"name":"A9","label":"La recta &lt;i&gt;{{Q1}}&lt;/i&gt; es perpendicular a la recta &lt;i&gt;{{Q2}}.&lt;/i&gt;","incorrect":true,"feedback":"Las rectas &lt;i&gt;{{Q1}}&lt;/i&gt; y &lt;i&gt;{{Q2}}&lt;/i&gt; son paralelas."},{"name":"A10","label":"La recta &lt;i&gt;{{Q3}}&lt;/i&gt; es perpendicular a la recta &lt;i&gt;{{Q2}}.&lt;/i&gt;","incorrect":true,"feedback":"Las rectas &lt;i&gt;{{Q3}}&lt;/i&gt; y &lt;i&gt;{{Q2}}&lt;/i&gt; son oblicuas."},{"name":"A11","label":"La recta &lt;i&gt;{{Q4}}&lt;/i&gt; y la recta &lt;i&gt;{{Q1}}&lt;/i&gt; son oblicuas.","incorrect":true,"feedback":"Las rectas &lt;i&gt;{{Q4}}&lt;/i&gt; y &lt;i&gt;{{Q1}}&lt;/i&gt; son perpendiculares."},{"name":"A12","label":"La recta &lt;i&gt;{{Q2}}&lt;/i&gt; y la recta &lt;i&gt;{{Q1}}&lt;/i&gt; son oblicuas.","incorrect":true,"feedback":"Las rectas &lt;i&gt;{{Q2}}&lt;/i&gt; y &lt;i&gt;{{Q1}}&lt;/i&gt; son paralelas."}],"uniques":true},"algorithm":{"name":"trueFalse","template":"Choice matrix – inline","params":{"countCorrect":2,"countIncorrect":1,"showCheckIcon":false,"options":["Verdadero","Falso"]}}}</v>
      </c>
      <c r="C741" s="202" t="str">
        <f t="shared" si="30"/>
        <v>#REF!</v>
      </c>
      <c r="D741" s="202" t="str">
        <f t="shared" si="2"/>
        <v>#REF!</v>
      </c>
    </row>
    <row r="742" ht="15.75" customHeight="1">
      <c r="A742" s="202" t="str">
        <f>Seeds!AA861</f>
        <v>M4-G-16a-I-2</v>
      </c>
      <c r="B742" s="202" t="str">
        <f>Seeds!Z861</f>
        <v>{"id":"M4-G-16a-I-2","stimulus":"&lt;p&gt;Observa la imagen y determina si las siguientes afirmaciones son verdaderas o falsas.&lt;/p&gt;&lt;div style=\"display:flex; justify-content:center;\"&gt;&lt;div class=\"lemo-fixed-to-responsive\" style=\"max-width: 300px;max-height: 240px;position: relative;width: 100%;display: inline-block;\"&gt;&lt;img src=\"https://blueberry-assets.oneclick.es/M4_G_16a_2.svg\" alt=\"\" tabindex=\"0\"&gt;&lt;/img&gt;&lt;div class=\"lemo-graphie-container\" style=\"position: absolute;top: 0;left: 0;width: 100%;height: 100%;\"&gt;&lt;div class=\"lemo-graphie\" style=\"position: relative; width: 100%; height: 100%;\"&gt;&lt;span class=\"lemo-graphie-label\" style=\"position: absolute; left: 23.9497%; top: 9%;\"&gt;&lt;i&gt;{{Q1}}&lt;/i&gt;&lt;/span&gt;&lt;span class=\"lemo-graphie-label\" style=\"position: absolute; left: 44.6347%; top: 9%;\"&gt;&lt;i&gt;{{Q2}}&lt;/i&gt;&lt;/span&gt;&lt;span class=\"lemo-graphie-label\" style=\"position: absolute; left: 86.2686%; top: 28.1508%;\"&gt;&lt;i&gt;{{Q4}}&lt;/i&gt;&lt;/span&gt;&lt;span class=\"lemo-graphie-label\" style=\"position: absolute; left: 78.8079%; top: 10.9569%;\"&gt;&lt;i&gt;{{Q3}}&lt;/i&gt;&lt;/span&gt;&lt;/div&gt;&lt;/div&gt;&lt;/div&gt;&lt;/div&gt;","hint":"&lt;p&gt;Las rectas pueden ser paralelas o secantes. Las rectas secantes pueden ser perpendiculares u oblicuas.&lt;/p&gt;","feedback":"&lt;p&gt;Las &lt;b&gt;rectas paralelas&lt;/b&gt; no tienen puntos en común.&lt;/p&gt;&lt;p&gt;Las &lt;b&gt;rectas perpendiculares&lt;/b&gt; se cortan en un punto y forman ángulos rectos.&lt;/p&gt;&lt;p&gt;Las &lt;b&gt;rectas oblicuas&lt;/b&gt; se cortan en un punto y no forman ángulos rectos.&lt;/p&gt;","seed":{"parameters":[{"name":"Q1","label":null,"list":["a","b","c","d"]},{"name":"Q2","label":null,"list":["a","b","c","d"]},{"name":"Q3","label":null,"list":["a","b","c","d"]},{"name":"Q4","label":null,"list":["a","b","c","d"]}],"calculated":[{"name":"A1","label":"La recta &lt;i&gt;{{Q3}}&lt;/i&gt; es paralela a la recta &lt;i&gt;{{Q4}}.&lt;/i&gt;"},{"name":"A2","label":"La recta &lt;i&gt;{{Q4}}&lt;/i&gt; es paralela a la recta &lt;i&gt;{{Q3}}.&lt;/i&gt;"},{"name":"A3","label":"La recta &lt;i&gt;{{Q1}}&lt;/i&gt; es perpendicular a la recta &lt;i&gt;{{Q3}}.&lt;/i&gt;"},{"name":"A4","label":"La recta &lt;i&gt;{{Q4}}&lt;/i&gt; es perpendicular a la recta &lt;i&gt;{{Q1}}.&lt;/i&gt;"},{"name":"A5","label":"La recta &lt;i&gt;{{Q2}}&lt;/i&gt; y la recta &lt;i&gt;{{Q1}}&lt;/i&gt; son oblicuas."},{"name":"A6","label":"La recta &lt;i&gt;{{Q4}}&lt;/i&gt; y la recta &lt;i&gt;{{Q2}}&lt;/i&gt; son oblicuas."},{"name":"A7","label":"La recta &lt;i&gt;{{Q1}}&lt;/i&gt; es paralela a la recta &lt;i&gt;{{Q2}}.&lt;/i&gt;","incorrect":true,"feedback":"Las rectas &lt;i&gt;{{Q1}}&lt;/i&gt; y &lt;i&gt;{{Q2}}&lt;/i&gt; son oblicuas."},{"name":"A8","label":"La recta &lt;i&gt;{{Q4}}&lt;/i&gt; es paralela a la recta &lt;i&gt;{{Q1}}.&lt;/i&gt;","incorrect":true,"feedback":"Las rectas &lt;i&gt;{{Q4}}&lt;/i&gt; y &lt;i&gt;{{Q1}}&lt;/i&gt; son perpendiculares."},{"name":"A9","label":"La recta &lt;i&gt;{{Q3}}&lt;/i&gt; es perpendicular a la recta &lt;i&gt;{{Q4}}.&lt;/i&gt;","incorrect":true,"feedback":"Las rectas &lt;i&gt;{{Q3}}&lt;/i&gt; y &lt;i&gt;{{Q4}}&lt;/i&gt; son paralelas."},{"name":"A10","label":"La recta &lt;i&gt;{{Q2}}&lt;/i&gt; es perpendicular a la recta &lt;i&gt;{{Q3}}.&lt;/i&gt;","incorrect":true,"feedback":"Las rectas &lt;i&gt;{{Q2}}&lt;/i&gt; y &lt;i&gt;{{Q3}}&lt;/i&gt; son oblicuas."},{"name":"A11","label":"La recta &lt;i&gt;{{Q4}}&lt;/i&gt; y la recta &lt;i&gt;{{Q3}}&lt;/i&gt; son oblicuas.","incorrect":true,"feedback":"Las rectas &lt;i&gt;{{Q4}}&lt;/i&gt; y &lt;i&gt;{{Q3}}&lt;/i&gt; son paralelas."},{"name":"A12","label":"La recta &lt;i&gt;{{Q3}}&lt;/i&gt; y la recta &lt;i&gt;{{Q1}}&lt;/i&gt; son oblicuas.","incorrect":true,"feedback":"Las rectas &lt;i&gt;{{Q3}}&lt;/i&gt; y &lt;i&gt;{{Q1}}&lt;/i&gt; son perpendiculares."}],"uniques":true},"algorithm":{"name":"trueFalse","template":"Choice matrix – inline","params":{"countCorrect":2,"countIncorrect":1,"showCheckIcon":false,"options":["Verdadero","Falso"]}}}</v>
      </c>
      <c r="C742" s="202" t="str">
        <f t="shared" si="30"/>
        <v>#REF!</v>
      </c>
      <c r="D742" s="202" t="str">
        <f t="shared" si="2"/>
        <v>#REF!</v>
      </c>
    </row>
    <row r="743" ht="15.75" customHeight="1">
      <c r="A743" s="202" t="str">
        <f>Seeds!AA862</f>
        <v>M4-G-16a-E-1</v>
      </c>
      <c r="B743" s="202" t="str">
        <f>Seeds!Z862</f>
        <v>{"id":"M4-G-16a-E-1","stimulus":"&lt;p&gt;Escribe qué tipo de rectas representan las siguientes imágenes.&lt;/p&gt;","template":"&lt;table style=\"width: 100%;\"&gt;&lt;tbody&gt;&lt;tr&gt;&lt;td style=\"width: 33%; text-align: center; vertical-align: middle; border: none;\"&gt;&lt;div style=\"display:flex; justify-content:center;\"&gt;&lt;img src=\"https://blueberry-assets.oneclick.es/M4_G_16a_3.svg\" width=\"300\"&gt;&lt;/img&gt;&lt;/div&gt;&lt;/td&gt;&lt;td style=\"width: 33%; text-align: center; vertical-align: middle; border: none;\"&gt;&lt;div style=\"display:flex; justify-content:center;\"&gt;&lt;img src=\"https://blueberry-assets.oneclick.es/M4_G_16a_4.svg\" width=\"300\"&gt;&lt;/img&gt;&lt;/div&gt;&lt;/td&gt;&lt;td style=\"width: 33%; text-align: center; vertical-align: middle; border: none;\"&gt;&lt;div style=\"display:flex; justify-content:center;\"&gt;&lt;img src=\"https://blueberry-assets.oneclick.es/M4_G_16a_5.svg\" width=\"300\"&gt;&lt;/img&gt;&lt;/div&gt;&lt;/td&gt;&lt;/tr&gt;&lt;tr&gt;&lt;td style=\"width: 33%; text-align: center; vertical-align: middle; border: none;\"&gt;Rectas {{response}}&lt;/td&gt;&lt;td style=\"width: 33%; text-align: center; vertical-align: middle; border: none;\"&gt;Rectas {{response}}&lt;/td&gt;&lt;td style=\"width: 33%; text-align: center; vertical-align: middle; border: none;\"&gt;Rectas {{response}}&lt;/td&gt;&lt;/tr&gt;&lt;/tbody&gt;&lt;/table&gt;","hint":"&lt;p&gt;Las rectas pueden ser paralelas o secantes. Las rectas secantes pueden ser perpendiculares u oblicuas.&lt;/p&gt;","feedback":"&lt;p&gt;Las &lt;b&gt;rectas paralelas&lt;/b&gt; no tienen puntos en común.&lt;/p&gt;&lt;p&gt;Las &lt;b&gt;rectas perpendiculares&lt;/b&gt; se cortan en un punto y forman ángulos rectos.&lt;/p&gt;&lt;p&gt;Las &lt;b&gt;rectas oblicuas&lt;/b&gt; se cortan en un punto y no forman ángulos rectos.&lt;/p&gt;","seed":{"parameters":[],"calculated":[{"name":"A1","label":"paralelas"},{"name":"A2","label":"oblicuas"},{"name":"A3","label":"perpendiculares"}],"uniques":true},"algorithm":{"name":"calculateOperation","template":"Cloze with text"}}</v>
      </c>
      <c r="C743" s="202" t="str">
        <f t="shared" si="30"/>
        <v>#REF!</v>
      </c>
      <c r="D743" s="202" t="str">
        <f t="shared" si="2"/>
        <v>#REF!</v>
      </c>
    </row>
    <row r="744" ht="15.75" customHeight="1">
      <c r="A744" s="202" t="str">
        <f>Seeds!AA863</f>
        <v>M4-G-16a-E-2</v>
      </c>
      <c r="B744" s="202" t="str">
        <f>Seeds!Z863</f>
        <v>{"id":"M4-G-16a-E-2","stimulus":"&lt;p&gt;Escribe qué tipo de rectas representan las siguientes imágenes.&lt;/p&gt;","template":"&lt;table style=\"width: 100%;\"&gt;&lt;tbody&gt;&lt;tr&gt;&lt;td style=\"width: 33%; text-align: center; vertical-align: middle; border: none;\"&gt;&lt;div style=\"display:flex; justify-content:center;\"&gt;&lt;img src=\"https://blueberry-assets.oneclick.es/M4_G_16a_5.svg\" width=\"300\"&gt;&lt;/img&gt;&lt;/div&gt;&lt;/td&gt;&lt;td style=\"width: 33%; text-align: center; vertical-align: middle; border: none;\"&gt;&lt;div style=\"display:flex; justify-content:center;\"&gt;&lt;img src=\"https://blueberry-assets.oneclick.es/M4_G_16a_3.svg\" width=\"300\"&gt;&lt;/img&gt;&lt;/div&gt;&lt;/td&gt;&lt;td style=\"width: 33%; text-align: center; vertical-align: middle; border: none;\"&gt;&lt;div style=\"display:flex; justify-content:center;\"&gt;&lt;img src=\"https://blueberry-assets.oneclick.es/M4_G_16a_4.svg\" width=\"300\"&gt;&lt;/img&gt;&lt;/div&gt;&lt;/td&gt;&lt;/tr&gt;&lt;tr&gt;&lt;td style=\"width: 33%; text-align: center; vertical-align: middle; border: none;\"&gt;Rectas {{response}}&lt;/td&gt;&lt;td style=\"width: 33%; text-align: center; vertical-align: middle; border: none;\"&gt;Rectas {{response}}&lt;/td&gt;&lt;td style=\"width: 33%; text-align: center; vertical-align: middle; border: none;\"&gt;Rectas {{response}}&lt;/td&gt;&lt;/tr&gt;&lt;/tbody&gt;&lt;/table&gt;","hint":"&lt;p&gt;Las rectas pueden ser paralelas o secantes. Las rectas secantes pueden ser perpendiculares u oblicuas.&lt;/p&gt;","feedback":"&lt;p&gt;Las &lt;b&gt;rectas paralelas&lt;/b&gt; no tienen puntos en común.&lt;/p&gt;&lt;p&gt;Las &lt;b&gt;rectas perpendiculares&lt;/b&gt; se cortan en un punto y forman ángulos rectos.&lt;/p&gt;&lt;p&gt;Las &lt;b&gt;rectas oblicuas&lt;/b&gt; se cortan en un punto y no forman ángulos rectos.&lt;/p&gt;","seed":{"parameters":[],"calculated":[{"name":"A1","label":"perpendiculares"},{"name":"A2","label":"paralelas"},{"name":"A3","label":"oblicuas"}],"uniques":true},"algorithm":{"name":"calculateOperation","template":"Cloze with text"}}</v>
      </c>
      <c r="C744" s="202" t="str">
        <f t="shared" si="30"/>
        <v>#REF!</v>
      </c>
      <c r="D744" s="202" t="str">
        <f t="shared" si="2"/>
        <v>#REF!</v>
      </c>
    </row>
    <row r="745" ht="15.75" customHeight="1">
      <c r="A745" s="202" t="str">
        <f>Seeds!AA864</f>
        <v>M4-G-16a-E-3</v>
      </c>
      <c r="B745" s="202" t="str">
        <f>Seeds!Z864</f>
        <v>{"id":"M4-G-16a-E-3","stimulus":"&lt;p&gt;Escribe qué tipo de rectas representan las siguientes imágenes.&lt;/p&gt;","template":"&lt;table style=\"width: 100%;\"&gt;&lt;tbody&gt;&lt;tr&gt;&lt;td style=\"width: 33%; text-align: center; vertical-align: middle; border: none;\"&gt;&lt;div style=\"display:flex; justify-content:center;\"&gt;&lt;img src=\"https://blueberry-assets.oneclick.es/M4_G_16a_4.svg\" width=\"300\"&gt;&lt;/img&gt;&lt;/div&gt;&lt;/td&gt;&lt;td style=\"width: 33%; text-align: center; vertical-align: middle; border: none;\"&gt;&lt;div style=\"display:flex; justify-content:center;\"&gt;&lt;img src=\"https://blueberry-assets.oneclick.es/M4_G_16a_5.svg\" width=\"300\"&gt;&lt;/img&gt;&lt;/div&gt;&lt;/td&gt;&lt;td style=\"width: 33%; text-align: center; vertical-align: middle; border: none;\"&gt;&lt;div style=\"display:flex; justify-content:center;\"&gt;&lt;img src=\"https://blueberry-assets.oneclick.es/M4_G_16a_3.svg\" width=\"300\"&gt;&lt;/img&gt;&lt;/div&gt;&lt;/td&gt;&lt;/tr&gt;&lt;tr&gt;&lt;td style=\"width: 33%; text-align: center; vertical-align: middle; border: none;\"&gt;Rectas {{response}}&lt;/td&gt;&lt;td style=\"width: 33%; text-align: center; vertical-align: middle; border: none;\"&gt;Rectas {{response}}&lt;/td&gt;&lt;td style=\"width: 33%; text-align: center; vertical-align: middle; border: none;\"&gt;Rectas {{response}}&lt;/td&gt;&lt;/tr&gt;&lt;/tbody&gt;&lt;/table&gt;","hint":"&lt;p&gt;Las rectas pueden ser paralelas o secantes. Las rectas secantes pueden ser perpendiculares u oblicuas.&lt;/p&gt;","feedback":"&lt;p&gt;Las &lt;b&gt;rectas paralelas&lt;/b&gt; no tienen puntos en común.&lt;/p&gt;&lt;p&gt;Las &lt;b&gt;rectas perpendiculares&lt;/b&gt; se cortan en un punto y forman ángulos rectos.&lt;/p&gt;&lt;p&gt;Las &lt;b&gt;rectas oblicuas&lt;/b&gt; se cortan en un punto y no forman ángulos rectos.&lt;/p&gt;","seed":{"parameters":[],"calculated":[{"name":"A1","label":"oblicuas"},{"name":"A2","label":"perpendiculares"},{"name":"A3","label":"paralelas"}],"uniques":true},"algorithm":{"name":"calculateOperation","template":"Cloze with text"}}</v>
      </c>
      <c r="C745" s="202" t="str">
        <f t="shared" si="30"/>
        <v>#REF!</v>
      </c>
      <c r="D745" s="202" t="str">
        <f t="shared" si="2"/>
        <v>#REF!</v>
      </c>
    </row>
    <row r="746" ht="15.75" customHeight="1">
      <c r="A746" s="202" t="str">
        <f>Seeds!AA865</f>
        <v>M4-G-1a-I-1</v>
      </c>
      <c r="B746" s="202" t="str">
        <f>Seeds!Z865</f>
        <v>{"id":"M4-G-1a-I-1","stimulus":"&lt;p&gt;Observa la imagen e indica cuál es la frase correcta.&lt;/p&gt;&lt;div style=\"display:flex; justify-content:center;\"&gt;&lt;img src=\"https://blueberry-assets.oneclick.es/{{Q1}}.svg\" width=\"450\"&gt;&lt;/img&gt;&lt;/div&gt;","hint":"&lt;p&gt;Una circunferencia y una recta son &lt;b&gt;tangentes&lt;/b&gt; si tienen un punto en común.&lt;/p&gt;&lt;p&gt;Una circunferencia y una recta son &lt;b&gt;secantes&lt;/b&gt; si tienen dos puntos en común.&lt;/p&gt;&lt;p&gt;Una recta es &lt;b&gt;exterior&lt;/b&gt; a una circunferencia si no tiene ningún punto en común con ella.&lt;/p&gt;","feedback":"&lt;p&gt;Una circunferencia y una recta son &lt;b&gt;tangentes&lt;/b&gt; si tienen un punto en común.&lt;/p&gt;&lt;p&gt;Una circunferencia y una recta son &lt;b&gt;secantes&lt;/b&gt; si tienen dos puntos en común.&lt;/p&gt;&lt;p&gt;Una recta es &lt;b&gt;exterior&lt;/b&gt; a una circunferencia si no tiene ningún punto en común con ella.&lt;/p&gt;","seed":{"parameters":[{"name":"Q1","label":null,"list":["M4_G_1a_1","M4_G_1a_2"]}],"calculated":[{"name":"A1","label":"La recta &lt;i&gt;a&lt;/i&gt; es tangente a la circunferencia.","function":"","incorrect":true},{"name":"A2","label":"La recta &lt;i&gt;a&lt;/i&gt; es secante a la circunferencia.","function":""},{"name":"A3","label":"La recta &lt;i&gt;a&lt;/i&gt; es exterior a la circunferencia.","function":"","incorrect":true},{"name":"A4","label":"La recta &lt;i&gt;b&lt;/i&gt; es tangente a la circunferencia.","function":""},{"name":"A5","label":"La recta &lt;i&gt;b&lt;/i&gt; es secante a la circunferencia.","function":"","incorrect":true},{"name":"A6","label":"La recta &lt;i&gt;b&lt;/i&gt; es exterior a la circunferencia.","function":"","incorrect":true},{"name":"A7","label":"La recta &lt;i&gt;c&lt;/i&gt; es tangente a la circunferencia.","function":"","incorrect":true},{"name":"A8","label":"La recta &lt;i&gt;c&lt;/i&gt; es secante a la circunferencia.","function":"","incorrect":true},{"name":"A9","label":"La recta &lt;i&gt;c&lt;/i&gt; es exterior a la circunferencia.","function":""}],"uniques":true},"algorithm":{"name":"trueFalse","template":"Choice matrix – inline","params":{"countCorrect":1,"countIncorrect":2,"showCheckIcon":false,"options":["Correcto","Incorrecto"]}}}</v>
      </c>
      <c r="C746" s="202" t="str">
        <f t="shared" si="30"/>
        <v>#REF!</v>
      </c>
      <c r="D746" s="202" t="str">
        <f t="shared" si="2"/>
        <v>#REF!</v>
      </c>
    </row>
    <row r="747" ht="15.75" customHeight="1">
      <c r="A747" s="202" t="str">
        <f>Seeds!AA866</f>
        <v>M4-G-1a-E-1</v>
      </c>
      <c r="B747" s="202" t="str">
        <f>Seeds!Z866</f>
        <v>{"id":"M4-G-1a-E-1","stimulus":"&lt;p&gt;Escribe qué tipo de recta con respecto a la circunferencia hay representada en la imagen.&lt;/p&gt;&lt;div style=\"display:flex; justify-content:center;\"&gt;&lt;img src=\"https://blueberry-assets.oneclick.es/M4_G_1a_3.svg\" width=\"300\"&gt;&lt;/img&gt;&lt;/div&gt;","template":"&lt;p&gt;La recta es {{response}} a la circunferencia.&lt;/p&gt;","hint":"&lt;p&gt;Una circunferencia y una recta son &lt;b&gt;tangentes&lt;/b&gt; si tienen un punto en común.&lt;/p&gt;&lt;p&gt;Una circunferencia y una recta son &lt;b&gt;secantes&lt;/b&gt; si tienen dos puntos en común.&lt;/p&gt;&lt;p&gt;Una recta es &lt;b&gt;exterior&lt;/b&gt; a una circunferencia si no tiene ningún punto en común con ella.&lt;/p&gt;","feedback":"&lt;p&gt;Una circunferencia y una recta son &lt;b&gt;tangentes&lt;/b&gt; si tienen un punto en común.&lt;/p&gt;&lt;p&gt;Una circunferencia y una recta son &lt;b&gt;secantes&lt;/b&gt; si tienen dos puntos en común.&lt;/p&gt;&lt;p&gt;Una recta es &lt;b&gt;exterior&lt;/b&gt; a una circunferencia si no tiene ningún punto en común con ella.&lt;/p&gt;","seed":{"parameters":[],"calculated":[{"name":"A1","label":"{{function}}","function":"tangente"}],"uniques":true},"algorithm":{"name":"calculateOperation","template":"Cloze with text"}}</v>
      </c>
      <c r="C747" s="202" t="str">
        <f t="shared" si="30"/>
        <v>#REF!</v>
      </c>
      <c r="D747" s="202" t="str">
        <f t="shared" si="2"/>
        <v>#REF!</v>
      </c>
    </row>
    <row r="748" ht="15.75" customHeight="1">
      <c r="A748" s="202" t="str">
        <f>Seeds!AA869</f>
        <v>M4-G-1b-I-1</v>
      </c>
      <c r="B748" s="202" t="str">
        <f>Seeds!Z869</f>
        <v>{"id":"M4-G-1b-I-1","stimulus":"&lt;p&gt;Selecciona las circunferencias exteriores.&lt;/p&gt;","hint":"&lt;p&gt;Dos circunferencias son &lt;b&gt;secantes&lt;/b&gt; si tienen dos puntos en común.&lt;/p&gt;&lt;p&gt;Dos circunferencias son &lt;b&gt;tangentes&lt;/b&gt; si tienen un solo punto en común.&lt;/p&gt;&lt;p&gt;Dos circunferencias son &lt;b&gt;exteriores&lt;/b&gt; si no tienen ningún punto en común.&lt;/p&gt;","feedback":"&lt;p&gt;Dos circunferencias son &lt;b&gt;secantes&lt;/b&gt; si tienen dos puntos en común.&lt;/p&gt;&lt;p&gt;Dos circunferencias son &lt;b&gt;tangentes&lt;/b&gt; si tienen un solo punto en común.&lt;/p&gt;&lt;p&gt;Dos circunferencias son &lt;b&gt;exteriores&lt;/b&gt; si no tienen ningún punto en común.&lt;/p&gt;","seed":{"parameters":[],"calculated":[{"name":"A1","label":"{{function}}","function":"&lt;div style=\"display:flex; justify-content:center;\"&gt;&lt;img src=\"https://blueberry-assets.oneclick.es/M4_G_1b_1.svg\" width=\"300\"&gt;&lt;/img&gt;&lt;/div&gt;"},{"name":"A2","label":"{{function}}","function":"&lt;div style=\"display:flex; justify-content:center;\"&gt;&lt;img src=\"https://blueberry-assets.oneclick.es/M4_G_1b_2.svg\" width=\"300\"&gt;&lt;/img&gt;&lt;/div&gt;","incorrect":true},{"name":"A3","label":"{{function}}","function":"&lt;div style=\"display:flex; justify-content:center;\"&gt;&lt;img src=\"https://blueberry-assets.oneclick.es/M4_G_1b_3.svg\" width=\"300\"&gt;&lt;/img&gt;&lt;/div&gt;","incorrect":true},{"name":"A4","label":"{{function}}","function":"&lt;div style=\"display:flex; justify-content:center;\"&gt;&lt;img src=\"https://blueberry-assets.oneclick.es/M4_G_1b_4.svg\" width=\"300\"&gt;&lt;/img&gt;&lt;/div&gt;","incorrect":true},{"name":"A5","label":"{{function}}","function":"&lt;div style=\"display:flex; justify-content:center;\"&gt;&lt;img src=\"https://blueberry-assets.oneclick.es/M4_G_1b_5.svg\" width=\"300\"&gt;&lt;/img&gt;&lt;/div&gt;","incorrect":true}],"uniques":true},"algorithm":{"name":"trueFalse","template":"Multiple choice – standard","params":{"countCorrect":1,"countIncorrect":2,"showCheckIcon":false,"columns":3}}}</v>
      </c>
      <c r="C748" s="202" t="str">
        <f t="shared" si="30"/>
        <v>#REF!</v>
      </c>
      <c r="D748" s="202" t="str">
        <f t="shared" si="2"/>
        <v>#REF!</v>
      </c>
    </row>
    <row r="749" ht="15.75" customHeight="1">
      <c r="A749" s="202" t="str">
        <f>Seeds!AA872</f>
        <v>M4-G-1b-E-1</v>
      </c>
      <c r="B749" s="202" t="str">
        <f>Seeds!Z872</f>
        <v>{"id":"M4-G-1b-E-1","stimulus":"&lt;p&gt;Arrastra el nombre de estas circunferencias según su posición en el plano.&lt;/p&gt;","template":"&lt;table style=\"width: 100%;\"&gt;&lt;tbody&gt;&lt;tr&gt;&lt;td style=\"width: 33.33%; text-align: center; border: none;\"&gt;&lt;div style=\"display:flex; justify-content:center;\"&gt;&lt;img src=\"https://blueberry-assets.oneclick.es/M4_G_1b_1.svg\" width=\"300\"&gt;&lt;/img&gt;&lt;/div&gt;&lt;/td&gt;&lt;td style=\"width: 33.33%; text-align: center; border: none;\"&gt;&lt;div style=\"display:flex; justify-content:center;\"&gt;&lt;img src=\"https://blueberry-assets.oneclick.es/M4_G_1b_5.svg\" width=\"300\"&gt;&lt;/img&gt;&lt;/div&gt;&lt;/td&gt;&lt;td style=\"width: 33.33%; text-align: center; border: none;\"&gt;&lt;div style=\"display:flex; justify-content:center;\"&gt;&lt;img src=\"https://blueberry-assets.oneclick.es/M4_G_1b_3.svg\" width=\"300\"&gt;&lt;/img&gt;&lt;/div&gt;&lt;/td&gt;&lt;/tr&gt;&lt;tr&gt;&lt;td style=\"width: 33.33%; text-align: center; border: none;\"&gt;Circunferencias {{response}}&lt;/td&gt;&lt;td style=\"width: 33.33%; text-align: center; border: none;\"&gt;Circunferencias {{response}}&lt;/td&gt;&lt;td style=\"width: 33.33%; text-align: center; border: none;\"&gt;Circunferencias {{response}} &lt;/td&gt;&lt;/tr&gt;&lt;/tbody&gt;&lt;/table&gt;","hint":"&lt;p&gt;Dos circunferencias son &lt;b&gt;secantes&lt;/b&gt; si tienen dos puntos en común.&lt;/p&gt;&lt;p&gt;Dos circunferencias son &lt;b&gt;tangentes&lt;/b&gt; si tienen un solo punto en común.&lt;/p&gt;&lt;p&gt;Dos circunferencias son &lt;b&gt;exteriores&lt;/b&gt; si no tienen ningún punto en común.&lt;/p&gt;","feedback":"&lt;p&gt;Dos circunferencias son &lt;b&gt;secantes&lt;/b&gt; si tienen dos puntos en común.&lt;/p&gt;&lt;p&gt;Dos circunferencias son &lt;b&gt;tangentes&lt;/b&gt; si tienen un solo punto en común.&lt;/p&gt;&lt;p&gt;Dos circunferencias son &lt;b&gt;exteriores&lt;/b&gt; si no tienen ningún punto en común.&lt;/p&gt;","seed":{"parameters":[],"calculated":[{"name":"A1","label":"{{function}}","function":"exteriores"},{"name":"A2","label":"{{function}}","function":"secantes"},{"name":"A3","label":"{{function}}","function":"tangentes interiores"},{"name":"A4","label":"{{function}}","function":"tangentes exteriores","incorrect":true},{"name":"A5","label":"{{function}}","function":"interiores","incorrect":true}],"uniques":true},"algorithm":{"name":"calculateOperation","template":"Cloze with drag &amp; drop","params":{"keyboard":"INTERMEDIATE"}}}</v>
      </c>
      <c r="C749" s="202" t="str">
        <f t="shared" si="30"/>
        <v>#REF!</v>
      </c>
      <c r="D749" s="202" t="str">
        <f t="shared" si="2"/>
        <v>#REF!</v>
      </c>
    </row>
    <row r="750" ht="15.75" customHeight="1">
      <c r="A750" s="202" t="str">
        <f>Seeds!AA875</f>
        <v>M4-G-2a-I-1</v>
      </c>
      <c r="B750" s="202" t="str">
        <f>Seeds!Z875</f>
        <v>{"id":"M4-G-2a-I-1","stimulus":"&lt;p&gt;Arrastra la mitad simétrica de este dibujo.&lt;/p&gt;","hint":"&lt;p&gt;Una figura tiene simetría si, al doblarla por un eje, sus mitades coinciden.&lt;/p&gt;","feedback":"&lt;p&gt;La tijera es simétrica si sus mitades coinciden cuando se dobla por un eje de simetría.&lt;/p&gt;","seed":{"parameters":[],"calculated":[{"name":"A1","label":"&lt;img src=\"https://blueberry-assets.oneclick.es/M4_G_2a_2.svg\" style=\"width:152px\"&gt;"},{"name":"A2","label":"&lt;img src=\"https://blueberry-assets.oneclick.es/M4_G_2a_3.svg\" style=\"width:151px\"&gt;","incorrect":true},{"name":"A3","label":"&lt;img src=\"https://blueberry-assets.oneclick.es/M4_G_2a_4.svg\" style=\"width:151px\"&gt;","incorrect":true},{"name":"A4","label":"&lt;img src=\"https://blueberry-assets.oneclick.es/M4_G_2a_5.svg\" style=\"width:151px\"&gt;","incorrect":true}],"uniques":true},"algorithm":{"name":"labelImage","template":"LabelImageDragDropV2","params":{"image":{"src":"https://blueberry-assets.oneclick.es/M4_G_2a_1.png","width":260,"height":260,"alt":"","title":"","percent":1},"responses":[{"x":150,"y":3,"z":15,"width":180,"height":300,"pointer":""}],"fontSize":10}}}</v>
      </c>
      <c r="C750" s="202" t="str">
        <f t="shared" si="30"/>
        <v>#REF!</v>
      </c>
      <c r="D750" s="202" t="str">
        <f t="shared" si="2"/>
        <v>#REF!</v>
      </c>
    </row>
    <row r="751" ht="15.75" customHeight="1">
      <c r="A751" s="202" t="str">
        <f>Seeds!AA876</f>
        <v>M4-G-2a-I-2</v>
      </c>
      <c r="B751" s="202" t="str">
        <f>Seeds!Z876</f>
        <v>{"id":"M4-G-2a-I-2","stimulus":"&lt;p&gt;Arrastra la mitad simétrica de este dibujo.&lt;/p&gt;","hint":"&lt;p&gt;Una figura tiene simetría si, al doblarla por un eje, sus mitades coinciden.&lt;/p&gt;","feedback":"&lt;p&gt;La mariposa es simétrica si sus mitades coinciden cuando se dobla por un eje de simetría.&lt;/p&gt;","seed":{"parameters":[],"calculated":[{"name":"A1","label":"&lt;img src=\"https://blueberry-assets.oneclick.es/M4_G_2a_7.svg\" style=\"width:152px\"&gt;"},{"name":"A2","label":"&lt;img src=\"https://blueberry-assets.oneclick.es/M4_G_2a_8.svg\" style=\"width:152px\"&gt;","incorrect":true},{"name":"A3","label":"&lt;img src=\"https://blueberry-assets.oneclick.es/M4_G_2a_9.svg\" style=\"width:152px\"&gt;","incorrect":true},{"name":"A4","label":"&lt;img src=\"https://blueberry-assets.oneclick.es/M4_G_2a_10.svg\" style=\"width:152px\"&gt;","incorrect":true}],"uniques":true},"algorithm":{"name":"labelImage","template":"LabelImageDragDropV2","params":{"image":{"src":"https://blueberry-assets.oneclick.es/M4_G_2a_6.png","width":260,"height":260,"alt":"","title":"","percent":1},"responses":[{"x":150,"y":2,"z":15,"width":200,"height":300,"pointer":""}],"fontSize":10}}}</v>
      </c>
      <c r="C751" s="202" t="str">
        <f t="shared" si="30"/>
        <v>#REF!</v>
      </c>
      <c r="D751" s="202" t="str">
        <f t="shared" si="2"/>
        <v>#REF!</v>
      </c>
    </row>
    <row r="752" ht="15.75" customHeight="1">
      <c r="A752" s="202" t="str">
        <f>Seeds!AA877</f>
        <v>M4-G-2a-I-3</v>
      </c>
      <c r="B752" s="202" t="str">
        <f>Seeds!Z877</f>
        <v>{"id":"M4-G-2a-I-3","stimulus":"&lt;p&gt;Arrastra la mitad simétrica de este dibujo.&lt;/p&gt;","hint":"&lt;p&gt;Una figura tiene simetría si, al doblarla por un eje, sus mitades coinciden.&lt;/p&gt;","feedback":"&lt;p&gt;El girasol es simétrico si sus mitades coinciden cuando se dobla por un eje de simetría.&lt;/p&gt;","seed":{"parameters":[],"calculated":[{"name":"A1","label":"&lt;img src=\"https://blueberry-assets.oneclick.es/M4_G_2a_12.svg\" style=\"width:150px\"&gt;"},{"name":"A2","label":"&lt;img src=\"https://blueberry-assets.oneclick.es/M4_G_2a_13.svg\" style=\"width:150px\"&gt;","incorrect":true},{"name":"A3","label":"&lt;img src=\"https://blueberry-assets.oneclick.es/M4_G_2a_14.svg\" style=\"width:150px\"&gt;","incorrect":true},{"name":"A4","label":"&lt;img src=\"https://blueberry-assets.oneclick.es/M4_G_2a_15.svg\" style=\"width:150px\"&gt;","incorrect":true}],"uniques":true},"algorithm":{"name":"labelImage","template":"LabelImageDragDropV2","params":{"image":{"src":"https://blueberry-assets.oneclick.es/M4_G_2a_11.png","width":260,"height":260,"alt":"","title":"","percent":1},"responses":[{"x":150,"y":2,"z":15,"width":200,"height":300,"pointer":""}],"fontSize":10}}}</v>
      </c>
      <c r="C752" s="202" t="str">
        <f t="shared" si="30"/>
        <v>#REF!</v>
      </c>
      <c r="D752" s="202" t="str">
        <f t="shared" si="2"/>
        <v>#REF!</v>
      </c>
    </row>
    <row r="753" ht="15.75" customHeight="1">
      <c r="A753" s="202" t="str">
        <f>Seeds!AA878</f>
        <v>M4-G-2a-E-1</v>
      </c>
      <c r="B753" s="202" t="str">
        <f>Seeds!Z878</f>
        <v>{"id":"M4-G-2a-E-1","stimulus":"&lt;p&gt;Selecciona la imagen en la que el eje de simetría esté bien dibujado.&lt;/p&gt;","hint":"&lt;p&gt;Una imagen es simétrica si sus mitades coinciden cuando se dobla esta figura por un eje de simetría.&lt;/p&gt;","feedback":"&lt;p&gt;Una imagen es simétrica si sus mitades coinciden cuando se dobla esta figura por un eje de simetría.&lt;/p&gt;","seed":{"parameters":[],"calculated":[{"name":"A1","label":"&lt;div style=\"display:flex; justify-content:center;\"&gt;&lt;img src=\"https://blueberry-assets.oneclick.es/M4_G_2a_16.svg\" width=\"300\"&gt;&lt;/img&gt;&lt;/div&gt;"},{"name":"A2","label":"&lt;div style=\"display:flex; justify-content:center;\"&gt;&lt;img src=\"https://blueberry-assets.oneclick.es/M4_G_2a_17.svg\" width=\"300\"&gt;&lt;/img&gt;&lt;/div&gt;"},{"name":"A3","label":"&lt;div style=\"display:flex; justify-content:center;\"&gt;&lt;img src=\"https://blueberry-assets.oneclick.es/M4_G_2a_18.svg\" width=\"300\"&gt;&lt;/img&gt;&lt;/div&gt;"},{"name":"A4","label":"&lt;div style=\"display:flex; justify-content:center;\"&gt;&lt;img src=\"https://blueberry-assets.oneclick.es/M4_G_2a_19.svg\" width=\"300\"&gt;&lt;/img&gt;&lt;/div&gt;","incorrect":true},{"name":"A5","label":"&lt;div style=\"display:flex; justify-content:center;\"&gt;&lt;img src=\"https://blueberry-assets.oneclick.es/M4_G_2a_20.svg\" width=\"300\"&gt;&lt;/img&gt;&lt;/div&gt;","incorrect":true},{"name":"A6","label":"&lt;div style=\"display:flex; justify-content:center;\"&gt;&lt;img src=\"https://blueberry-assets.oneclick.es/M4_G_2a_21.svg\" width=\"300\"&gt;&lt;/img&gt;&lt;/div&gt;","incorrect":true},{"name":"A7","label":"&lt;div style=\"display:flex; justify-content:center;\"&gt;&lt;img src=\"https://blueberry-assets.oneclick.es/M4_G_2a_22.svg\" width=\"300\"&gt;&lt;/img&gt;&lt;/div&gt;","incorrect":true},{"name":"A8","label":"&lt;div style=\"display:flex; justify-content:center;\"&gt;&lt;img src=\"https://blueberry-assets.oneclick.es/M4_G_2a_23.svg\" width=\"300\"&gt;&lt;/img&gt;&lt;/div&gt;","incorrect":true},{"name":"A9","label":"&lt;div style=\"display:flex; justify-content:center;\"&gt;&lt;img src=\"https://blueberry-assets.oneclick.es/M4_G_2a_24.svg\" width=\"300\"&gt;&lt;/img&gt;&lt;/div&gt;","incorrect":true}],"uniques":true},"algorithm":{"name":"trueFalse","template":"Multiple choice – standard","params":{"countCorrect":1,"countIncorrect":2,"showCheckIcon":false,"columns":3}}}</v>
      </c>
      <c r="C753" s="202" t="str">
        <f t="shared" si="30"/>
        <v>#REF!</v>
      </c>
      <c r="D753" s="202" t="str">
        <f t="shared" si="2"/>
        <v>#REF!</v>
      </c>
    </row>
    <row r="754" ht="15.75" customHeight="1">
      <c r="A754" s="202" t="str">
        <f>Seeds!AA879</f>
        <v>M4-G-2a-A-1</v>
      </c>
      <c r="B754" s="202" t="str">
        <f>Seeds!Z879</f>
        <v>{"id":"M4-G-2a-A-1","stimulus":"&lt;p&gt;Selecciona cuáles de las siguientes imágenes de edificios famosos son simétricas.&lt;/p&gt;","hint":"&lt;p&gt;Una imagen es simétrica si sus mitades coinciden cuando se dobla esta figura por un eje de simetría.&lt;/p &gt;","feedback":"&lt;p&gt;Una imagen es simétrica si sus mitades coinciden cuando se dobla esta figura por un eje de simetría.&lt;/p&gt;","seed":{"parameters":[],"calculated":[{"name":"A1","label":"&lt;img src=\"https://blueberry-assets.oneclick.es/M5_G_2a_57.svg\" width=\"300\"&gt;&lt;/img&gt;","function":""},{"name":"A2","label":"&lt;img src=\"https://blueberry-assets.oneclick.es/M5_G_2a_58.svg\" width=\"300\"&gt;&lt;/img&gt;","function":""},{"name":"A3","label":"&lt;img src=\"https://blueberry-assets.oneclick.es/M5_G_2a_59.svg\" width=\"300\"&gt;&lt;/img&gt;","function":""},{"name":"A4","label":"&lt;img src=\"https://blueberry-assets.oneclick.es/M5_G_2a_60.svg\" width=\"300\"&gt;&lt;/img&gt;","function":"","incorrect":true,"feedback":"&lt;p&gt;La catedral de San Basilio no es simétrica porque sus dos mitades no coinciden cuando se divide la imagen por un eje.&lt;/p&gt;"},{"name":"A5","label":"&lt;img src=\"https://blueberry-assets.oneclick.es/M5_G_2a_61.svg\" width=\"300\"&gt;&lt;/img&gt;","function":"","incorrect":true,"feedback":"&lt;p&gt;La Estatua de la Libertad no es simétrica porque sus dos mitades no coinciden cuando se divide la imagen por un eje.&lt;/p&gt;"},{"name":"A6","label":"&lt;img src=\"https://blueberry-assets.oneclick.es/M5_G_2a_62.svg\" width=\"300\"&gt;&lt;/img&gt;","function":"","incorrect":true,"feedback":"&lt;p&gt;La ópera de Sídney no es simétrica porque sus dos mitades no coinciden cuando se divide la imagen por un eje.&lt;/p&gt;"}],"uniques":true},"algorithm":{"name":"trueFalse","template":"Multiple choice – multiple response","params":{"countCorrect":3,"countIncorrect":3,"showCheckIcon":false,"columns":3}}}</v>
      </c>
      <c r="C754" s="202" t="str">
        <f t="shared" si="30"/>
        <v>#REF!</v>
      </c>
      <c r="D754" s="202" t="str">
        <f t="shared" si="2"/>
        <v>#REF!</v>
      </c>
    </row>
    <row r="755" ht="15.75" customHeight="1">
      <c r="A755" s="202" t="str">
        <f>Seeds!AA880</f>
        <v>M4-G-2a-A-2</v>
      </c>
      <c r="B755" s="202" t="str">
        <f>Seeds!Z880</f>
        <v>{"id":"M4-G-2a-A-2","stimulus":"&lt;p&gt;Observa las siguientes baldosas y selecciona la que sea simétrica.&lt;/p&gt;","hint":"&lt;p&gt;Una figura tiene simetría si, al doblarla por un eje, sus mitades coinciden.&lt;/p&gt;","feedback":"&lt;p&gt;Una imagen es simétrica si sus mitades coinciden cuando se dobla esta figura por un eje de simetría.&lt;/p&gt;","seed":{"parameters":[],"calculated":[{"name":"A1","label":"&lt;div style=\"display:flex; justify-content:center;\"&gt;&lt;img src=\"https://blueberry-assets.oneclick.es/M3_G_5a_47.svg\" width=\"300\"&gt;&lt;/img&gt;&lt;/div&gt;"},{"name":"A2","label":"&lt;div style=\"display:flex; justify-content:center;\"&gt;&lt;img src=\"https://blueberry-assets.oneclick.es/M3_G_5a_48.svg\" width=\"300\"&gt;&lt;/img&gt;&lt;/div&gt;"},{"name":"A3","label":"&lt;div style=\"display:flex; justify-content:center;\"&gt;&lt;img src=\"https://blueberry-assets.oneclick.es/M3_G_5a_49.svg\" width=\"300\"&gt;&lt;/img&gt;&lt;/div&gt;","incorrect":true},{"name":"A4","label":"&lt;div style=\"display:flex; justify-content:center;\"&gt;&lt;img src=\"https://blueberry-assets.oneclick.es/M3_G_5a_50.svg\" width=\"300\"&gt;&lt;/img&gt;&lt;/div&gt;","incorrect":true},{"name":"A5","label":"&lt;div style=\"display:flex; justify-content:center;\"&gt;&lt;img src=\"https://blueberry-assets.oneclick.es/M3_G_5a_51.svg\" width=\"300\"&gt;&lt;/img&gt;&lt;/div&gt;","incorrect":true}],"uniques":true},"algorithm":{"name":"trueFalse","template":"Multiple choice – standard","params":{"countCorrect":1,"countIncorrect":2,"showCheckIcon":false,"columns":3}}}</v>
      </c>
      <c r="C755" s="202" t="str">
        <f t="shared" si="30"/>
        <v>#REF!</v>
      </c>
      <c r="D755" s="202" t="str">
        <f t="shared" si="2"/>
        <v>#REF!</v>
      </c>
    </row>
    <row r="756" ht="15.75" customHeight="1">
      <c r="A756" s="202" t="str">
        <f>Seeds!AA881</f>
        <v>M4-G-2a-A-3</v>
      </c>
      <c r="B756" s="202" t="str">
        <f>Seeds!Z881</f>
        <v>{"id":"M4-G-2a-A-3","stimulus":"&lt;p&gt;¿Cuáles de las siguientes figuras tienen al menos un eje de simetría?&lt;/p&gt;","hint":"&lt;p&gt;Una figura tiene simetría si, al doblarla por un eje, sus mitades coinciden.&lt;/p&gt;","feedback":"&lt;p&gt;Una imagen es simétrica si sus mitades coinciden cuando se dobla esta figura por un eje de simetría.&lt;/p&gt;","seed":{"parameters":[],"calculated":[{"name":"A1","label":"&lt;div style=\"display:flex; justify-content:center;\"&gt;&lt;img src=\"https://blueberry-assets.oneclick.es/M4_G_2a_36.svg\" width=\"300\"&gt;&lt;/img&gt;&lt;/div&gt;"},{"name":"A2","label":"&lt;div style=\"display:flex; justify-content:center;\"&gt;&lt;img src=\"https://blueberry-assets.oneclick.es/M4_G_2a_37.svg\" width=\"300\"&gt;&lt;/img&gt;&lt;/div&gt;"},{"name":"A3","label":"&lt;div style=\"display:flex; justify-content:center;\"&gt;&lt;img src=\"https://blueberry-assets.oneclick.es/M4_G_2a_38.svg\" width=\"300\"&gt;&lt;/img&gt;&lt;/div&gt;"},{"name":"A4","label":"&lt;div style=\"display:flex; justify-content:center;\"&gt;&lt;img src=\"https://blueberry-assets.oneclick.es/M4_G_2a_39.svg\" width=\"300\"&gt;&lt;/img&gt;&lt;/div&gt;","incorrect":true},{"name":"A5","label":"&lt;div style=\"display:flex; justify-content:center;\"&gt;&lt;img src=\"https://blueberry-assets.oneclick.es/M4_G_2a_40.svg\" width=\"300\"&gt;&lt;/img&gt;&lt;/div&gt;","incorrect":true},{"name":"A6","label":"&lt;div style=\"display:flex; justify-content:center;\"&gt;&lt;img src=\"https://blueberry-assets.oneclick.es/M4_G_2a_41.svg\" width=\"300\"&gt;&lt;/img&gt;&lt;/div&gt;","incorrect":true},{"name":"A7","label":"&lt;div style=\"display:flex; justify-content:center;\"&gt;&lt;img src=\"https://blueberry-assets.oneclick.es/M4_G_2a_42.svg\" width=\"300\"&gt;&lt;/img&gt;&lt;/div&gt;","incorrect":true}],"uniques":true},"algorithm":{"name":"trueFalse","template":"Multiple choice – standard","params":{"countCorrect":1,"countIncorrect":2,"showCheckIcon":false,"columns":3}}}</v>
      </c>
      <c r="C756" s="202" t="str">
        <f t="shared" si="30"/>
        <v>#REF!</v>
      </c>
      <c r="D756" s="202" t="str">
        <f t="shared" si="2"/>
        <v>#REF!</v>
      </c>
    </row>
    <row r="757" ht="15.75" customHeight="1">
      <c r="A757" s="202" t="str">
        <f>Seeds!AA883</f>
        <v>M4-G-13a-I-1</v>
      </c>
      <c r="B757" s="202" t="str">
        <f>Seeds!Z883</f>
        <v>{"id":"M4-G-13a-I-1","stimulus":"&lt;p&gt;¿Qué tipo de giro se ha producido en la segunda imagen?&lt;/p&gt;&lt;table style=\"width: 100%; background: none !important;\"&gt;&lt;tbody&gt;&lt;tr&gt;&lt;td style=\"width: 50.0000%; text-align: center; border: hidden; background: none !important;\"&gt;&lt;div class=\"lemo-fixed-to-responsive\" style=\"max-width: 201px;max-height: 201px;position: relative;width: 100%;display: inline-block;\"&gt;&lt;img src=\"https://blueberry-assets.oneclick.es/{{Q5}}\" tabindex=\"0\"&gt;&lt;/img&gt;&lt;/img&gt;&lt;/span&gt;&lt;/div&gt;&lt;/div&gt;&lt;/div&gt;&lt;/td&gt;&lt;td style=\"width: 50.0000%; text-align: center; border: hidden; background: none !important;\"&gt;&lt;div class=\"lemo-fixed-to-responsive\" style=\"max-width: 201px;max-height: 201px;position: absolute;width: 100%;\"&gt;&lt;span class=\"lemo-graphie-label\" style=\"position: absolute; width: 100%; transform: rotate({{Q1}}{{Q2}}deg);\"&gt;&lt;img src=\"https://blueberry-assets.oneclick.es/{{Q5}}\" tabindex=\"0\"&gt;&lt;/img&gt;&lt;/span&gt;&lt;/div&gt;&lt;/div&gt;&lt;/div&gt;&lt;/td&gt;&lt;/tr&gt;&lt;/tbody&gt;&lt;/table&gt;","hint":"&lt;div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79%;\"&gt;Negativo&lt;/span&gt;&lt;/div&gt;&lt;/div&gt;&lt;/div&gt;&lt;/div&gt;","feedback":"&lt;div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seed":{"parameters":[{"name":"Q1","label":null,"list":["+","-"]},{"name":"Q2","label":null,"list":[90,180]},{"name":"Q3","label":null,"list":[90,180]},{"name":"Q4","label":null,"list":["positivo","negativo"]},{"name":"Q5","label":null,"list":["M4_G_13a_2.png","M4_G_13a_3.png","M4_G_13a_4.png","M4_G_13a_5.png","M4_G_13a_6.png"]}],"calculated":[{"name":"T1","function":" if (\"{{Q1}}\" == \"-\") {\"positivo\"} else {\"negativo\"}","temp":true},{"name":"T2","function":" if (\"{{Q1}}\" == \"+\") {\"positivo\"} else {\"negativo\"}","temp":true},{"name":"A1","label":"De {{Q2}}° en sentido {{T1}}."},{"name":"A2","label":"De {{Q2}}° en sentido {{T2}}.","incorrect":true},{"name":"A3","label":"De {{Q3}}° en sentido {{Q4}}.","incorrect":true}],"uniques":true},"algorithm":{"name":"trueFalse","template":"Multiple choice – standard","params":{"countCorrect":1,"countIncorrect":2,"showCheckIcon":true}}}</v>
      </c>
      <c r="C757" s="202" t="str">
        <f t="shared" si="30"/>
        <v>#REF!</v>
      </c>
      <c r="D757" s="202" t="str">
        <f t="shared" si="2"/>
        <v>#REF!</v>
      </c>
    </row>
    <row r="758" ht="15.75" customHeight="1">
      <c r="A758" s="202" t="str">
        <f t="shared" ref="A758:C758" si="31">#REF!</f>
        <v>#REF!</v>
      </c>
      <c r="B758" s="202" t="str">
        <f t="shared" si="31"/>
        <v>#REF!</v>
      </c>
      <c r="C758" s="202" t="str">
        <f t="shared" si="31"/>
        <v>#REF!</v>
      </c>
      <c r="D758" s="202" t="str">
        <f t="shared" si="2"/>
        <v>#REF!</v>
      </c>
    </row>
    <row r="759" ht="15.75" customHeight="1">
      <c r="A759" s="202" t="str">
        <f t="shared" ref="A759:C759" si="32">#REF!</f>
        <v>#REF!</v>
      </c>
      <c r="B759" s="202" t="str">
        <f t="shared" si="32"/>
        <v>#REF!</v>
      </c>
      <c r="C759" s="202" t="str">
        <f t="shared" si="32"/>
        <v>#REF!</v>
      </c>
      <c r="D759" s="202" t="str">
        <f t="shared" si="2"/>
        <v>#REF!</v>
      </c>
    </row>
    <row r="760" ht="15.75" customHeight="1">
      <c r="A760" s="202" t="str">
        <f t="shared" ref="A760:C760" si="33">#REF!</f>
        <v>#REF!</v>
      </c>
      <c r="B760" s="202" t="str">
        <f t="shared" si="33"/>
        <v>#REF!</v>
      </c>
      <c r="C760" s="202" t="str">
        <f t="shared" si="33"/>
        <v>#REF!</v>
      </c>
      <c r="D760" s="202" t="str">
        <f t="shared" si="2"/>
        <v>#REF!</v>
      </c>
    </row>
    <row r="761" ht="15.75" customHeight="1">
      <c r="A761" s="202" t="str">
        <f t="shared" ref="A761:C761" si="34">#REF!</f>
        <v>#REF!</v>
      </c>
      <c r="B761" s="202" t="str">
        <f t="shared" si="34"/>
        <v>#REF!</v>
      </c>
      <c r="C761" s="202" t="str">
        <f t="shared" si="34"/>
        <v>#REF!</v>
      </c>
      <c r="D761" s="202" t="str">
        <f t="shared" si="2"/>
        <v>#REF!</v>
      </c>
    </row>
    <row r="762" ht="15.75" customHeight="1">
      <c r="A762" s="202" t="str">
        <f>Seeds!AA884</f>
        <v>M4-G-3a-I-1</v>
      </c>
      <c r="B762" s="202" t="str">
        <f>Seeds!Z884</f>
        <v>{
    "id": "M4-G-3a-I-1",
    "stimulus": "&lt;p&gt;Arrastra el nombre de cada ángulo debajo de su imagen.&lt;/p&gt;",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none;\"&gt;{{response}}&lt;/td&gt;&lt;td style=\"width: 33.3333%; text-align: center; border: none;\"&gt;{{response}}&lt;/td&gt;&lt;td style=\"width: 33.3333%; text-align: center; border: none;\"&gt;{{response}}&lt;/td&gt;&lt;/tr&gt;&lt;/tbody&gt;&lt;/table&gt;",
    "hint": "&lt;p&gt;De menor a mayor amplitud, los ángulos se clasifican en agudos, rectos, obtusos y llanos.&lt;/p&gt;",
    "feedback": "&lt;p&gt;Los ángulos se clasifican según su amplitud en:&lt;br/&gt;&lt;ul&gt;&lt;li&gt;&lt;b&gt;Agudos:&lt;/b&gt; miden menos de 90°.&lt;/li&gt;&lt;li&gt;&lt;b&gt;Rectos:&lt;/b&gt; miden 90°.&lt;/li&gt;&lt;li&gt;&lt;b&gt;Obtusos:&lt;/b&gt; miden más de 90°, pero menos de 180°.&lt;/li&gt;&lt;li&gt;&lt;b&gt;Llanos:&lt;/b&gt; miden 180°.&lt;/li&gt;&lt;/ul&gt;&lt;/p&gt;",
    "seed": {
        "parameters": [
            {
                "name": "Q1",
                "label": null,
                "list": [
                    "M4_G_3a_1.svg",
                    "M4_G_3a_2.svg",
                    "M4_G_3a_3.svg"
                ]
            },
            {
                "name": "Q2",
                "label": null,
                "list": [
                    "M4_G_3a_10.svg",
                    "M4_G_3a_11.svg",
                    "M4_G_3a_12.svg"
                ]
            },
            {
                "name": "Q3",
                "label": null,
                "list": [
                    "M4_G_3a_7.svg",
                    "M4_G_3a_8.svg",
                    "M4_G_3a_9.svg"
                ]
            }
        ],
        "calculated": [
            {
                "name": "A1",
                "label": "Agudo"
            },
            {
                "name": "A2",
                "label": "Llano"
            },
            {
                "name": "A3",
                "label": "Obtuso"
            }
        ],
        "uniques": true
    },
    "algorithm": {
        "name": "calculateOperation",
        "template": "Cloze with drag &amp; drop",
        "params": {
            "keyboard": "INTERMEDIATE"
        }
    }
}</v>
      </c>
      <c r="C762" s="202" t="str">
        <f t="shared" ref="C762:C776" si="35">#REF!</f>
        <v>#REF!</v>
      </c>
      <c r="D762" s="202" t="str">
        <f t="shared" si="2"/>
        <v>#REF!</v>
      </c>
    </row>
    <row r="763" ht="15.75" customHeight="1">
      <c r="A763" s="202" t="str">
        <f>Seeds!AA885</f>
        <v>M4-G-3a-I-2</v>
      </c>
      <c r="B763" s="202" t="str">
        <f>Seeds!Z885</f>
        <v>{
    "id": "M4-G-3a-I-2",
    "stimulus": "&lt;p&gt;Arrastra el nombre de cada ángulo debajo de su imagen.&lt;/p&gt;",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none;\"&gt;{{response}}&lt;/td&gt;&lt;td style=\"width: 33.3333%; text-align: center; border: none;\"&gt;{{response}}&lt;/td&gt;&lt;td style=\"width: 33.3333%; text-align: center; border: none;\"&gt;{{response}}&lt;/td&gt;&lt;/tr&gt;&lt;/tbody&gt;&lt;/table&gt;",
    "hint": "&lt;p&gt;De menor a mayor amplitud, los ángulos se clasifican en agudos, rectos, obtusos y llanos.&lt;/p&gt;",
    "feedback": "&lt;p&gt;Los ángulos se clasifican según su amplitud en:&lt;br/&gt;&lt;ul&gt;&lt;li&gt;&lt;b&gt;Agudos:&lt;/b&gt; miden menos de 90°.&lt;/li&gt;&lt;li&gt;&lt;b&gt;Rectos:&lt;/b&gt; miden 90°.&lt;/li&gt;&lt;li&gt;&lt;b&gt;Obtusos:&lt;/b&gt; miden más de 90°, pero menos de 180°.&lt;/li&gt;&lt;li&gt;&lt;b&gt;Llanos:&lt;/b&gt; miden 180°.&lt;/li&gt;&lt;/ul&gt;&lt;/p&gt;",
    "seed": {
        "parameters": [
            {
                "name": "Q1",
                "label": null,
                "list": [
                    "M4_G_3a_4.svg",
                    "M4_G_3a_5.svg",
                    "M4_G_3a_6.svg"
                ]
            },
            {
                "name": "Q2",
                "label": null,
                "list": [
                    "M4_G_3a_7.svg",
                    "M4_G_3a_8.svg",
                    "M4_G_3a_9.svg"
                ]
            },
            {
                "name": "Q3",
                "label": null,
                "list": [
                    "M4_G_3a_10.svg",
                    "M4_G_3a_11.svg",
                    "M4_G_3a_12.svg"
                ]
            }
        ],
        "calculated": [
            {
                "name": "A1",
                "label": "Recto"
            },
            {
                "name": "A2",
                "label": "Obtuso"
            },
            {
                "name": "A3",
                "label": "Llano"
            }
        ],
        "uniques": true
    },
    "algorithm": {
        "name": "calculateOperation",
        "template": "Cloze with drag &amp; drop",
        "params": {
            "keyboard": "INTERMEDIATE"
        }
    }
}</v>
      </c>
      <c r="C763" s="202" t="str">
        <f t="shared" si="35"/>
        <v>#REF!</v>
      </c>
      <c r="D763" s="202" t="str">
        <f t="shared" si="2"/>
        <v>#REF!</v>
      </c>
    </row>
    <row r="764" ht="15.75" customHeight="1">
      <c r="A764" s="202" t="str">
        <f>Seeds!AA886</f>
        <v>M4-G-3a-E-1</v>
      </c>
      <c r="B764" s="202" t="str">
        <f>Seeds!Z886</f>
        <v>{
    "id": "M4-G-3a-E-1",
    "stimulus": "&lt;p&gt;Completa la siguiente oración con el nombre del ángulo.&lt;/p&gt;&lt;div style=\"display:flex; justify-content:center;\"&gt;&lt;img src=\"https://blueberry-assets.oneclick.es/{{Q1}}\" width=\"300\"&gt;&lt;/img&gt;&lt;/div&gt;",
    "template": "&lt;p&gt;El ángulo de la imagen es {{response}}.&lt;/p&gt;",
    "hint": "&lt;p&gt;Los ángulos se clasifican según su amplitud en agudos, rectos, obtusos y llanos.&lt;/p&gt;",
    "feedback": "&lt;p&gt;Es un ángulo agudo porque mide menos de 90°.&lt;/p&gt;",
    "seed": {
        "parameters": [
            {
                "name": "Q1",
                "label": null,
                "list": [
                    "M4_G_3a_1.svg",
                    "M4_G_3a_2.svg",
                    "M4_G_3a_3.svg"
                ]
            }
        ],
        "calculated": [
            {
                "name": "A1",
                "label": "agudo"
            }
        ],
        "uniques": true
    },
    "algorithm": {
        "name": "calculateOperation",
        "template": "Cloze with text"
    }
}</v>
      </c>
      <c r="C764" s="202" t="str">
        <f t="shared" si="35"/>
        <v>#REF!</v>
      </c>
      <c r="D764" s="202" t="str">
        <f t="shared" si="2"/>
        <v>#REF!</v>
      </c>
    </row>
    <row r="765" ht="15.75" customHeight="1">
      <c r="A765" s="202" t="str">
        <f>Seeds!AA887</f>
        <v>M4-G-3a-E-2</v>
      </c>
      <c r="B765" s="202" t="str">
        <f>Seeds!Z887</f>
        <v>{
    "id": "M4-G-3a-E-2",
    "stimulus": "&lt;p&gt;Completa la siguiente oración con el nombre del ángulo.&lt;/p&gt;&lt;div style=\"display:flex; justify-content:center;\"&gt;&lt;img src=\"https://blueberry-assets.oneclick.es/{{Q1}}\" width=\"300\"&gt;&lt;/img&gt;&lt;/div&gt;",
    "template": "&lt;p&gt;El ángulo de la imagen es {{response}}.&lt;/p&gt;",
    "hint": "&lt;p&gt;Los ángulos se clasifican según su amplitud en agudos, rectos, obtusos y llanos.&lt;/p&gt;",
    "feedback": "&lt;p&gt;Es un ángulo recto porque mide 90°.&lt;/p&gt;",
    "seed": {
        "parameters": [
            {
                "name": "Q1",
                "label": null,
                "list": [
                    "M4_G_3a_4.svg",
                    "M4_G_3a_5.svg",
                    "M4_G_3a_6.svg"
                ]
            }
        ],
        "calculated": [
            {
                "name": "A1",
                "label": "recto"
            }
        ],
        "uniques": true
    },
    "algorithm": {
        "name": "calculateOperation",
        "template": "Cloze with text"
    }
}</v>
      </c>
      <c r="C765" s="202" t="str">
        <f t="shared" si="35"/>
        <v>#REF!</v>
      </c>
      <c r="D765" s="202" t="str">
        <f t="shared" si="2"/>
        <v>#REF!</v>
      </c>
    </row>
    <row r="766" ht="15.75" customHeight="1">
      <c r="A766" s="202" t="str">
        <f>Seeds!AA888</f>
        <v>M4-G-3a-E-3</v>
      </c>
      <c r="B766" s="202" t="str">
        <f>Seeds!Z888</f>
        <v>{
    "id": "M4-G-3a-E-3",
    "stimulus": "&lt;p&gt;Completa la siguiente oración con el nombre del ángulo.&lt;/p&gt;&lt;div style=\"display:flex; justify-content:center;\"&gt;&lt;img src=\"https://blueberry-assets.oneclick.es/{{Q1}}\" width=\"300\"&gt;&lt;/img&gt;&lt;/div&gt;",
    "template": "&lt;p&gt;El ángulo de la imagen es {{response}}.&lt;/p&gt;",
    "hint": "&lt;p&gt;Los ángulos se clasifican según su amplitud en agudos, rectos, obtusos y llanos.&lt;/p&gt;",
    "feedback": "&lt;p&gt;Es un ángulo obtuso porque mide más de 90°.&lt;/p&gt;",
    "seed": {
        "parameters": [
            {
                "name": "Q1",
                "label": null,
                "list": [
                    "M4_G_3a_7.svg",
                    "M4_G_3a_8.svg",
                    "M4_G_3a_9.svg"
                ]
            }
        ],
        "calculated": [
            {
                "name": "A1",
                "label": "obtuso"
            }
        ],
        "uniques": true
    },
    "algorithm": {
        "name": "calculateOperation",
        "template": "Cloze with text"
    }
}</v>
      </c>
      <c r="C766" s="202" t="str">
        <f t="shared" si="35"/>
        <v>#REF!</v>
      </c>
      <c r="D766" s="202" t="str">
        <f t="shared" si="2"/>
        <v>#REF!</v>
      </c>
    </row>
    <row r="767" ht="15.75" customHeight="1">
      <c r="A767" s="202" t="str">
        <f>Seeds!AA889</f>
        <v>M4-G-3a-E-4</v>
      </c>
      <c r="B767" s="202" t="str">
        <f>Seeds!Z889</f>
        <v>{
    "id": "M4-G-3a-E-4",
    "stimulus": "&lt;p&gt;Completa la siguiente oración con el nombre del ángulo.&lt;/p&gt;&lt;div style=\"display:flex; justify-content:center;\"&gt;&lt;img src=\"https://blueberry-assets.oneclick.es/{{Q1}}\" width=\"300\"&gt;&lt;/img&gt;&lt;/div&gt;",
    "template": "&lt;p&gt;El ángulo de la imagen es {{response}}.&lt;/p&gt;",
    "hint": "&lt;p&gt;Los ángulos se clasifican según su amplitud en agudos, rectos, obtusos y llanos.&lt;/p&gt;",
    "feedback": "&lt;p&gt;Es un ángulo llano porque mide 180°.&lt;/p&gt;",
    "seed": {
        "parameters": [
            {
                "name": "Q1",
                "label": null,
                "list": [
                    "M4_G_3a_10a.svg",
                    "M4_G_3a_11a.svg",
                    "M4_G_3a_12a.svg"
                ]
            }
        ],
        "calculated": [
            {
                "name": "A1",
                "label": "llano"
            }
        ],
        "uniques": true
    },
    "algorithm": {
        "name": "calculateOperation",
        "template": "Cloze with text"
    }
}</v>
      </c>
      <c r="C767" s="202" t="str">
        <f t="shared" si="35"/>
        <v>#REF!</v>
      </c>
      <c r="D767" s="202" t="str">
        <f t="shared" si="2"/>
        <v>#REF!</v>
      </c>
    </row>
    <row r="768" ht="15.75" customHeight="1">
      <c r="A768" s="202" t="str">
        <f>Seeds!AA890</f>
        <v>M4-G-3c-I-1</v>
      </c>
      <c r="B768" s="202" t="str">
        <f>Seeds!Z890</f>
        <v>{"id":"M4-G-3c-I-1","stimulus":"&lt;p&gt;Selecciona el ángulo de 30°.&lt;/p&gt;","hint":"&lt;div style=\"display:flex; justify-content:center;\"&gt;&lt;div class=\"lemo-fixed-to-responsive\" style=\"max-width: 600px;max-height: 200px;position: relative;width: 100%;display: inline-block;\"&gt;&lt;img src=\"https://blueberry-assets.oneclick.es/M4_G_3c_6.svg\" alt=\"\" tabindex=\"0\"&gt;&lt;/img&gt;&lt;div class=\"lemo-graphie-container\" style=\"position: absolute;top: 0;left: 0;width: 100%;height: 100%;\"&gt;&lt;div class=\"lemo-graphie\" style=\"position: relative; width: 100%; height: 100%;\"&gt;&lt;span class=\"lemo-graphie-label\" style=\"position: absolute; left: 8%; top: 59%;\"&gt;30°&lt;/span&gt;&lt;span class=\"lemo-graphie-label\" style=\"position: absolute; left: 29%; top: 59%;\"&gt;45°&lt;/span&gt;&lt;span class=\"lemo-graphie-label\" style=\"position: absolute; left: 47%; top: 59%;\"&gt;90°&lt;/span&gt;&lt;span class=\"lemo-graphie-label\" style=\"position: absolute; left: 65%; top: 59%;\"&gt;120°&lt;/span&gt;&lt;span class=\"lemo-graphie-label\" style=\"position: absolute; left: 85%; top: 59%;\"&gt;180°&lt;/span&gt;&lt;/div&gt;&lt;/div&gt;&lt;/div&gt;&lt;/div&gt;","feedback":"&lt;div style=\"display:flex; justify-content:center;\"&gt;&lt;div class=\"lemo-fixed-to-responsive\" style=\"max-width: 600px;max-height: 200px;position: relative;width: 100%;display: inline-block;\"&gt;&lt;img src=\"https://blueberry-assets.oneclick.es/M4_G_3c_6.svg\" alt=\"\" tabindex=\"0\"&gt;&lt;/img&gt;&lt;div class=\"lemo-graphie-container\" style=\"position: absolute;top: 0;left: 0;width: 100%;height: 100%;\"&gt;&lt;div class=\"lemo-graphie\" style=\"position: relative; width: 100%; height: 100%;\"&gt;&lt;span class=\"lemo-graphie-label\" style=\"position: absolute; left: 8%; top: 59%;\"&gt;30°&lt;/span&gt;&lt;span class=\"lemo-graphie-label\" style=\"position: absolute; left: 29%; top: 59%;\"&gt;45°&lt;/span&gt;&lt;span class=\"lemo-graphie-label\" style=\"position: absolute; left: 47%; top: 59%;\"&gt;90°&lt;/span&gt;&lt;span class=\"lemo-graphie-label\" style=\"position: absolute; left: 65%; top: 59%;\"&gt;120°&lt;/span&gt;&lt;span class=\"lemo-graphie-label\" style=\"position: absolute; left: 85%; top: 59%;\"&gt;180°&lt;/span&gt;&lt;/div&gt;&lt;/div&gt;&lt;/div&gt;&lt;/div&gt;","seed":{"parameters":[],"calculated":[{"name":"A1","label":"{{function}}","function":"&lt;div style=\"display:flex; justify-content:center;\"&gt;&lt;img src=\"https://blueberry-assets.oneclick.es/M4_G_3c_1.svg\" width=\"300\"&gt;&lt;/img&gt;&lt;/div&gt;"},{"name":"A2","label":"{{function}}","function":"&lt;div style=\"display:flex; justify-content:center;\"&gt;&lt;img src=\"https://blueberry-assets.oneclick.es/M4_G_3c_2.svg\" width=\"300\"&gt;&lt;/img&gt;&lt;/div&gt;","incorrect":true},{"name":"A3","label":"{{function}}","function":"&lt;div style=\"display:flex; justify-content:center;\"&gt;&lt;img src=\"https://blueberry-assets.oneclick.es/M4_G_3c_3.svg\" width=\"300\"&gt;&lt;/img&gt;&lt;/div&gt;","incorrect":true},{"name":"A4","label":"{{function}}","function":"&lt;div style=\"display:flex; justify-content:center;\"&gt;&lt;img src=\"https://blueberry-assets.oneclick.es/M4_G_3c_4.svg\" width=\"300\"&gt;&lt;/img&gt;&lt;/div&gt;","incorrect":true},{"name":"A5","label":"{{function}}","function":"&lt;div style=\"display:flex; justify-content:center;\"&gt;&lt;img src=\"https://blueberry-assets.oneclick.es/M4_G_3c_5.svg\" width=\"300\"&gt;&lt;/img&gt;&lt;/div&gt;","incorrect":true}],"uniques":true},"algorithm":{"name":"trueFalse","template":"Multiple choice – standard","params":{"countCorrect":1,"countIncorrect":2,"showCheckIcon":false,"columns":3}}}</v>
      </c>
      <c r="C768" s="202" t="str">
        <f t="shared" si="35"/>
        <v>#REF!</v>
      </c>
      <c r="D768" s="202" t="str">
        <f t="shared" si="2"/>
        <v>#REF!</v>
      </c>
    </row>
    <row r="769" ht="15.75" customHeight="1">
      <c r="A769" s="202" t="str">
        <f>Seeds!AA893</f>
        <v>M4-G-3c-E-1</v>
      </c>
      <c r="B769" s="202" t="str">
        <f>Seeds!Z893</f>
        <v>{"id":"M4-G-3c-E-1","stimulus":"&lt;p&gt;Selecciona la amplitud de cada ángulo.&lt;/p&gt;","template":"&lt;table style=\"width: 100%;\"&gt;&lt;tbody&gt;&lt;tr&gt;&lt;td style=\"width: 33.33%; text-align: center; border: none;\"&gt;&lt;div style=\"display:flex; justify-content:center;\"&gt;&lt;img src=\"https://blueberry-assets.oneclick.es/M4_G_3c_1.svg\" width=\"300\"&gt;&lt;/img&gt;&lt;/div&gt;&lt;/td&gt;&lt;td style=\"width: 33.33%; text-align: center; border: none;\"&gt;&lt;div style=\"display:flex; justify-content:center;\"&gt;&lt;img src=\"https://blueberry-assets.oneclick.es/M4_G_3c_3.svg\" width=\"300\"&gt;&lt;/img&gt;&lt;/div&gt;&lt;/td&gt;&lt;td style=\"width: 33.33%; text-align: center; border: none;\"&gt;&lt;div style=\"display:flex; justify-content:center;\"&gt;&lt;img src=\"https://blueberry-assets.oneclick.es/M4_G_3c_5.svg\" width=\"300\"&gt;&lt;/img&gt;&lt;/div&gt;&lt;/td&gt;&lt;/tr&gt;&lt;tr&gt;&lt;td style=\"width: 33.33%; text-align: center; border: none;\"&gt;{{response}}&lt;/td&gt;&lt;td style=\"width: 33.33%; text-align: center; border: none;\"&gt;{{response}}&lt;/td&gt;&lt;td style=\"width: 33.33%; text-align: center; border: none;\"&gt;{{response}}&lt;/td&gt;&lt;/tr&gt;&lt;/tbody&gt;&lt;/table&gt;","hint":"&lt;div style=\"display:flex; justify-content:center;\"&gt;&lt;div class=\"lemo-fixed-to-responsive\" style=\"max-width: 600px;max-height: 200px;position: relative;width: 100%;display: inline-block;\"&gt;&lt;img src=\"https://blueberry-assets.oneclick.es/M4_G_3c_6.svg\" alt=\"\" tabindex=\"0\"&gt;&lt;/img&gt;&lt;div class=\"lemo-graphie-container\" style=\"position: absolute;top: 0;left: 0;width: 100%;height: 100%;\"&gt;&lt;div class=\"lemo-graphie\" style=\"position: relative; width: 100%; height: 100%;\"&gt;&lt;span class=\"lemo-graphie-label\" style=\"position: absolute; left: 8%; top: 59%;\"&gt;30°&lt;/span&gt;&lt;span class=\"lemo-graphie-label\" style=\"position: absolute; left: 29%; top: 59%;\"&gt;45°&lt;/span&gt;&lt;span class=\"lemo-graphie-label\" style=\"position: absolute; left: 47%; top: 59%;\"&gt;90°&lt;/span&gt;&lt;span class=\"lemo-graphie-label\" style=\"position: absolute; left: 65%; top: 59%;\"&gt;120°&lt;/span&gt;&lt;span class=\"lemo-graphie-label\" style=\"position: absolute; left: 85%; top: 59%;\"&gt;180°&lt;/span&gt;&lt;/div&gt;&lt;/div&gt;&lt;/div&gt;&lt;/div&gt;","feedback":"&lt;div style=\"display:flex; justify-content:center;\"&gt;&lt;div class=\"lemo-fixed-to-responsive\" style=\"max-width: 600px;max-height: 200px;position: relative;width: 100%;display: inline-block;\"&gt;&lt;img src=\"https://blueberry-assets.oneclick.es/M4_G_3c_6.svg\" alt=\"\" tabindex=\"0\"&gt;&lt;/img&gt;&lt;div class=\"lemo-graphie-container\" style=\"position: absolute;top: 0;left: 0;width: 100%;height: 100%;\"&gt;&lt;div class=\"lemo-graphie\" style=\"position: relative; width: 100%; height: 100%;\"&gt;&lt;span class=\"lemo-graphie-label\" style=\"position: absolute; left: 8%; top: 59%;\"&gt;30°&lt;/span&gt;&lt;span class=\"lemo-graphie-label\" style=\"position: absolute; left: 29%; top: 59%;\"&gt;45°&lt;/span&gt;&lt;span class=\"lemo-graphie-label\" style=\"position: absolute; left: 47%; top: 59%;\"&gt;90°&lt;/span&gt;&lt;span class=\"lemo-graphie-label\" style=\"position: absolute; left: 65%; top: 59%;\"&gt;120°&lt;/span&gt;&lt;span class=\"lemo-graphie-label\" style=\"position: absolute; left: 85%; top: 59%;\"&gt;180°&lt;/span&gt;&lt;/div&gt;&lt;/div&gt;&lt;/div&gt;&lt;/div&gt;","seed":{"parameters":[],"calculated":[{"name":"A1","label":"30°","function":"","group":1},{"name":"A2","label":"45°","function":"","incorrect":true,"group":1},{"name":"A3","label":"90°","function":"","incorrect":true,"group":1},{"name":"A4","label":"90°","function":"","group":2},{"name":"A5","label":"180°","function":"","incorrect":true,"group":2},{"name":"A6","label":"45°","function":"","incorrect":true,"group":2},{"name":"A7","label":"180°","function":"","group":3},{"name":"A8","label":"90°","function":"","incorrect":true,"group":3},{"name":"A9","label":"120°","function":"","incorrect":true,"group":3}],"uniques":true},"algorithm":{"name":"groupResponses","template":"Cloze with drop down"}}</v>
      </c>
      <c r="C769" s="202" t="str">
        <f t="shared" si="35"/>
        <v>#REF!</v>
      </c>
      <c r="D769" s="202" t="str">
        <f t="shared" si="2"/>
        <v>#REF!</v>
      </c>
    </row>
    <row r="770" ht="15.75" customHeight="1">
      <c r="A770" s="202" t="str">
        <f>Seeds!AA894</f>
        <v>M4-G-3c-E-2</v>
      </c>
      <c r="B770" s="202" t="str">
        <f>Seeds!Z894</f>
        <v>{"id":"M4-G-3c-E-2","stimulus":"&lt;p&gt;Selecciona la amplitud de cada ángulo.&lt;/p&gt;","template":"&lt;table style=\"width: 100%;\"&gt;&lt;tbody&gt;&lt;tr&gt;&lt;td style=\"width: 33.33%; text-align: center; border: none;\"&gt;&lt;div style=\"display:flex; justify-content:center;\"&gt;&lt;img src=\"https://blueberry-assets.oneclick.es/M4_G_3c_5.svg\" width=\"300\"&gt;&lt;/img&gt;&lt;/div&gt;&lt;/td&gt;&lt;td style=\"width: 33.33%; text-align: center; border: none;\"&gt;&lt;div style=\"display:flex; justify-content:center;\"&gt;&lt;img src=\"https://blueberry-assets.oneclick.es/M4_G_3c_2.svg\" width=\"300\"&gt;&lt;/img&gt;&lt;/div&gt;&lt;/td&gt;&lt;td style=\"width: 33.33%; text-align: center; border: none;\"&gt;&lt;div style=\"display:flex; justify-content:center;\"&gt;&lt;img src=\"https://blueberry-assets.oneclick.es/M4_G_3c_1.svg\" width=\"300\"&gt;&lt;/img&gt;&lt;/div&gt;&lt;/td&gt;&lt;/tr&gt;&lt;tr&gt;&lt;td style=\"width: 33.33%; text-align: center; border: none;\"&gt;{{response}}&lt;/td&gt;&lt;td style=\"width: 33.33%; text-align: center; border: none;\"&gt;{{response}}&lt;/td&gt;&lt;td style=\"width: 33.33%; text-align: center; border: none;\"&gt;{{response}}&lt;/td&gt;&lt;/tr&gt;&lt;/tbody&gt;&lt;/table&gt;","hint":"&lt;div style=\"display:flex; justify-content:center;\"&gt;&lt;div class=\"lemo-fixed-to-responsive\" style=\"max-width: 600px;max-height: 200px;position: relative;width: 100%;display: inline-block;\"&gt;&lt;img src=\"https://blueberry-assets.oneclick.es/M4_G_3c_6.svg\" alt=\"\" tabindex=\"0\"&gt;&lt;/img&gt;&lt;div class=\"lemo-graphie-container\" style=\"position: absolute;top: 0;left: 0;width: 100%;height: 100%;\"&gt;&lt;div class=\"lemo-graphie\" style=\"position: relative; width: 100%; height: 100%;\"&gt;&lt;span class=\"lemo-graphie-label\" style=\"position: absolute; left: 8%; top: 59%;\"&gt;30°&lt;/span&gt;&lt;span class=\"lemo-graphie-label\" style=\"position: absolute; left: 29%; top: 59%;\"&gt;45°&lt;/span&gt;&lt;span class=\"lemo-graphie-label\" style=\"position: absolute; left: 47%; top: 59%;\"&gt;90°&lt;/span&gt;&lt;span class=\"lemo-graphie-label\" style=\"position: absolute; left: 65%; top: 59%;\"&gt;120°&lt;/span&gt;&lt;span class=\"lemo-graphie-label\" style=\"position: absolute; left: 85%; top: 59%;\"&gt;180°&lt;/span&gt;&lt;/div&gt;&lt;/div&gt;&lt;/div&gt;&lt;/div&gt;","feedback":"&lt;div style=\"display:flex; justify-content:center;\"&gt;&lt;div class=\"lemo-fixed-to-responsive\" style=\"max-width: 600px;max-height: 200px;position: relative;width: 100%;display: inline-block;\"&gt;&lt;img src=\"https://blueberry-assets.oneclick.es/M4_G_3c_6.svg\" alt=\"\" tabindex=\"0\"&gt;&lt;/img&gt;&lt;div class=\"lemo-graphie-container\" style=\"position: absolute;top: 0;left: 0;width: 100%;height: 100%;\"&gt;&lt;div class=\"lemo-graphie\" style=\"position: relative; width: 100%; height: 100%;\"&gt;&lt;span class=\"lemo-graphie-label\" style=\"position: absolute; left: 8%; top: 59%;\"&gt;30°&lt;/span&gt;&lt;span class=\"lemo-graphie-label\" style=\"position: absolute; left: 29%; top: 59%;\"&gt;45°&lt;/span&gt;&lt;span class=\"lemo-graphie-label\" style=\"position: absolute; left: 47%; top: 59%;\"&gt;90°&lt;/span&gt;&lt;span class=\"lemo-graphie-label\" style=\"position: absolute; left: 65%; top: 59%;\"&gt;120°&lt;/span&gt;&lt;span class=\"lemo-graphie-label\" style=\"position: absolute; left: 85%; top: 59%;\"&gt;180°&lt;/span&gt;&lt;/div&gt;&lt;/div&gt;&lt;/div&gt;&lt;/div&gt;","seed":{"parameters":[],"calculated":[{"name":"A1","label":"180°","function":"","group":1},{"name":"A2","label":"90°","function":"","incorrect":true,"group":1},{"name":"A3","label":"30°","function":"","incorrect":true,"group":1},{"name":"A4","label":"45°","function":"","group":2},{"name":"A5","label":"90°","function":"","incorrect":true,"group":2},{"name":"A6","label":"30°","function":"","incorrect":true,"group":2},{"name":"A7","label":"30°","function":"","group":3},{"name":"A8","label":"120°","function":"","incorrect":true,"group":3},{"name":"A9","label":"90°","function":"","incorrect":true,"group":3}],"uniques":true},"algorithm":{"name":"groupResponses","template":"Cloze with drop down"}}</v>
      </c>
      <c r="C770" s="202" t="str">
        <f t="shared" si="35"/>
        <v>#REF!</v>
      </c>
      <c r="D770" s="202" t="str">
        <f t="shared" si="2"/>
        <v>#REF!</v>
      </c>
    </row>
    <row r="771" ht="15.75" customHeight="1">
      <c r="A771" s="202" t="str">
        <f>Seeds!AA895</f>
        <v>M4-G-3c-E-3</v>
      </c>
      <c r="B771" s="202" t="str">
        <f>Seeds!Z895</f>
        <v>{"id":"M4-G-3c-E-3","stimulus":"&lt;p&gt;Selecciona la amplitud de cada ángulo.&lt;/p&gt;","template":"&lt;table style=\"width: 100%;\"&gt;&lt;tbody&gt;&lt;tr&gt;&lt;td style=\"width: 33.33%; text-align: center; border: none;\"&gt;&lt;div style=\"display:flex; justify-content:center;\"&gt;&lt;img src=\"https://blueberry-assets.oneclick.es/M4_G_3c_4.svg\" width=\"300\"&gt;&lt;/img&gt;&lt;/div&gt;&lt;/td&gt;&lt;td style=\"width: 33.33%; text-align: center; border: none;\"&gt;&lt;div style=\"display:flex; justify-content:center;\"&gt;&lt;img src=\"https://blueberry-assets.oneclick.es/M4_G_3c_2.svg\" width=\"300\"&gt;&lt;/img&gt;&lt;/div&gt;&lt;/td&gt;&lt;td style=\"width: 33.33%; text-align: center; border: none;\"&gt;&lt;div style=\"display:flex; justify-content:center;\"&gt;&lt;img src=\"https://blueberry-assets.oneclick.es/M4_G_3c_3.svg\" width=\"300\"&gt;&lt;/img&gt;&lt;/div&gt;&lt;/td&gt;&lt;/tr&gt;&lt;tr&gt;&lt;td style=\"width: 33.33%; text-align: center; border: none;\"&gt;{{response}}&lt;/td&gt;&lt;td style=\"width: 33.33%; text-align: center; border: none;\"&gt;{{response}}&lt;/td&gt;&lt;td style=\"width: 33.33%; text-align: center; border: none;\"&gt;{{response}}&lt;/td&gt;&lt;/tr&gt;&lt;/tbody&gt;&lt;/table&gt;","hint":"&lt;div style=\"display:flex; justify-content:center;\"&gt;&lt;div class=\"lemo-fixed-to-responsive\" style=\"max-width: 600px;max-height: 200px;position: relative;width: 100%;display: inline-block;\"&gt;&lt;img src=\"https://blueberry-assets.oneclick.es/M4_G_3c_6.svg\" alt=\"\" tabindex=\"0\"&gt;&lt;/img&gt;&lt;div class=\"lemo-graphie-container\" style=\"position: absolute;top: 0;left: 0;width: 100%;height: 100%;\"&gt;&lt;div class=\"lemo-graphie\" style=\"position: relative; width: 100%; height: 100%;\"&gt;&lt;span class=\"lemo-graphie-label\" style=\"position: absolute; left: 8%; top: 59%;\"&gt;30°&lt;/span&gt;&lt;span class=\"lemo-graphie-label\" style=\"position: absolute; left: 29%; top: 59%;\"&gt;45°&lt;/span&gt;&lt;span class=\"lemo-graphie-label\" style=\"position: absolute; left: 47%; top: 59%;\"&gt;90°&lt;/span&gt;&lt;span class=\"lemo-graphie-label\" style=\"position: absolute; left: 65%; top: 59%;\"&gt;120°&lt;/span&gt;&lt;span class=\"lemo-graphie-label\" style=\"position: absolute; left: 85%; top: 59%;\"&gt;180°&lt;/span&gt;&lt;/div&gt;&lt;/div&gt;&lt;/div&gt;&lt;/div&gt;","feedback":"&lt;div style=\"display:flex; justify-content:center;\"&gt;&lt;div class=\"lemo-fixed-to-responsive\" style=\"max-width: 600px;max-height: 200px;position: relative;width: 100%;display: inline-block;\"&gt;&lt;img src=\"https://blueberry-assets.oneclick.es/M4_G_3c_6.svg\" alt=\"\" tabindex=\"0\"&gt;&lt;/img&gt;&lt;div class=\"lemo-graphie-container\" style=\"position: absolute;top: 0;left: 0;width: 100%;height: 100%;\"&gt;&lt;div class=\"lemo-graphie\" style=\"position: relative; width: 100%; height: 100%;\"&gt;&lt;span class=\"lemo-graphie-label\" style=\"position: absolute; left: 8%; top: 59%;\"&gt;30°&lt;/span&gt;&lt;span class=\"lemo-graphie-label\" style=\"position: absolute; left: 29%; top: 59%;\"&gt;45°&lt;/span&gt;&lt;span class=\"lemo-graphie-label\" style=\"position: absolute; left: 47%; top: 59%;\"&gt;90°&lt;/span&gt;&lt;span class=\"lemo-graphie-label\" style=\"position: absolute; left: 65%; top: 59%;\"&gt;120°&lt;/span&gt;&lt;span class=\"lemo-graphie-label\" style=\"position: absolute; left: 85%; top: 59%;\"&gt;180°&lt;/span&gt;&lt;/div&gt;&lt;/div&gt;&lt;/div&gt;&lt;/div&gt;","seed":{"parameters":[],"calculated":[{"name":"A1","label":"120°","function":"","group":1},{"name":"A2","label":"180°","function":"","incorrect":true,"group":1},{"name":"A3","label":"90°","function":"","incorrect":true,"group":1},{"name":"A4","label":"45°","function":"","group":2},{"name":"A5","label":"90°","function":"","incorrect":true,"group":2},{"name":"A6","label":"120°","function":"","incorrect":true,"group":2},{"name":"A7","label":"90°","function":"","group":3},{"name":"A8","label":"180°","function":"","incorrect":true,"group":3},{"name":"A9","label":"120°","function":"","incorrect":true,"group":3}],"uniques":true},"algorithm":{"name":"groupResponses","template":"Cloze with drop down"}}</v>
      </c>
      <c r="C771" s="202" t="str">
        <f t="shared" si="35"/>
        <v>#REF!</v>
      </c>
      <c r="D771" s="202" t="str">
        <f t="shared" si="2"/>
        <v>#REF!</v>
      </c>
    </row>
    <row r="772" ht="15.75" customHeight="1">
      <c r="A772" s="202" t="str">
        <f>Seeds!AA896</f>
        <v>M4-G-4a-I-1</v>
      </c>
      <c r="B772" s="202" t="str">
        <f>Seeds!Z896</f>
        <v>{"id":"M4-G-4a-I-1","stimulus":"&lt;p&gt;Selecciona las afirmaciones que son correctas.&lt;/p&gt;","hint":"&lt;p&gt;Los ángulos adyacentes y los consecutivos tienen un lado en común.&lt;/p&gt;","feedback":"&lt;p&gt;Dos ángulos con el mismo vértice pueden ser:&lt;/p&gt;&lt;p&gt;&lt;b&gt;Consecutivos&lt;/b&gt;: tienen un lado en común.&lt;/p&gt;&lt;p&gt;&lt;b&gt;Adyacentes&lt;/b&gt;: suman un ángulo llano.&lt;/p&gt;&lt;p&gt;&lt;b&gt;Opuestos por el vértice&lt;/b&gt;: se forman cuando dos rectas secantes se cortan entre sí.&lt;/p&gt;&lt;div style=\"display:flex; justify-content:center;\"&gt;&lt;div class=\"lemo-fixed-to-responsive\" style=\"max-width: 500px;position: relative;width: 100%;display: inline-block;\"&gt;&lt;img src=\"https://blueberry-assets.oneclick.es/M4_G_4a_1.svg\" alt=\"\" tabindex=\"0\"&gt;&lt;/img&gt;&lt;div class=\"lemo-graphie-container\" style=\"position: absolute;top: 0;left: 0;width: 100%;height: 100%;\"&gt;&lt;div class=\"lemo-graphie\" style=\"position: relative; width: 100%; height: 100%;\"&gt;&lt;span class=\"lemo-graphie-label\" style=\"position: absolute; left: 3%; top: 1%;\"&gt;Adyacentes&lt;/span&gt;&lt;span class=\"lemo-graphie-label\" style=\"position: absolute; left: 34%; top: 1%;\"&gt;Consecutivos&lt;/span&gt;&lt;span class=\"lemo-graphie-label\" style=\"position: absolute; left: 63%; top: 1%;\"&gt;&lt;p style=\"text-align:center;\"&gt;Opuestos por el vértice&lt;p&gt;&lt;/span&gt;&lt;/div&gt;&lt;/div&gt;&lt;/div&gt;&lt;/div&gt;","seed":{"parameters":[],"calculated":[{"name":"A1","label":"Dos ángulos adyacentes son consecutivos.","function":""},{"name":"A2","label":"Dos ángulos adyacentes tienen la amplitud de un ángulo llano.","function":""},{"name":"A3","label":"Los ángulos consecutivos tienen en común el vértice y un lado.","function":""},{"name":"A4","label":"Dos rectas secantes forman ángulos opuestos por el vértice.","function":""},{"name":"A5","label":"Los ángulos consecutivos no comparten lados.","function":"","incorrect":true,"feedback":"&lt;p&gt;Los ángulos consecutivos comparten un lado y un vértice.&lt;/p&gt;"},{"name":"A6","label":"Dos ángulos adyacentes tienen la amplitud de un ángulo recto.","function":"","incorrect":true,"feedback":"&lt;p&gt;Dos ángulos adyacentes tienen la amplitud de un ángulo llano.&lt;/p&gt;"},{"name":"A7","label":"Dos rectas paralelas forman ángulos opuestos por el vértice.","function":"","incorrect":true,"feedback":"&lt;p&gt;Los ángulos opuestos por el vértice se forman cuando dos rectas secantes se cortan entre sí.&lt;/p&gt;"}],"uniques":true},"algorithm":{"name":"trueFalse","template":"Multiple choice – multiple response","params":{"countCorrect":2,"countIncorrect":1,"showCheckIcon":true}}}</v>
      </c>
      <c r="C772" s="202" t="str">
        <f t="shared" si="35"/>
        <v>#REF!</v>
      </c>
      <c r="D772" s="202" t="str">
        <f t="shared" si="2"/>
        <v>#REF!</v>
      </c>
    </row>
    <row r="773" ht="15.75" customHeight="1">
      <c r="A773" s="202" t="str">
        <f>Seeds!AA897</f>
        <v>M4-G-4a-E-1</v>
      </c>
      <c r="B773" s="202" t="str">
        <f>Seeds!Z897</f>
        <v>{"id":"M4-G-4a-E-1","stimulus":"&lt;p&gt;Escoge el nombre de los siguientes tipos de ángulos.&lt;/p&gt;","template":"&lt;table style=\"width: 100%;\"&gt;&lt;tbody&gt;&lt;tr&gt;&lt;td style=\"width: 33.33%; text-align: center; border: none;\"&gt;&lt;div style=\"display:flex; justify-content:center;\"&gt;&lt;img src=\"https://blueberry-assets.oneclick.es/M4_G_4a_2.svg\" width=\"300\"&gt;&lt;/img&gt;&lt;/div&gt;&lt;/td&gt;&lt;td style=\"width: 33.33%; text-align: center; border: none;\"&gt;&lt;div style=\"display:flex; justify-content:center;\"&gt;&lt;img src=\"https://blueberry-assets.oneclick.es/M4_G_4a_3.svg\" width=\"300\"&gt;&lt;/img&gt;&lt;/div&gt;&lt;/td&gt;&lt;td style=\"width: 33.33%; text-align: center; border: none;\"&gt;&lt;div style=\"display:flex; justify-content:center;\"&gt;&lt;img src=\"https://blueberry-assets.oneclick.es/M4_G_4a_4.svg\" width=\"300\"&gt;&lt;/img&gt;&lt;/div&gt;&lt;/td&gt;&lt;/tr&gt;&lt;tr&gt;&lt;td style=\"width: 33.33%; text-align: center; border: none;\"&gt;{{response}}&lt;/td&gt;&lt;td style=\"width: 33.33%; text-align: center; border: none;\"&gt;{{response}}&lt;/td&gt;&lt;td style=\"width: 33.33%; text-align: center; border: none;\"&gt;{{response}}&lt;/td&gt;&lt;/tr&gt;&lt;/tbody&gt;&lt;/table&gt;","hint":"&lt;p&gt;Los ángulos adyacentes y los consecutivos tienen un lado en común.&lt;/p&gt;","feedback":"&lt;p&gt;Dos ángulos con el mismo vértice pueden ser:&lt;/p&gt;&lt;p&gt;&lt;b&gt;Consecutivos&lt;/b&gt;: tienen un lado en común.&lt;/p&gt;&lt;p&gt;&lt;b&gt;Adyacentes&lt;/b&gt;: tienen un lado en común y juntos equivalen a un ángulo llano.&lt;/p&gt;&lt;p&gt;&lt;b&gt;Opuestos por el vértice&lt;/b&gt;: se forman cuando dos rectas secantes se cortan entre sí.&lt;/p&gt;","seed":{"parameters":[],"calculated":[{"name":"A1","label":"{{function}}","function":"Consecutivos","incorrect":true,"group":1},{"name":"A2","label":"{{function}}","function":"Adyacentes","group":1},{"name":"A3","label":"{{function}}","function":"Opuestos por el vértice","incorrect":true,"group":1},{"name":"A4","label":"{{function}}","function":"Consecutivos","group":2},{"name":"A5","label":"{{function}}","function":"Adyacentes","incorrect":true,"group":2},{"name":"A6","label":"{{function}}","function":"Opuestos por el vértice","incorrect":true,"group":2},{"name":"A7","label":"{{function}}","function":"Consecutivos","incorrect":true,"group":3},{"name":"A8","label":"{{function}}","function":"Adyacentes","incorrect":true,"group":3},{"name":"A9","label":"{{function}}","function":"Opuestos por el vértice","group":3}],"uniques":true},"algorithm":{"name":"groupResponses","template":"Cloze with drop down"}}</v>
      </c>
      <c r="C773" s="202" t="str">
        <f t="shared" si="35"/>
        <v>#REF!</v>
      </c>
      <c r="D773" s="202" t="str">
        <f t="shared" si="2"/>
        <v>#REF!</v>
      </c>
    </row>
    <row r="774" ht="15.75" customHeight="1">
      <c r="A774" s="202" t="str">
        <f>Seeds!AA900</f>
        <v>M4-G-18a-I-1</v>
      </c>
      <c r="B774" s="202" t="str">
        <f>Seeds!Z900</f>
        <v>{"id":"M4-G-18a-I-1","stimulus":"&lt;p&gt;¿Cuáles de las siguientes sumas y restas de ángulos son correctas? Selecciónalas.&lt;/p&gt;","hint":"&lt;p&gt;Las sumas y restas de ángulos son como las de números naturales.&lt;/p&gt;","feedback":"&lt;p&gt;Las sumas y restas de ángulos son como las de números naturales.&lt;/p&gt;","seed":{"parameters":[{"name":"Q1","label":null,"min":1,"max":100,"step":1},{"name":"Q2","label":null,"min":1,"max":100,"step":1},{"name":"Q3","label":null,"min":1,"max":100,"step":1},{"name":"Q4","label":null,"min":1,"max":100,"step":1},{"name":"Q5","label":null,"min":1,"max":100,"step":1},{"name":"Q6","label":null,"min":1,"max":100,"step":1},{"name":"Q7","label":null,"min":1,"max":100,"step":1},{"name":"Q8","label":null,"min":1,"max":100,"step":1},{"name":"Q9","label":null,"min":1,"max":100,"step":1},{"name":"Q10","label":null,"min":1,"max":100,"step":1}],"calculated":[{"name":"T1","label":"{{function}}","function":"{{Q1}}+{{Q2}}","temp":true},{"name":"T2","label":"{{function}}","function":"{{Q3}}+{{Q4}}","temp":true},{"name":"T3","label":"{{function}}","function":"{{Q5}}+{{Q9}}","temp":true},{"name":"T4","label":"{{function}}","function":"{{Q7}}+{{Q8}}","temp":true},{"name":"T5","label":"{{function}}","function":"{{Q5}}+{{Q6}}","temp":true},{"name":"T6","label":"{{function}}","function":"{{Q7}}+{{Q10}}","temp":true},{"name":"A1","label":"{{Q1}}° + {{Q2}}° = {{T1}}°","function":""},{"name":"A2","label":"{{T2}}° − {{Q3}}° = {{Q4}}°","function":""},{"name":"A3","label":"{{Q5}}° + {{Q6}}° = {{T3}}°","function":"","incorrect":true,"feedback":"&lt;p&gt;El resultado correcto es:&lt;/p&gt;&lt;p&gt;{{Q5}}° + {{Q6}}° = {{T5}}°&lt;/p&gt;"},{"name":"A4","label":"{{T4}}° − {{Q7}}° = {{T6}}°","function":"","incorrect":true,"feedback":"&lt;p&gt;El resultado correcto es:&lt;/p&gt;&lt;p&gt;{{T4}}° − {{Q7}}° = {{Q8}}°&lt;/p&gt;"}],"uniques":true},"algorithm":{"name":"trueFalse","template":"Multiple choice – multiple response","params":{"countCorrect":2,"countIncorrect":1,"showCheckIcon":true}}}</v>
      </c>
      <c r="C774" s="202" t="str">
        <f t="shared" si="35"/>
        <v>#REF!</v>
      </c>
      <c r="D774" s="202" t="str">
        <f t="shared" si="2"/>
        <v>#REF!</v>
      </c>
    </row>
    <row r="775" ht="15.75" customHeight="1">
      <c r="A775" s="202" t="str">
        <f>Seeds!AA901</f>
        <v>M4-G-18a-E-1</v>
      </c>
      <c r="B775" s="202" t="str">
        <f>Seeds!Z901</f>
        <v>{"id":"M4-G-18a-E-1","stimulus":"&lt;p&gt;Calcula la siguiente suma.&lt;/p&gt;","template":"&lt;p&gt;{{Q1}}° + {{Q2}}° = {{response}} °&lt;/p&gt;","hint":"&lt;p&gt;Las sumas y restas de ángulos son como las de números naturales.&lt;/p&gt;","feedback":"&lt;p&gt;Las sumas y restas de ángulos son como las de números naturales.&lt;/p&gt;","seed":{"parameters":[{"name":"Q1","label":null,"min":1,"max":100,"step":1},{"name":"Q2","label":null,"min":1,"max":100,"step":1}],"calculated":[{"name":"A1","label":"{{function}}","function":"{{Q1}}+{{Q2}}"}],"uniques":true},"algorithm":{"name":"calculateOperation","params":{"method":"equivLiteral","keyboard":"NUMERICAL"}}}</v>
      </c>
      <c r="C775" s="202" t="str">
        <f t="shared" si="35"/>
        <v>#REF!</v>
      </c>
      <c r="D775" s="202" t="str">
        <f t="shared" si="2"/>
        <v>#REF!</v>
      </c>
    </row>
    <row r="776" ht="15.75" customHeight="1">
      <c r="A776" s="202" t="str">
        <f>Seeds!AA902</f>
        <v>M4-G-18a-E-2</v>
      </c>
      <c r="B776" s="202" t="str">
        <f>Seeds!Z902</f>
        <v>{"id":"M4-G-18a-E-2","stimulus":"&lt;p&gt;Calcula la siguiente resta.&lt;/p&gt;","template":"&lt;p&gt;{{T1}}° − {{Q1}}° = {{response}}°&lt;/p&gt;","hint":"&lt;p&gt;Las sumas y restas de ángulos son como las de números naturales.&lt;/p&gt;","feedback":"&lt;p&gt;Las sumas y restas de ángulos son como las de números naturales.&lt;/p&gt;","seed":{"parameters":[{"name":"Q1","label":null,"min":1,"max":100,"step":1},{"name":"Q2","label":null,"min":1,"max":100,"step":1}],"calculated":[{"name":"T1","label":"{{function}}","function":"{{Q1}}+{{Q2}}","temp":true},{"name":"A1","label":"{{function}}","function":"{{Q2}}"}],"uniques":true},"algorithm":{"name":"calculateOperation","params":{"method":"equivLiteral","keyboard":"NUMERICAL"}}}</v>
      </c>
      <c r="C776" s="202" t="str">
        <f t="shared" si="35"/>
        <v>#REF!</v>
      </c>
      <c r="D776" s="202" t="str">
        <f t="shared" si="2"/>
        <v>#REF!</v>
      </c>
    </row>
    <row r="777" ht="15.75" customHeight="1">
      <c r="A777" s="202" t="str">
        <f t="shared" ref="A777:C777" si="36">#REF!</f>
        <v>#REF!</v>
      </c>
      <c r="B777" s="202" t="str">
        <f t="shared" si="36"/>
        <v>#REF!</v>
      </c>
      <c r="C777" s="202" t="str">
        <f t="shared" si="36"/>
        <v>#REF!</v>
      </c>
      <c r="D777" s="202" t="str">
        <f t="shared" si="2"/>
        <v>#REF!</v>
      </c>
    </row>
    <row r="778" ht="15.75" customHeight="1">
      <c r="A778" s="202" t="str">
        <f t="shared" ref="A778:C778" si="37">#REF!</f>
        <v>#REF!</v>
      </c>
      <c r="B778" s="202" t="str">
        <f t="shared" si="37"/>
        <v>#REF!</v>
      </c>
      <c r="C778" s="202" t="str">
        <f t="shared" si="37"/>
        <v>#REF!</v>
      </c>
      <c r="D778" s="202" t="str">
        <f t="shared" si="2"/>
        <v>#REF!</v>
      </c>
    </row>
    <row r="779" ht="15.75" customHeight="1">
      <c r="A779" s="202" t="str">
        <f t="shared" ref="A779:C779" si="38">#REF!</f>
        <v>#REF!</v>
      </c>
      <c r="B779" s="202" t="str">
        <f t="shared" si="38"/>
        <v>#REF!</v>
      </c>
      <c r="C779" s="202" t="str">
        <f t="shared" si="38"/>
        <v>#REF!</v>
      </c>
      <c r="D779" s="202" t="str">
        <f t="shared" si="2"/>
        <v>#REF!</v>
      </c>
    </row>
    <row r="780" ht="15.75" customHeight="1">
      <c r="A780" s="202" t="str">
        <f>Seeds!AA903</f>
        <v>M4-G-5a-I-1</v>
      </c>
      <c r="B780" s="202" t="str">
        <f>Seeds!Z903</f>
        <v>{
    "id": "M4-G-5a-I-1",
    "stimulus": "&lt;p&gt;Selecciona los puntos que estén representados en estos ejes cartesianos.&lt;/p&gt;&lt;div style=\"display:flex; justify-content:center;\"&gt;&lt;div class=\"lemo-fixed-to-responsive\" style=\"max-width: 300px;max-height: 300px;position: relative;width: 100%;display: inline-block;\"&gt;&lt;img src=\"https://blueberry-assets.oneclick.es/M4_G_5a_1.svg\" alt=\"\" tabindex=\"0\"&gt;&lt;/img&gt;&lt;div class=\"lemo-graphie-container\" style=\"position: absolute;top: 0;left: 0;width: 100%;height: 100%;\"&gt;&lt;div class=\"lemo-graphie\" style=\"position: relative; width: 100%; height: 100%;\"&gt;&lt;span class=\"lemo-graphie-label\" style=\"position: absolute; left: 40.8992%; top: 19.6606%;\"&gt;&lt;b&gt;{{Q1}}&lt;/b&gt;&lt;/span&gt;&lt;span class=\"lemo-graphie-label\" style=\"position: absolute; left: 28.4199%; top: 31.8760%;\"&gt;&lt;b&gt;{{Q2}}&lt;/b&gt;&lt;/span&gt;&lt;span class=\"lemo-graphie-label\" style=\"position: absolute; left: 17.2185%; top: 7.8022%;\"&gt;&lt;b&gt;{{Q3}}&lt;/b&gt;&lt;/span&gt;&lt;span class=\"lemo-graphie-label\" style=\"position: absolute; left: 52.6490%; top: 44.5571%;\"&gt;&lt;b&gt;{{Q4}}&lt;/b&gt;&lt;/span&gt;&lt;span class=\"lemo-graphie-label\" style=\"position: absolute; left: 77.2972%; top: 69%;\"&gt;&lt;b&gt;{{Q5}}&lt;/b&gt;&lt;/span&gt;&lt;span class=\"lemo-graphie-label\" style=\"position: absolute; left: 77.1523%; top: 44.8831%;\"&gt;&lt;b&gt;{{Q6}}&lt;/b&gt;&lt;/span&gt;&lt;span class=\"lemo-graphie-label\" style=\"position: absolute; left: 27.9491%; top: 44.5%;\"&gt;&lt;b&gt;{{Q7}}&lt;/b&gt;&lt;/span&gt;&lt;span class=\"lemo-graphie-label\" style=\"position: absolute; left: 52.6231%; top: 57%;\"&gt;&lt;b&gt;{{Q8}}&lt;/b&gt;&lt;/span&gt;&lt;/div&gt;&lt;/div&gt;&lt;/div&gt;&lt;/div&gt;",
    "hint": "&lt;p&gt;La posición de un punto se determina con dos coordenadas. La primera es del eje horizontal y la segunda, del eje vertical.&lt;/p&gt;",
    "feedback": "&lt;p&gt;La posición de un punto se determina con dos coordenadas. La primera es del eje horizontal y la segunda, del eje vertical.&lt;/p&gt;",
    "seed": {
        "parameters": [
            {
                "name": "Q1",
                "label": null,
                "list": [
                    "A",
                    "B",
                    "C",
                    "D",
                    "E",
                    "F",
                    "G",
                    "H"
                ]
            },
            {
                "name": "Q2",
                "label": null,
                "list": [
                    "A",
                    "B",
                    "C",
                    "D",
                    "E",
                    "F",
                    "G",
                    "H"
                ]
            },
            {
                "name": "Q3",
                "label": null,
                "list": [
                    "A",
                    "B",
                    "C",
                    "D",
                    "E",
                    "F",
                    "G",
                    "H"
                ]
            },
            {
                "name": "Q4",
                "label": null,
                "list": [
                    "A",
                    "B",
                    "C",
                    "D",
                    "E",
                    "F",
                    "G",
                    "H"
                ]
            },
            {
                "name": "Q5",
                "label": null,
                "list": [
                    "A",
                    "B",
                    "C",
                    "D",
                    "E",
                    "F",
                    "G",
                    "H"
                ]
            },
            {
                "name": "Q6",
                "label": null,
                "list": [
                    "A",
                    "B",
                    "C",
                    "D",
                    "E",
                    "F",
                    "G",
                    "H"
                ]
            },
            {
                "name": "Q7",
                "label": null,
                "list": [
                    "A",
                    "B",
                    "C",
                    "D",
                    "E",
                    "F",
                    "G",
                    "H"
                ]
            },
            {
                "name": "Q8",
                "label": null,
                "list": [
                    "A",
                    "B",
                    "C",
                    "D",
                    "E",
                    "F",
                    "G",
                    "H"
                ]
            }
        ],
        "calculated": [
            {
                "name": "A1",
                "label": "{{Q1}} = (2, 5)"
            },
            {
                "name": "A2",
                "label": "{{Q2}} = (1, 4)"
            },
            {
                "name": "A3",
                "label": "{{Q3}} = (0, 6)"
            },
            {
                "name": "A4",
                "label": "{{Q4}} = (3, 3)"
            },
            {
                "name": "A5",
                "label": "{{Q5}} = (2, 5)",
                "incorrect": true
            },
            {
                "name": "A6",
                "label": "{{Q6}} = (0, 6)",
                "incorrect": true
            },
            {
                "name": "A7",
                "label": "{{Q7}} = (1, 4)",
                "incorrect": true
            },
            {
                "name": "A8",
                "label": "{{Q8}} = (3, 3)",
                "incorrect": true
            }
        ],
        "uniques": true
    },
    "algorithm": {
        "name": "trueFalse",
        "template": "Multiple choice – multiple response",
        "params": {
            "countCorrect": 2,
            "countIncorrect": 1,
            "showCheckIcon": false,
            "columns": 3
        }
    }
}</v>
      </c>
      <c r="C780" s="202" t="str">
        <f t="shared" ref="C780:C820" si="39">#REF!</f>
        <v>#REF!</v>
      </c>
      <c r="D780" s="202" t="str">
        <f t="shared" si="2"/>
        <v>#REF!</v>
      </c>
    </row>
    <row r="781" ht="15.75" customHeight="1">
      <c r="A781" s="202" t="str">
        <f>Seeds!AA904</f>
        <v>M4-G-5a-E-1</v>
      </c>
      <c r="B781" s="202" t="str">
        <f>Seeds!Z904</f>
        <v>{"id":"M4-G-5a-E-1","stimulus":"&lt;p&gt;¿En cuál de estas imágenes aparece representado el punto {{Q1}}?&lt;/p&gt;","hint":"&lt;p&gt;La posición de un punto se determina con dos coordenadas. La primera es del eje horizontal y la segunda, del eje vertical.&lt;/p&gt;","feedback":"&lt;p&gt;La posición de un punto se determina con dos coordenadas. La primera es del eje horizontal y la segunda, del eje vertical.&lt;/p&gt;","seed":{"parameters":[{"name":"Q1","label":null,"list":["A = (3, 2)","B = (4, 1)","C = (5, 0)","D = (1, 4)","E = (2, 3)","F = (0, 3)","G = (1, 0)"]}],"calculated":[{"name":"A1","label":"&lt;div style=\"display:flex; justify-content:center;\"&gt;&lt;img src=\"https://blueberry-assets.oneclick.es/M4_G_5a_2.svg\" width=\"300\"&gt;&lt;/img&gt;&lt;/div&gt;"},{"name":"A2","label":"&lt;div style=\"display:flex; justify-content:center;\"&gt;&lt;img src=\"https://blueberry-assets.oneclick.es/M4_G_5a_3.svg\" width=\"300\"&gt;&lt;/img&gt;&lt;/div&gt;","incorrect":true},{"name":"A3","label":"&lt;div style=\"display:flex; justify-content:center;\"&gt;&lt;img src=\"https://blueberry-assets.oneclick.es/M4_G_5a_4.svg\" width=\"300\"&gt;&lt;/img&gt;&lt;/div&gt;","incorrect":true}],"uniques":true},"algorithm":{"name":"trueFalse","template":"Multiple choice – standard","params":{"countCorrect":1,"countIncorrect":2,"showCheckIcon":false,"columns":3}}}</v>
      </c>
      <c r="C781" s="202" t="str">
        <f t="shared" si="39"/>
        <v>#REF!</v>
      </c>
      <c r="D781" s="202" t="str">
        <f t="shared" si="2"/>
        <v>#REF!</v>
      </c>
    </row>
    <row r="782" ht="15.75" customHeight="1">
      <c r="A782" s="202" t="str">
        <f>Seeds!AA905</f>
        <v>M4-G-5a-A-1</v>
      </c>
      <c r="B782" s="202" t="str">
        <f>Seeds!Z905</f>
        <v>{"id":"M4-G-5a-A-1","stimulus":"&lt;p&gt;Las cámaras de vigilancia de un museo tienen localizados los cuadros más importantes desde esta perspectiva. Completa las siguientes oraciones.&lt;/p&gt;&lt;div style=\"display:flex; justify-content:center;\"&gt;&lt;div class=\"lemo-fixed-to-responsive\" style=\"max-width: 300px;max-height: 294px;position: relative;width: 100%;display: inline-block;\"&gt;&lt;img src=\"https://blueberry-assets.oneclick.es/M4_G_5a_5.svg\" alt=\"\" tabindex=\"0\"&gt;&lt;/img&gt;&lt;div class=\"lemo-graphie-container\" style=\"position: absolute;top: 0;left: 0;width: 100%;height: 100%;\"&gt;&lt;div class=\"lemo-graphie\" style=\"position: relative; width: 100%; height: 100%;\"&gt;&lt;span class=\"lemo-graphie-label\" style=\"position: absolute; left: 64.3367%; top: 26.3302%;\"&gt;&lt;strong&gt;{{Q5}}&lt;/strong&gt;&lt;/span&gt;&lt;span class=\"lemo-graphie-label\" style=\"position: absolute; left: 30%; top: 27%;\"&gt;&lt;strong&gt;{{Q3}}&lt;/strong&gt;&lt;/span&gt;&lt;span class=\"lemo-graphie-label\" style=\"position: absolute; left: 48.0184%; top: 43.0743%;\"&gt;&lt;strong&gt;{{Q4}}&lt;/strong&gt;&lt;/span&gt;&lt;span class=\"lemo-graphie-label\" style=\"position: absolute; left: 48.6755%; top: 59.5598%;\"&gt;&lt;strong&gt;{{Q1}}&lt;/strong&gt;&lt;/span&gt;&lt;span class=\"lemo-graphie-label\" style=\"position: absolute; left: 80.1325%; top: 59%;\"&gt;&lt;strong&gt;{{Q2}}&lt;/strong&gt;&lt;/span&gt;&lt;/div&gt;&lt;/div&gt;&lt;/div&gt;&lt;/div&gt;","template":"&lt;p&gt;El cuadro {{Q1}} se encuentra en el punto ({{response}}, {{response}}).&lt;/p&gt;&lt;p&gt;El cuadro {{Q2}} se encuentra en el punto ({{response}}, {{response}}).&lt;/p&gt;&lt;p&gt;El cuadro {{Q3}} se encuentra en el punto ({{response}}, {{response}}).&lt;/p&gt;","hint":"&lt;p&gt;La posición de un punto se determina con dos coordenadas. La primera es del eje horizontal y la segunda, del eje vertical.&lt;/p&gt;","feedback":"&lt;p&gt;La posición de un punto se determina con dos coordenadas. La primera es del eje horizontal y la segunda, del eje vertical.&lt;/p&gt;","seed":{"parameters":[{"name":"Q1","label":null,"list":["A","B","C","D","E"]},{"name":"Q2","label":null,"list":["A","B","C","D","E"]},{"name":"Q3","label":null,"list":["A","B","C","D","E"]},{"name":"Q4","label":null,"list":["A","B","C","D","E"]},{"name":"Q5","label":null,"list":["A","B","C","D","E"]}],"calculated":[{"name":"A1","label":"{{function}}","function":"2"},{"name":"A2","label":"{{function}}","function":"1"},{"name":"A3","label":"{{function}}","function":"4"},{"name":"A4","label":"{{function}}","function":"1"},{"name":"A5","label":"{{function}}","function":"1"},{"name":"A6","label":"{{function}}","function":"3"}],"uniques":true},"algorithm":{"name":"calculateOperation","params":{"method":"equivLiteral","keyboard":"NUMERICAL"}}}</v>
      </c>
      <c r="C782" s="202" t="str">
        <f t="shared" si="39"/>
        <v>#REF!</v>
      </c>
      <c r="D782" s="202" t="str">
        <f t="shared" si="2"/>
        <v>#REF!</v>
      </c>
    </row>
    <row r="783" ht="15.75" customHeight="1">
      <c r="A783" s="202" t="str">
        <f>Seeds!AA906</f>
        <v>M4-G-5a-A-2</v>
      </c>
      <c r="B783" s="202" t="str">
        <f>Seeds!Z906</f>
        <v>{"id":"M4-G-5a-A-2","stimulus":"&lt;p&gt;Sergio ha hecho esta foto de unos aviones cerca de un aeropuerto. Completa las siguientes oraciones.&lt;/p&gt;&lt;div style=\"display:flex; justify-content:center;\"&gt;&lt;div class=\"lemo-fixed-to-responsive\" style=\"max-width: 300px;max-height: 294px;position: relative;width: 100%;display: inline-block;\"&gt;&lt;img src=\"https://blueberry-assets.oneclick.es/M4_G_5a_6.svg\" alt=\"\" tabindex=\"0\"&gt;&lt;/img&gt;&lt;div class=\"lemo-graphie-container\" style=\"position: absolute;top: 0;left: 0;width: 100%;height: 100%;\"&gt;&lt;div class=\"lemo-graphie\" style=\"position: relative; width: 100%; height: 100%;\"&gt;&lt;span class=\"lemo-graphie-label\" style=\"position: absolute; left: 25.9779%; top: 21.6269%;\"&gt;&lt;strong&gt;{{Q4}}&lt;/strong&gt;&lt;/span&gt;&lt;span class=\"lemo-graphie-label\" style=\"position: absolute; left: 42%; top: 37%;\"&gt;&lt;strong&gt;{{Q1}}&lt;/strong&gt;&lt;/span&gt;&lt;span class=\"lemo-graphie-label\" style=\"position: absolute; left: 57.9470%; top: 37%;\"&gt;&lt;strong&gt;{{Q5}}&lt;/strong&gt;&lt;/span&gt;&lt;span class=\"lemo-graphie-label\" style=\"position: absolute; left: 89.5%; top: 37%;\"&gt;&lt;strong&gt;{{Q2}}&lt;/strong&gt;&lt;/span&gt;&lt;span class=\"lemo-graphie-label\" style=\"position: absolute; left: 57.6159%; top: 68.6708%;\"&gt;&lt;strong&gt;{{Q3}}&lt;/strong&gt;&lt;/span&gt;&lt;/div&gt;&lt;/div&gt;&lt;/div&gt;&lt;/div&gt;","template":"&lt;p&gt;El avión {{Q1}} se encuentra en el punto ({{response}}, {{response}}).&lt;/p&gt;&lt;p&gt;El avión {{Q2}} se encuentra en el punto ({{response}}, {{response}}).&lt;/p&gt;&lt;p&gt;El avión {{Q3}} se encuentra en el punto ({{response}}, {{response}}).&lt;/p&gt;","hint":"&lt;p&gt;La posición de un punto se determina con dos coordenadas. La primera es del eje horizontal y la segunda, del eje vertical.&lt;/p&gt;","feedback":"&lt;p&gt;La posición de un punto se determina con dos coordenadas. La primera es del eje horizontal y la segunda, del eje vertical.&lt;/p&gt;","seed":{"parameters":[{"name":"Q1","label":null,"list":["A","B","C","D","E"]},{"name":"Q2","label":null,"list":["A","B","C","D","E"]},{"name":"Q3","label":null,"list":["A","B","C","D","E"]},{"name":"Q4","label":null,"list":["A","B","C","D","E"]},{"name":"Q5","label":null,"list":["A","B","C","D","E"]}],"calculated":[{"name":"A1","label":"{{function}}","function":"2"},{"name":"A2","label":"{{function}}","function":"2"},{"name":"A3","label":"{{function}}","function":"5"},{"name":"A4","label":"{{function}}","function":"2"},{"name":"A5","label":"{{function}}","function":"3"},{"name":"A6","label":"{{function}}","function":"0"}],"uniques":true},"algorithm":{"name":"calculateOperation","params":{"method":"equivLiteral","keyboard":"NUMERICAL"}}}</v>
      </c>
      <c r="C783" s="202" t="str">
        <f t="shared" si="39"/>
        <v>#REF!</v>
      </c>
      <c r="D783" s="202" t="str">
        <f t="shared" si="2"/>
        <v>#REF!</v>
      </c>
    </row>
    <row r="784" ht="15.75" customHeight="1">
      <c r="A784" s="202" t="str">
        <f>Seeds!AA907</f>
        <v>M4-G-5a-A-3</v>
      </c>
      <c r="B784" s="202" t="str">
        <f>Seeds!Z907</f>
        <v>{"id":"M4-G-5a-A-3","stimulus":"&lt;p&gt;Localiza los siguientes puntos en este mapa del tesoro.&lt;/p&gt;&lt;div style=\"display:flex; justify-content:center;\"&gt;&lt;div class=\"lemo-fixed-to-responsive\" style=\"max-width: 300px;max-height: 294px;position: relative;width: 100%;display: inline-block;\"&gt;&lt;img src=\"https://blueberry-assets.oneclick.es/M4_G_5a_7.svg\" alt=\"\" tabindex=\"0\"&gt;&lt;/img&gt;&lt;div class=\"lemo-graphie-container\" style=\"position: absolute;top: 0;left: 0;width: 100%;height: 100%;\"&gt;&lt;div class=\"lemo-graphie\" style=\"position: relative; width: 100%; height: 100%;\"&gt;&lt;span class=\"lemo-graphie-label\" style=\"position: absolute; left: 31%; top: 21%;\"&gt;&lt;strong&gt;{{Q1}}&lt;/strong&gt;&lt;/span&gt;&lt;span class=\"lemo-graphie-label\" style=\"position: absolute; left: 45%; top: 45%;\"&gt;&lt;strong&gt;{{Q2}}&lt;/strong&gt;&lt;/span&gt;&lt;span class=\"lemo-graphie-label\" style=\"position: absolute; left: 68%; top: 45%;\"&gt;&lt;strong&gt;{{Q3}}&lt;/strong&gt;&lt;/span&gt;&lt;span class=\"lemo-graphie-label\" style=\"position: absolute; left: 20%; top: 58%;\"&gt;&lt;strong&gt;{{Q4}}&lt;/strong&gt;&lt;/span&gt;&lt;span class=\"lemo-graphie-label\" style=\"position: absolute; left: 80%; top: 70%;\"&gt;&lt;strong&gt;{{Q5}}&lt;/strong&gt;&lt;/span&gt;&lt;/div&gt;&lt;/div&gt;&lt;/div&gt;&lt;/div&gt;","template":"&lt;p&gt;El punto {{Q1}} está en la posición ({{response}}, {{response}}).&lt;/p&gt;&lt;p&gt;El punto {{Q2}} está en la posición ({{response}}, {{response}}).&lt;/p&gt;&lt;p&gt;El punto {{Q3}} está en la posición ({{response}}, {{response}}).&lt;/p&gt;","hint":"&lt;p&gt;La posición de un punto se determina con dos coordenadas. La primera es del eje horizontal y la segunda, del eje vertical.&lt;/p&gt;","feedback":"&lt;p&gt;La posición de un punto se determina con dos coordenadas. La primera es del eje horizontal y la segunda, del eje vertical.&lt;/p&gt;","seed":{"parameters":[{"name":"Q1","label":null,"list":["A","B","C","D","E"]},{"name":"Q2","label":null,"list":["A","B","C","D","E"]},{"name":"Q3","label":null,"list":["A","B","C","D","E"]},{"name":"Q4","label":null,"list":["A","B","C","D","E"]},{"name":"Q5","label":null,"list":["A","B","C","D","E"]}],"calculated":[{"name":"A1","label":"{{function}}","function":"1"},{"name":"A2","label":"{{function}}","function":"5"},{"name":"A3","label":"{{function}}","function":"2"},{"name":"A4","label":"{{function}}","function":"3"},{"name":"A5","label":"{{function}}","function":"4"},{"name":"A6","label":"{{function}}","function":"3"}],"uniques":true},"algorithm":{"name":"calculateOperation","params":{"method":"equivLiteral","keyboard":"NUMERICAL"}}}</v>
      </c>
      <c r="C784" s="202" t="str">
        <f t="shared" si="39"/>
        <v>#REF!</v>
      </c>
      <c r="D784" s="202" t="str">
        <f t="shared" si="2"/>
        <v>#REF!</v>
      </c>
    </row>
    <row r="785" ht="15.75" customHeight="1">
      <c r="A785" s="202" t="str">
        <f>Seeds!AA908</f>
        <v>M4-G-5b-I-1</v>
      </c>
      <c r="B785" s="202" t="str">
        <f>Seeds!Z908</f>
        <v>{"id":"M4-G-5b-I-1","stimulus":"&lt;p&gt;Hace muchos años, Adela enterró un juguete de su infancia en el jardín. Ahora tiene que seguir estas instrucciones para saber dónde lo ocultó. Ayúdala a encontrarlo.&lt;/p&gt;","feedback":"Mueve el personaje siguiendo las instrucciones.","hint":"Recorre la cuadrícula siguiendo las instrucciones.","algorithm":{"name":"pathway","params":{"directions":6,"icon":"https://lemonade-assets.oneclick.es/pathway/farmer.png","background":"https://lemonade-assets.oneclick.es/pathway/bck2.png"}}}</v>
      </c>
      <c r="C785" s="202" t="str">
        <f t="shared" si="39"/>
        <v>#REF!</v>
      </c>
      <c r="D785" s="202" t="str">
        <f t="shared" si="2"/>
        <v>#REF!</v>
      </c>
    </row>
    <row r="786" ht="15.75" customHeight="1">
      <c r="A786" s="202" t="str">
        <f>Seeds!AA909</f>
        <v>M4-G-5b-I-2</v>
      </c>
      <c r="B786" s="202" t="str">
        <f>Seeds!Z909</f>
        <v>{"id":"M4-G-5b-I-2","stimulus":"&lt;p&gt;El pirata tiene que seguir estas instrucciones para llegar al tesoro enterrado. Ayúdale a encontrarlo.&lt;/p&gt;","feedback":"Mueve el personaje siguiendo las instrucciones.","hint":"Recorre la cuadrícula siguiendo las instrucciones.","algorithm":{"name":"pathway","params":{"directions":6,"icon":"https://lemonade-assets.oneclick.es/pathway/pirate.png","background":"https://lemonade-assets.oneclick.es/pathway/bck1.png"}}}</v>
      </c>
      <c r="C786" s="202" t="str">
        <f t="shared" si="39"/>
        <v>#REF!</v>
      </c>
      <c r="D786" s="202" t="str">
        <f t="shared" si="2"/>
        <v>#REF!</v>
      </c>
    </row>
    <row r="787" ht="15.75" customHeight="1">
      <c r="A787" s="202" t="str">
        <f>Seeds!AA910</f>
        <v>M4-G-5b-I-3</v>
      </c>
      <c r="B787" s="202" t="str">
        <f>Seeds!Z910</f>
        <v>{"id":"M4-G-5b-I-3","stimulus":"&lt;p&gt;Una compañía eléctrica le ha dado a este obrero las siguientes instrucciones para arreglar una avería bajo las baldosas de la calle. Ayúdale a encontrar el lugar donde está el problema.&lt;/p&gt;","feedback":"Mueve el personaje siguiendo las instrucciones.","hint":"Recorre la cuadrícula siguiendo las instrucciones.","algorithm":{"name":"pathway","params":{"directions":6,"icon":"https://lemonade-assets.oneclick.es/pathway/worker.png","background":"https://lemonade-assets.oneclick.es/pathway/bck3.png"}}}</v>
      </c>
      <c r="C787" s="202" t="str">
        <f t="shared" si="39"/>
        <v>#REF!</v>
      </c>
      <c r="D787" s="202" t="str">
        <f t="shared" si="2"/>
        <v>#REF!</v>
      </c>
    </row>
    <row r="788" ht="15.75" customHeight="1">
      <c r="A788" s="202" t="str">
        <f>Seeds!AA914</f>
        <v>M4-G-6a-I-1</v>
      </c>
      <c r="B788" s="202" t="str">
        <f>Seeds!Z914</f>
        <v>{"id":"M4-G-6a-I-1","stimulus":"&lt;p&gt;Indica cuál de las siguientes afirmaciones es correcta.&lt;/p&gt;","hint":"&lt;p&gt;Según el número de lados iguales que tenga, un triángulo puede ser equilátero, isósceles o escaleno.&lt;/p&gt;","feedback":"&lt;p&gt;Los triángulos se clasifican en:&lt;ul&gt;&lt;li&gt;&lt;b&gt;Equiláteros:&lt;/b&gt; todos sus lados son iguales.&lt;/li&gt;&lt;li&gt;&lt;b&gt;Isósceles:&lt;/b&gt; dos de sus lados son iguales.&lt;/li&gt;&lt;li&gt;&lt;b&gt;Escalenos:&lt;/b&gt; todos sus lados son desiguales.&lt;/li&gt;&lt;/ul&gt;&lt;/p&gt;","seed":{"parameters":[],"calculated":[{"name":"A1","label":"Los lados de un triángulo equilátero miden lo mismo."},{"name":"A2","label":"En un triángulo isósceles, dos de sus lados son iguales."},{"name":"A3","label":"En un triángulo escaleno, todos los lados son desiguales."},{"name":"A4","label":"Los lados de un triángulo escaleno miden lo mismo.","incorrect":true,"feedback":"&lt;p&gt;En un triángulo escaleno, ningún lado es igual a otro.&lt;/p&gt;"},{"name":"A5","label":"En un triángulo equilátero, todos los lados son distintos.","incorrect":true,"feedback":"&lt;p&gt;En un triángulo equilátero, todos los lados miden lo mismo.&lt;/p&gt;"},{"name":"A6","label":"Los lados de un triángulo isósceles miden lo mismo.","incorrect":true,"feedback":"&lt;p&gt;En un triángulo isósceles, solo dos de los lados son iguales.&lt;/p&gt;"}],"uniques":true},"algorithm":{"name":"trueFalse","template":"Multiple choice – standard","params":{"countCorrect":1,"countIncorrect":2,"showCheckIcon":false}}}</v>
      </c>
      <c r="C788" s="202" t="str">
        <f t="shared" si="39"/>
        <v>#REF!</v>
      </c>
      <c r="D788" s="202" t="str">
        <f t="shared" si="2"/>
        <v>#REF!</v>
      </c>
    </row>
    <row r="789" ht="15.75" customHeight="1">
      <c r="A789" s="202" t="str">
        <f>Seeds!AA915</f>
        <v>M4-G-6a-E-1</v>
      </c>
      <c r="B789" s="202" t="str">
        <f>Seeds!Z915</f>
        <v>{"id":"M4-G-6a-E-1","stimulus":"&lt;p&gt;¿Qué nombre reciben los siguientes triángulos según la longitud de sus lados?&lt;/p&gt;","template":"&lt;table style=\"width: 100%;\"&gt;&lt;tbody&gt;&lt;tr&gt;&lt;td style=\"width: 50%; text-align: center; border: none;\"&gt;&lt;div style=\"display:flex; justify-content:center;\"&gt;&lt;img src=\"https://blueberry-assets.oneclick.es/M4_G_6a_2.svg\" width=\"300\"&gt;&lt;/img&gt;&lt;/div&gt;&lt;/td&gt;&lt;td style=\"width: 50%; text-align: center; border: none;\"&gt;&lt;div style=\"display:flex; justify-content:center;\"&gt;&lt;img src=\"https://blueberry-assets.oneclick.es/M4_G_6a_3.svg\" width=\"300\"&gt;&lt;/img&gt;&lt;/div&gt;&lt;/td&gt;&lt;/tr&gt;&lt;tr&gt;&lt;td style=\"width: 50%; text-align: center; border: none;\"&gt;Triángulo {{response}}&lt;/td&gt;&lt;td style=\"width: 50%; text-align: center; border: none;\"&gt;Triángulo {{response}}&lt;/td&gt;&lt;/tr&gt;&lt;/tbody&gt;&lt;/table&gt;","hint":"&lt;p&gt;Los triángulos se clasifican según el número de lados iguales en equiláteros, isósceles y escalenos.&lt;/p&gt;","feedback":"&lt;p&gt;Los triángulos se clasifican en:&lt;ul&gt;&lt;li&gt;&lt;b&gt;Equiláteros:&lt;/b&gt; todos sus lados son iguales.&lt;/li&gt;&lt;li&gt;&lt;b&gt;Isósceles:&lt;/b&gt; dos de sus lados son iguales.&lt;/li&gt;&lt;li&gt;&lt;b&gt;Escalenos:&lt;/b&gt; todos sus lados son desiguales.&lt;/li&gt;&lt;/ul&gt;&lt;/p&gt;","seed":{"parameters":[],"calculated":[{"name":"A1","label":"isósceles"},{"name":"A2","label":"escaleno"}],"uniques":true},"algorithm":{"name":"calculateOperation","template":"Cloze with text"}}</v>
      </c>
      <c r="C789" s="202" t="str">
        <f t="shared" si="39"/>
        <v>#REF!</v>
      </c>
      <c r="D789" s="202" t="str">
        <f t="shared" si="2"/>
        <v>#REF!</v>
      </c>
    </row>
    <row r="790" ht="15.75" customHeight="1">
      <c r="A790" s="202" t="str">
        <f>Seeds!AA916</f>
        <v>M4-G-6a-E-2</v>
      </c>
      <c r="B790" s="202" t="str">
        <f>Seeds!Z916</f>
        <v>{"id":"M4-G-6a-E-2","stimulus":"&lt;p&gt;¿Qué nombre reciben los siguientes triángulos según la longitud de sus lados?&lt;/p&gt;","template":"&lt;table style=\"width: 100%;\"&gt;&lt;tbody&gt;&lt;tr&gt;&lt;td style=\"width: 50%; text-align: center; border: none;\"&gt;&lt;div style=\"display:flex; justify-content:center;\"&gt;&lt;img src=\"https://blueberry-assets.oneclick.es/M4_G_6a_2.svg\" width=\"300\"&gt;&lt;/img&gt;&lt;/div&gt;&lt;/td&gt;&lt;td style=\"width: 50%; text-align: center; border: none;\"&gt;&lt;div style=\"display:flex; justify-content:center;\"&gt;&lt;img src=\"https://blueberry-assets.oneclick.es/M4_G_6a_1.svg\" width=\"300\"&gt;&lt;/img&gt;&lt;/div&gt;&lt;/td&gt;&lt;/tr&gt;&lt;tr&gt;&lt;td style=\"width: 50%; text-align: center; border: none;\"&gt;Triángulo {{response}}&lt;/td&gt;&lt;td style=\"width: 50%; text-align: center; border: none;\"&gt;Triángulo {{response}}&lt;/td&gt;&lt;/tr&gt;&lt;/tbody&gt;&lt;/table&gt;","hint":"&lt;p&gt;Los triángulos se clasifican según el número de lados iguales en equiláteros, isósceles y escalenos.&lt;/p&gt;","feedback":"&lt;p&gt;Los triángulos se clasifican en:&lt;ul&gt;&lt;li&gt;&lt;b&gt;Equiláteros:&lt;/b&gt; todos sus lados son iguales.&lt;/li&gt;&lt;li&gt;&lt;b&gt;Isósceles:&lt;/b&gt; dos de sus lados son iguales.&lt;/li&gt;&lt;li&gt;&lt;b&gt;Escalenos:&lt;/b&gt; todos sus lados son desiguales.&lt;/li&gt;&lt;/ul&gt;&lt;/p&gt;","seed":{"parameters":[],"calculated":[{"name":"A1","label":"isósceles"},{"name":"A2","label":"equilátero"}],"uniques":true},"algorithm":{"name":"calculateOperation","template":"Cloze with text"}}</v>
      </c>
      <c r="C790" s="202" t="str">
        <f t="shared" si="39"/>
        <v>#REF!</v>
      </c>
      <c r="D790" s="202" t="str">
        <f t="shared" si="2"/>
        <v>#REF!</v>
      </c>
    </row>
    <row r="791" ht="15.75" customHeight="1">
      <c r="A791" s="202" t="str">
        <f>Seeds!AA917</f>
        <v>M4-G-6a-E-3</v>
      </c>
      <c r="B791" s="202" t="str">
        <f>Seeds!Z917</f>
        <v>{"id":"M4-G-6a-E-3","stimulus":"&lt;p&gt;¿Qué nombre reciben los siguientes triángulos según la longitud de sus lados?&lt;/p&gt;","template":"&lt;table style=\"width: 100%;\"&gt;&lt;tbody&gt;&lt;tr&gt;&lt;td style=\"width: 50%; text-align: center; border: none;\"&gt;&lt;div style=\"display:flex; justify-content:center;\"&gt;&lt;img src=\"https://blueberry-assets.oneclick.es/M4_G_6a_3.svg\" width=\"300\"&gt;&lt;/img&gt;&lt;/div&gt;&lt;/td&gt;&lt;td style=\"width: 50%; text-align: center; border: none;\"&gt;&lt;div style=\"display:flex; justify-content:center;\"&gt;&lt;img src=\"https://blueberry-assets.oneclick.es/M4_G_6a_1.svg\" width=\"300\"&gt;&lt;/img&gt;&lt;/div&gt;&lt;/td&gt;&lt;/tr&gt;&lt;tr&gt;&lt;td style=\"width: 50%; text-align: center; border: none;\"&gt;Triángulo {{response}}&lt;/td&gt;&lt;td style=\"width: 50%; text-align: center; border: none;\"&gt;Triángulo {{response}}&lt;/td&gt;&lt;/tr&gt;&lt;/tbody&gt;&lt;/table&gt;","hint":"&lt;p&gt;Los triángulos se clasifican según el número de lados iguales en equiláteros, isósceles y escalenos.&lt;/p&gt;","feedback":"&lt;p&gt;Los triángulos se clasifican en:&lt;ul&gt;&lt;li&gt;&lt;b&gt;Equiláteros:&lt;/b&gt; todos sus lados son iguales.&lt;/li&gt;&lt;li&gt;&lt;b&gt;Isósceles:&lt;/b&gt; dos de sus lados son iguales.&lt;/li&gt;&lt;li&gt;&lt;b&gt;Escalenos:&lt;/b&gt; todos sus lados son desiguales.&lt;/li&gt;&lt;/ul&gt;&lt;/p&gt;","seed":{"parameters":[],"calculated":[{"name":"A1","label":"escaleno"},{"name":"A2","label":"equilátero"}],"uniques":true},"algorithm":{"name":"calculateOperation","template":"Cloze with text"}}</v>
      </c>
      <c r="C791" s="202" t="str">
        <f t="shared" si="39"/>
        <v>#REF!</v>
      </c>
      <c r="D791" s="202" t="str">
        <f t="shared" si="2"/>
        <v>#REF!</v>
      </c>
    </row>
    <row r="792" ht="15.75" customHeight="1">
      <c r="A792" s="202" t="str">
        <f>Seeds!AA918</f>
        <v>M4-G-6b-I-1</v>
      </c>
      <c r="B792" s="202" t="str">
        <f>Seeds!Z918</f>
        <v>{"id":"M4-G-6b-I-1","stimulus":"&lt;p&gt;Indica cuál de las siguientes afirmaciones es correcta.&lt;/p&gt;","hint":"&lt;p&gt;Según sus ángulos, un triángulo puede ser acutángulo, rectángulo u obtusángulo.&lt;/p&gt;","feedback":"&lt;p&gt;Los triángulos se clasifican en &lt;b&gt;acutángulos&lt;/b&gt; (sus tres ángulos son agudos), &lt;b&gt;rectángulos&lt;/b&gt; (tienen un ángulo recto) y &lt;b&gt;obtusángulos&lt;/b&gt; (tienen un ángulo obtuso).&lt;/p&gt;","seed":{"parameters":[],"calculated":[{"name":"A1","label":"En los triángulos acutángulos, todos los ángulos son agudos."},{"name":"A2","label":"En los triángulos obtusángulos, uno de los ángulos es obtuso."},{"name":"A3","label":"En los triángulos rectángulos, uno de los tres ángulos es recto."},{"name":"A4","label":"Los triángulos acutángulos tienen un ángulo agudo.","incorrect":true,"feedback":"&lt;p&gt;Todos los ángulos de un triángulo acutángulo son agudos.&lt;/p&gt;"},{"name":"A5","label":"Los triángulos obtusángulos tienen los tres ángulos obtusos.","incorrect":true,"feedback":"&lt;p&gt;Los triángulos obtusángulos tienen un único ángulo obtuso, los otros dos son agudos.&lt;/p&gt;"},{"name":"A6","label":"Los triángulos rectángulos tienen los tres ángulos rectos.","incorrect":true,"feedback":"&lt;p&gt;Los triángulos rectángulos tienen un único ángulo recto, los otros dos son agudos.&lt;/p&gt;"}],"uniques":true},"algorithm":{"name":"trueFalse","template":"Multiple choice – standard","params":{"countCorrect":1,"countIncorrect":2,"showCheckIcon":false}}}</v>
      </c>
      <c r="C792" s="202" t="str">
        <f t="shared" si="39"/>
        <v>#REF!</v>
      </c>
      <c r="D792" s="202" t="str">
        <f t="shared" si="2"/>
        <v>#REF!</v>
      </c>
    </row>
    <row r="793" ht="15.75" customHeight="1">
      <c r="A793" s="202" t="str">
        <f>Seeds!AA919</f>
        <v>M4-G-6b-E-1</v>
      </c>
      <c r="B793" s="202" t="str">
        <f>Seeds!Z919</f>
        <v>{"id":"M4-G-6b-E-1","stimulus":"&lt;p&gt;Escribe el nombre de los siguientes triángulos según sus ángulos.&lt;/p&gt;","template":"&lt;table style=\"width: 100%;\"&gt;&lt;tbody&gt;&lt;tr&gt;&lt;td style=\"width: 50%; text-align: center; border: none;\"&gt;&lt;div style=\"display:flex; justify-content:center;\"&gt;&lt;img src=\"https://blueberry-assets.oneclick.es/M4_G_6b_2.svg\" width=\"300\"&gt;&lt;/img&gt;&lt;/div&gt;&lt;/td&gt;&lt;td style=\"width: 50%; text-align: center; border: none;\"&gt;&lt;div style=\"display:flex; justify-content:center;\"&gt;&lt;img src=\"https://blueberry-assets.oneclick.es/M4_G_6b_1.svg\" width=\"300\"&gt;&lt;/img&gt;&lt;/div&gt;&lt;/td&gt;&lt;/tr&gt;&lt;tr&gt;&lt;td style=\"width: 50%; text-align: center; border: none;\"&gt;Triángulo {{response}}&lt;/td&gt;&lt;td style=\"width: 50%; text-align: center; border: none;\"&gt;Triángulo {{response}}&lt;/td&gt;&lt;/tr&gt;&lt;/tbody&gt;&lt;/table&gt;","hint":"&lt;p&gt;Según sus ángulos, un triángulo puede ser acutángulo, rectángulo u obtusángulo.&lt;/p&gt;","feedback":"&lt;p&gt;Los triángulos se clasifican en &lt;b&gt;acutángulos&lt;/b&gt; (sus tres ángulos son agudos), &lt;b&gt;rectángulos&lt;/b&gt; (tienen un ángulo recto) y &lt;b&gt;obtusángulos&lt;/b&gt; (tienen un ángulo obtuso).&lt;/p&gt;","seed":{"parameters":[],"calculated":[{"name":"A1","label":"rectángulo"},{"name":"A2","label":"acutángulo"}],"uniques":true},"algorithm":{"name":"calculateOperation","template":"Cloze with text"}}</v>
      </c>
      <c r="C793" s="202" t="str">
        <f t="shared" si="39"/>
        <v>#REF!</v>
      </c>
      <c r="D793" s="202" t="str">
        <f t="shared" si="2"/>
        <v>#REF!</v>
      </c>
    </row>
    <row r="794" ht="15.75" customHeight="1">
      <c r="A794" s="202" t="str">
        <f>Seeds!AA920</f>
        <v>M4-G-6b-E-2</v>
      </c>
      <c r="B794" s="202" t="str">
        <f>Seeds!Z920</f>
        <v>{"id":"M4-G-6b-E-2","stimulus":"&lt;p&gt;Escribe el nombre de los siguientes triángulos según sus ángulos.&lt;/p&gt;","template":"&lt;table style=\"width: 100%;\"&gt;&lt;tbody&gt;&lt;tr&gt;&lt;td style=\"width: 50%; text-align: center; border: none;\"&gt;&lt;div style=\"display:flex; justify-content:center;\"&gt;&lt;img src=\"https://blueberry-assets.oneclick.es/M4_G_6b_2.svg\" width=\"300\"&gt;&lt;/img&gt;&lt;/div&gt;&lt;/td&gt;&lt;td style=\"width: 50%; text-align: center; border: none;\"&gt;&lt;div style=\"display:flex; justify-content:center;\"&gt;&lt;img src=\"https://blueberry-assets.oneclick.es/M4_G_6b_3.svg\" width=\"300\"&gt;&lt;/img&gt;&lt;/div&gt;&lt;/td&gt;&lt;/tr&gt;&lt;tr&gt;&lt;td style=\"width: 50%; text-align: center; border: none;\"&gt;Triángulo {{response}}&lt;/td&gt;&lt;td style=\"width: 50%; text-align: center; border: none;\"&gt;Triángulo {{response}}&lt;/td&gt;&lt;/tr&gt;&lt;/tbody&gt;&lt;/table&gt;","hint":"&lt;p&gt;Según sus ángulos, un triángulo puede ser acutángulo, rectángulo u obtusángulo.&lt;/p&gt;","feedback":"&lt;p&gt;Los triángulos se clasifican en &lt;b&gt;acutángulos&lt;/b&gt; (sus tres ángulos son agudos), &lt;b&gt;rectángulos&lt;/b&gt; (tienen un ángulo recto) y &lt;b&gt;obtusángulos&lt;/b&gt; (tienen un ángulo obtuso).&lt;/p&gt;","seed":{"parameters":[],"calculated":[{"name":"A1","label":"rectángulo"},{"name":"A2","label":"obtusángulo"}],"uniques":true},"algorithm":{"name":"calculateOperation","template":"Cloze with text"}}</v>
      </c>
      <c r="C794" s="202" t="str">
        <f t="shared" si="39"/>
        <v>#REF!</v>
      </c>
      <c r="D794" s="202" t="str">
        <f t="shared" si="2"/>
        <v>#REF!</v>
      </c>
    </row>
    <row r="795" ht="15.75" customHeight="1">
      <c r="A795" s="202" t="str">
        <f>Seeds!AA921</f>
        <v>M4-G-6b-E-3</v>
      </c>
      <c r="B795" s="202" t="str">
        <f>Seeds!Z921</f>
        <v>{"id":"M4-G-6b-E-3","stimulus":"&lt;p&gt;Escribe el nombre de los siguientes triángulos según sus ángulos.&lt;/p&gt;","template":"&lt;table style=\"width: 100%;\"&gt;&lt;tbody&gt;&lt;tr&gt;&lt;td style=\"width: 50%; text-align: center; border: none;\"&gt;&lt;div style=\"display:flex; justify-content:center;\"&gt;&lt;img src=\"https://blueberry-assets.oneclick.es/M4_G_6b_1.svg\" width=\"300\"&gt;&lt;/img&gt;&lt;/div&gt;&lt;/td&gt;&lt;td style=\"width: 50%; text-align: center; border: none;\"&gt;&lt;div style=\"display:flex; justify-content:center;\"&gt;&lt;img src=\"https://blueberry-assets.oneclick.es/M4_G_6b_3.svg\" width=\"300\"&gt;&lt;/img&gt;&lt;/div&gt;&lt;/td&gt;&lt;/tr&gt;&lt;tr&gt;&lt;td style=\"width: 50%; text-align: center; border: none;\"&gt;Triángulo {{response}}&lt;/td&gt;&lt;td style=\"width: 50%; text-align: center; border: none;\"&gt;Triángulo {{response}}&lt;/td&gt;&lt;/tr&gt;&lt;/tbody&gt;&lt;/table&gt;","hint":"&lt;p&gt;Según sus ángulos, un triángulo puede ser acutángulo, rectángulo u obtusángulo.&lt;/p&gt;","feedback":"&lt;p&gt;Los triángulos se clasifican en &lt;b&gt;acutángulos&lt;/b&gt; (sus tres ángulos son agudos), &lt;b&gt;rectángulos&lt;/b&gt; (tienen un ángulo recto) y &lt;b&gt;obtusángulos&lt;/b&gt; (tienen un ángulo obtuso).&lt;/p&gt;","seed":{"parameters":[],"calculated":[{"name":"A1","label":"acutángulo"},{"name":"A2","label":"obtusángulo"}],"uniques":true},"algorithm":{"name":"calculateOperation","template":"Cloze with text"}}</v>
      </c>
      <c r="C795" s="202" t="str">
        <f t="shared" si="39"/>
        <v>#REF!</v>
      </c>
      <c r="D795" s="202" t="str">
        <f t="shared" si="2"/>
        <v>#REF!</v>
      </c>
    </row>
    <row r="796" ht="15.75" customHeight="1">
      <c r="A796" s="202" t="str">
        <f>Seeds!AA922</f>
        <v>M4-G-7a-I-1</v>
      </c>
      <c r="B796" s="202" t="str">
        <f>Seeds!Z922</f>
        <v>{"id":"M4-G-7a-I-1","stimulus":"&lt;p&gt;Indica si las siguientes afirmaciones son verdaderas o falsas.&lt;/p&gt;","hint":"&lt;p&gt;Los cuadriláteros se clasifican en cuadrados, rectángulos, rombos, romboides, trapecios y trapezoides.&lt;/p&gt;","feedback":"&lt;p&gt;Los paralelogramos (cuadrado, rectángulo, rombo y romboide) son los cuadriláteros que tienen lados paralelos dos a dos.&lt;/p&gt;","seed":{"parameters":[],"calculated":[{"name":"A1","label":"El cuadrado es un paralelogramo con cuatro lados iguales."},{"name":"A2","label":"El trapezoide no tiene lados paralelos."},{"name":"A3","label":"El trapecio tiene algún lado paralelo a otro."},{"name":"A4","label":"El rectángulo es un cuadrilátero que tiene lados iguales dos a dos."},{"name":"A5","label":"El rombo no tiene dos pares de lados paralelos.","incorrect":true,"feedback":"&lt;p&gt;Los lados de un rombo son paralelos 2 a 2.&lt;/p&gt;"},{"name":"A6","label":"Los rectángulos solo tienen un par de lados paralelos.","incorrect":true,"feedback":"&lt;p&gt;Los rectángulos tienen 2 pares de lados paralelos."},{"name":"A7","label":"El trapecio tiene los cuatro lados paralelos.","incorrect":true,"feedback":"&lt;p&gt;El trapecio tiene 2 lados paralelos.&lt;/p&gt;"},{"name":"A8","label":"El trapezoide tiene dos lados paralelos.","incorrect":true,"feedback":"&lt;p&gt;El trapezoide no tiene lados paralelos.&lt;/p&gt;"}],"uniques":true},"algorithm":{"name":"trueFalse","template":"Choice matrix – inline","params":{"countCorrect":1,"countIncorrect":2,"showCheckIcon":false,"options":["Verdadero","Falso"]}}}</v>
      </c>
      <c r="C796" s="202" t="str">
        <f t="shared" si="39"/>
        <v>#REF!</v>
      </c>
      <c r="D796" s="202" t="str">
        <f t="shared" si="2"/>
        <v>#REF!</v>
      </c>
    </row>
    <row r="797" ht="15.75" customHeight="1">
      <c r="A797" s="202" t="str">
        <f>Seeds!AA923</f>
        <v>M4-G-7a-E-1</v>
      </c>
      <c r="B797" s="202" t="str">
        <f>Seeds!Z923</f>
        <v>{"id":"M4-G-7a-E-1","stimulus":"&lt;p&gt;Escribe el nombre de los siguientes cuadriláteros.&lt;/p&gt;","template":"&lt;table style=\"width: 100%;\"&gt;&lt;tbody&gt;&lt;tr&gt;&lt;td style=\"width: 33.3333%; text-align: center; border: none;\"&gt;&lt;div style=\"display:flex; justify-content:center;\"&gt;&lt;img src=\"https://blueberry-assets.oneclick.es/M4_G_7a_1.svg\" width=\"300\"&gt;&lt;/img&gt;&lt;/div&gt;&lt;/td&gt;&lt;td style=\"width: 33.3333%; text-align: center; border: none;\"&gt;&lt;div style=\"display:flex; justify-content:center;\"&gt;&lt;img src=\"https://blueberry-assets.oneclick.es/M4_G_7a_3.svg\" width=\"300\"&gt;&lt;/img&gt;&lt;/div&gt;&lt;/td&gt;&lt;td style=\"width: 33.3333%; text-align: center; border: none;\"&gt;&lt;div style=\"display:flex; justify-content:center;\"&gt;&lt;img src=\"https://blueberry-assets.oneclick.es/M4_G_7a_2.svg\" width=\"300\"&gt;&lt;/img&gt;&lt;/div&gt;&lt;/td&gt;&lt;/tr&gt;&lt;tr&gt;&lt;td style=\"width: 33.3333%; text-align: center; border: none;\"&gt;{{response}}&lt;/td&gt;&lt;td style=\"width: 33.3333%; text-align: center; border: none;\"&gt;{{response}}&lt;/td&gt;&lt;td style=\"width: 33.3333%; text-align: center; border: none;\"&gt;{{response}}&lt;/td&gt;&lt;/tr&gt;&lt;/tbody&gt;&lt;/table&gt;","hint":"&lt;p&gt;Los cuadriláteros se clasifican en cuadrados, rectángulos, rombos, romboides, trapecios y trapezoides.&lt;/p&gt;","feedback":"&lt;p&gt;Los cuadriláteros son figuras geométricas con 4 lados. Pueden ser cuadrados, rectángulos, rombos, romboides, trapecios y trapezoides.&lt;/p&gt;","seed":{"parameters":[],"calculated":[{"name":"A1","label":"Cuadrado","feedback":"&lt;p&gt;Es un cuadrado porque sus lados y ángulos son iguales.&lt;/p&gt;"},{"name":"A2","label":"Rombo","feedback":"&lt;p&gt;Es un rombo porque sus lados son iguales y sus ángulos son iguales 2 a 2.&lt;/p&gt;"},{"name":"A3","label":"Rectángulo","feedback":"&lt;p&gt;Es un rectángulo porque sus lados son iguales 2 a 2 y sus ángulos son iguales.&lt;/p&gt;"}],"uniques":true},"algorithm":{"name":"calculateOperation","template":"Cloze with text"}}</v>
      </c>
      <c r="C797" s="202" t="str">
        <f t="shared" si="39"/>
        <v>#REF!</v>
      </c>
      <c r="D797" s="202" t="str">
        <f t="shared" si="2"/>
        <v>#REF!</v>
      </c>
    </row>
    <row r="798" ht="15.75" customHeight="1">
      <c r="A798" s="202" t="str">
        <f>Seeds!AA924</f>
        <v>M4-G-7a-E-2</v>
      </c>
      <c r="B798" s="202" t="str">
        <f>Seeds!Z924</f>
        <v>{"id":"M4-G-7a-E-2","stimulus":"&lt;p&gt;Escribe el nombre de los siguientes cuadriláteros.&lt;/p&gt;","template":"&lt;table style=\"width: 100%;\"&gt;&lt;tbody&gt;&lt;tr&gt;&lt;td style=\"width: 33.3333%; text-align: center; border: none;\"&gt;&lt;div style=\"display:flex; justify-content:center;\"&gt;&lt;img src=\"https://blueberry-assets.oneclick.es/M4_G_7a_5.svg\" width=\"300\"&gt;&lt;/img&gt;&lt;/div&gt;&lt;/td&gt;&lt;td style=\"width: 33.3333%; text-align: center; border: none;\"&gt;&lt;div style=\"display:flex; justify-content:center;\"&gt;&lt;img src=\"https://blueberry-assets.oneclick.es/M4_G_7a_6.svg\" width=\"300\"&gt;&lt;/img&gt;&lt;/div&gt;&lt;/td&gt;&lt;td style=\"width: 33.3333%; text-align: center; border: none;\"&gt;&lt;div style=\"display:flex; justify-content:center;\"&gt;&lt;img src=\"https://blueberry-assets.oneclick.es/M4_G_7a_1.svg\" width=\"300\"&gt;&lt;/img&gt;&lt;/div&gt;&lt;/td&gt;&lt;/tr&gt;&lt;tr&gt;&lt;td style=\"width: 33.3333%; text-align: center; border: none;\"&gt;{{response}}&lt;/td&gt;&lt;td style=\"width: 33.3333%; text-align: center; border: none;\"&gt;{{response}}&lt;/td&gt;&lt;td style=\"width: 33.3333%; text-align: center; border: none;\"&gt;{{response}}&lt;/td&gt;&lt;/tr&gt;&lt;/tbody&gt;&lt;/table&gt;","hint":"&lt;p&gt;Los cuadriláteros se clasifican en cuadrados, rectángulos, rombos, romboides, trapecios y trapezoides.&lt;/p&gt;","feedback":"&lt;p&gt;Los cuadriláteros son figuras geométricas con 4 lados. Pueden ser cuadrados, rectángulos, rombos, romboides, trapecios y trapezoides.&lt;/p&gt;","seed":{"parameters":[],"calculated":[{"name":"A1","label":"Trapecio","feedback":"&lt;p&gt;Es un trapecio porque 2 de sus lados son paralelos.&lt;/p&gt;"},{"name":"A2","label":"Trapezoide","feedback":"&lt;p&gt;Es un trapezoide porque ninguno de sus lados es paralelo a otro.&lt;/p&gt;"},{"name":"A3","label":"Cuadrado","feedback":"&lt;p&gt;Es un cuadrado porque sus lados y ángulos son iguales.&lt;/p&gt;"}],"uniques":true},"algorithm":{"name":"calculateOperation","template":"Cloze with text"}}</v>
      </c>
      <c r="C798" s="202" t="str">
        <f t="shared" si="39"/>
        <v>#REF!</v>
      </c>
      <c r="D798" s="202" t="str">
        <f t="shared" si="2"/>
        <v>#REF!</v>
      </c>
    </row>
    <row r="799" ht="15.75" customHeight="1">
      <c r="A799" s="202" t="str">
        <f>Seeds!AA925</f>
        <v>M4-G-7a-E-3</v>
      </c>
      <c r="B799" s="202" t="str">
        <f>Seeds!Z925</f>
        <v>{"id":"M4-G-7a-E-3","stimulus":"&lt;p&gt;Escribe el nombre de los siguientes cuadriláteros.&lt;/p&gt;","template":"&lt;table style=\"width: 100%;\"&gt;&lt;tbody&gt;&lt;tr&gt;&lt;td style=\"width: 33.3333%; text-align: center; border: none;\"&gt;&lt;div style=\"display:flex; justify-content:center;\"&gt;&lt;img src=\"https://blueberry-assets.oneclick.es/M4_G_7a_2.svg\" width=\"300\"&gt;&lt;/img&gt;&lt;/div&gt;&lt;/td&gt;&lt;td style=\"width: 33.3333%; text-align: center; border: none;\"&gt;&lt;div style=\"display:flex; justify-content:center;\"&gt;&lt;img src=\"https://blueberry-assets.oneclick.es/M4_G_7a_5.svg\" width=\"300\"&gt;&lt;/img&gt;&lt;/div&gt;&lt;/td&gt;&lt;td style=\"width: 33.3333%; text-align: center; border: none;\"&gt;&lt;div style=\"display:flex; justify-content:center;\"&gt;&lt;img src=\"https://blueberry-assets.oneclick.es/M4_G_7a_4.svg\" width=\"300\"&gt;&lt;/img&gt;&lt;/div&gt;&lt;/td&gt;&lt;/tr&gt;&lt;tr&gt;&lt;td style=\"width: 33.3333%; text-align: center; border: none;\"&gt;{{response}}&lt;/td&gt;&lt;td style=\"width: 33.3333%; text-align: center; border: none;\"&gt;{{response}}&lt;/td&gt;&lt;td style=\"width: 33.3333%; text-align: center; border: none;\"&gt;{{response}}&lt;/td&gt;&lt;/tr&gt;&lt;/tbody&gt;&lt;/table&gt;","hint":"&lt;p&gt;Los cuadriláteros se clasifican en cuadrados, rectángulos, rombos, romboides, trapecios y trapezoides.&lt;/p&gt;","feedback":"&lt;p&gt;Los cuadriláteros son figuras geométricas con 4 lados. Pueden ser cuadrados, rectángulos, rombos, romboides, trapecios y trapezoides.&lt;/p&gt;","seed":{"parameters":[],"calculated":[{"name":"A1","label":"Rectángulo","feedback":"&lt;p&gt;Es un rectángulo porque sus lados son iguales 2 a 2 y sus ángulos son iguales.&lt;/p&gt;"},{"name":"A2","label":"Trapecio","feedback":"&lt;p&gt;Es un trapecio porque 2 de sus lados son paralelos.&lt;/p&gt;"},{"name":"A3","label":"Romboide","feedback":"&lt;p&gt;Es un romboide porque sus lados y sus ángulos son iguales 2 a 2.&lt;/p&gt;"}],"uniques":true},"algorithm":{"name":"calculateOperation","template":"Cloze with text"}}</v>
      </c>
      <c r="C799" s="202" t="str">
        <f t="shared" si="39"/>
        <v>#REF!</v>
      </c>
      <c r="D799" s="202" t="str">
        <f t="shared" si="2"/>
        <v>#REF!</v>
      </c>
    </row>
    <row r="800" ht="15.75" customHeight="1">
      <c r="A800" s="202" t="str">
        <f>Seeds!AA926</f>
        <v>M4-G-8a-I-1</v>
      </c>
      <c r="B800" s="202" t="str">
        <f>Seeds!Z926</f>
        <v>{"id":"M4-G-8a-I-1","stimulus":"&lt;p&gt;Selecciona los polígonos convexos.&lt;/p&gt;","hint":"&lt;p&gt;Un polígono es cóncavo si alguno de sus ángulos interiores mide más de 180°. Si no, es un polígono convexo.&lt;/p&gt;","feedback":"&lt;p&gt;Un polígono es cóncavo si alguno de sus ángulos interiores mide más de 180°. Si no, es un polígono convexo.&lt;/p&gt;","seed":{"parameters":[],"calculated":[{"name":"A1","label":"&lt;div style=\"display:flex; justify-content:center;\"&gt;&lt;img src=\"https://blueberry-assets.oneclick.es/M4_G_8a_1.svg\" width=\"200\"&gt;&lt;/img&gt;&lt;/div&gt;"},{"name":"A2","label":"&lt;div style=\"display:flex; justify-content:center;\"&gt;&lt;img src=\"https://blueberry-assets.oneclick.es/M4_G_8a_2.svg\" width=\"200\"&gt;&lt;/img&gt;&lt;/div&gt;"},{"name":"A3","label":"&lt;div style=\"display:flex; justify-content:center;\"&gt;&lt;img src=\"https://blueberry-assets.oneclick.es/M4_G_8a_3.svg\" width=\"200\"&gt;&lt;/img&gt;&lt;/div&gt;"},{"name":"A4","label":"&lt;div style=\"display:flex; justify-content:center;\"&gt;&lt;img src=\"https://blueberry-assets.oneclick.es/M4_G_8a_4.svg\" width=\"200\"&gt;&lt;/img&gt;&lt;/div&gt;"},{"name":"A5","label":"&lt;div style=\"display:flex; justify-content:center;\"&gt;&lt;img src=\"https://blueberry-assets.oneclick.es/M4_G_8a_5.svg\" width=\"200\"&gt;&lt;/img&gt;&lt;/div&gt;","incorrect":true},{"name":"A6","label":"&lt;div style=\"display:flex; justify-content:center;\"&gt;&lt;img src=\"https://blueberry-assets.oneclick.es/M4_G_8a_6.svg\" width=\"200\"&gt;&lt;/img&gt;&lt;/div&gt;","incorrect":true},{"name":"A7","label":"&lt;div style=\"display:flex; justify-content:center;\"&gt;&lt;img src=\"https://blueberry-assets.oneclick.es/M4_G_8a_7.svg\" width=\"200\"&gt;&lt;/img&gt;&lt;/div&gt;","incorrect":true},{"name":"A8","label":"&lt;div style=\"display:flex; justify-content:center;\"&gt;&lt;img src=\"https://blueberry-assets.oneclick.es/M4_G_8a_8.svg\" width=\"200\"&gt;&lt;/img&gt;&lt;/div&gt;","incorrect":true}],"uniques":true},"algorithm":{"name":"trueFalse","template":"Multiple choice – multiple response","params":{"countCorrect":2,"countIncorrect":2,"showCheckIcon":false,"columns":2}}}</v>
      </c>
      <c r="C800" s="202" t="str">
        <f t="shared" si="39"/>
        <v>#REF!</v>
      </c>
      <c r="D800" s="202" t="str">
        <f t="shared" si="2"/>
        <v>#REF!</v>
      </c>
    </row>
    <row r="801" ht="15.75" customHeight="1">
      <c r="A801" s="202" t="str">
        <f>Seeds!AA927</f>
        <v>M4-G-8a-I-2</v>
      </c>
      <c r="B801" s="202" t="str">
        <f>Seeds!Z927</f>
        <v>{"id":"M4-G-8a-I-2","stimulus":"&lt;p&gt;Selecciona los polígonos cóncavos.&lt;/p&gt;","hint":"&lt;p&gt;Un polígono es cóncavo si alguno de sus ángulos interiores mide más de 180°. Si no, es un polígono convexo.&lt;/p&gt;","feedback":"&lt;p&gt;Un polígono es cóncavo si alguno de sus ángulos interiores mide más de 180°. Si no, es un polígono convexo.&lt;/p&gt;","seed":{"parameters":[],"calculated":[{"name":"A1","label":"&lt;div style=\"display:flex; justify-content:center;\"&gt;&lt;img src=\"https://blueberry-assets.oneclick.es/M4_G_8a_1.svg\" width=\"200\"&gt;&lt;/img&gt;&lt;/div&gt;","incorrect":true},{"name":"A2","label":"&lt;div style=\"display:flex; justify-content:center;\"&gt;&lt;img src=\"https://blueberry-assets.oneclick.es/M4_G_8a_2.svg\" width=\"200\"&gt;&lt;/img&gt;&lt;/div&gt;","incorrect":true},{"name":"A3","label":"&lt;div style=\"display:flex; justify-content:center;\"&gt;&lt;img src=\"https://blueberry-assets.oneclick.es/M4_G_8a_3.svg\" width=\"200\"&gt;&lt;/img&gt;&lt;/div&gt;","incorrect":true},{"name":"A4","label":"&lt;div style=\"display:flex; justify-content:center;\"&gt;&lt;img src=\"https://blueberry-assets.oneclick.es/M4_G_8a_4.svg\" width=\"200\"&gt;&lt;/img&gt;&lt;/div&gt;","incorrect":true},{"name":"A5","label":"&lt;div style=\"display:flex; justify-content:center;\"&gt;&lt;img src=\"https://blueberry-assets.oneclick.es/M4_G_8a_5.svg\" width=\"200\"&gt;&lt;/img&gt;&lt;/div&gt;"},{"name":"A6","label":"&lt;div style=\"display:flex; justify-content:center;\"&gt;&lt;img src=\"https://blueberry-assets.oneclick.es/M4_G_8a_6.svg\" width=\"200\"&gt;&lt;/img&gt;&lt;/div&gt;"},{"name":"A7","label":"&lt;div style=\"display:flex; justify-content:center;\"&gt;&lt;img src=\"https://blueberry-assets.oneclick.es/M4_G_8a_7.svg\" width=\"200\"&gt;&lt;/img&gt;&lt;/div&gt;"},{"name":"A8","label":"&lt;div style=\"display:flex; justify-content:center;\"&gt;&lt;img src=\"https://blueberry-assets.oneclick.es/M4_G_8a_8.svg\" width=\"200\"&gt;&lt;/img&gt;&lt;/div&gt;"}],"uniques":true},"algorithm":{"name":"trueFalse","template":"Multiple choice – multiple response","params":{"countCorrect":2,"countIncorrect":2,"showCheckIcon":false,"columns":2}}}</v>
      </c>
      <c r="C801" s="202" t="str">
        <f t="shared" si="39"/>
        <v>#REF!</v>
      </c>
      <c r="D801" s="202" t="str">
        <f t="shared" si="2"/>
        <v>#REF!</v>
      </c>
    </row>
    <row r="802" ht="15.75" customHeight="1">
      <c r="A802" s="202" t="str">
        <f>Seeds!AA928</f>
        <v>M4-G-8a-E-1</v>
      </c>
      <c r="B802" s="202" t="str">
        <f>Seeds!Z928</f>
        <v>{
    "id": "M4-G-8a-E-1",
    "stimulus": "&lt;p&gt;Indica si estos polígonos son cóncavos o convexos.&lt;/p&gt;",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none;\"&gt;Polígono {{response}}&lt;/td&gt;&lt;td style=\"width: 33.3333%; text-align: center; border: none;\"&gt;Polígono {{response}}&lt;/td&gt;&lt;td style=\"width: 33.3333%; text-align: center; border: none;\"&gt;Polígono {{response}}&lt;/td&gt;&lt;/tr&gt;&lt;/tbody&gt;&lt;/table&gt;",
    "hint": "&lt;p&gt;Un polígono es cóncavo si alguno de sus ángulos interiores mide más de 180°. Si no, es un polígono convexo.&lt;/p&gt;",
    "feedback": "&lt;p&gt;Un polígono es cóncavo si alguno de sus ángulos interiores mide más de 180°. Si no, es un polígono convexo.&lt;/p&gt;",
    "seed": {
        "parameters": [
            {
                "name": "Q1",
                "label": null,
                "list": [
                    "M4_G_8a_5.svg",
                    "M4_G_8a_6.svg",
                    "M4_G_8a_7.svg",
                    "M4_G_8a_8.svg"
                ]
            },
            {
                "name": "Q2",
                "label": null,
                "list": [
                    "M4_G_8a_5.svg",
                    "M4_G_8a_6.svg",
                    "M4_G_8a_7.svg",
                    "M4_G_8a_8.svg"
                ]
            },
            {
                "name": "Q3",
                "label": null,
                "list": [
                    "M4_G_8a_1.svg",
                    "M4_G_8a_2.svg",
                    "M4_G_8a_3.svg",
                    "M4_G_8a_4.svg"
                ]
            }
        ],
        "calculated": [
            {
                "name": "A1",
                "label": "cóncavo"
            },
            {
                "name": "A2",
                "label": "cóncavo"
            },
            {
                "name": "A3",
                "label": "convexo"
            }
        ],
        "uniques": true
    },
    "algorithm": {
        "name": "calculateOperation",
        "template": "Cloze with text"
    }
}</v>
      </c>
      <c r="C802" s="202" t="str">
        <f t="shared" si="39"/>
        <v>#REF!</v>
      </c>
      <c r="D802" s="202" t="str">
        <f t="shared" si="2"/>
        <v>#REF!</v>
      </c>
    </row>
    <row r="803" ht="15.75" customHeight="1">
      <c r="A803" s="202" t="str">
        <f>Seeds!AA929</f>
        <v>M4-G-8a-E-2</v>
      </c>
      <c r="B803" s="202" t="str">
        <f>Seeds!Z929</f>
        <v>{
    "id": "M4-G-8a-E-2",
    "stimulus": "&lt;p&gt;Escribe si estos polígonos son &lt;i&gt;cóncavos&lt;/i&gt; o &lt;i&gt;convexos.&lt;/i&gt;&lt;/p&gt;",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none;\"&gt;Polígono {{response}}&lt;/td&gt;&lt;td style=\"width: 33.3333%; text-align: center; border: none;\"&gt;Polígono {{response}}&lt;/td&gt;&lt;td style=\"width: 33.3333%; text-align: center; border: none;\"&gt;Polígono {{response}}&lt;/td&gt;&lt;/tr&gt;&lt;/tbody&gt;&lt;/table&gt;",
    "hint": "&lt;p&gt;Un polígono es cóncavo si alguno de sus ángulos interiores mide más de 180°. Si no, es un polígono convexo.&lt;/p&gt;",
    "feedback": "&lt;p&gt;Un polígono es cóncavo si alguno de sus ángulos interiores mide más de 180°. Si no, es un polígono convexo.&lt;/p&gt;",
    "seed": {
        "parameters": [
            {
                "name": "Q1",
                "label": null,
                "list": [
                    "M4_G_8a_1.svg",
                    "M4_G_8a_2.svg",
                    "M4_G_8a_3.svg",
                    "M4_G_8a_4.svg"
                ]
            },
            {
                "name": "Q2",
                "label": null,
                "list": [
                    "M4_G_8a_1.svg",
                    "M4_G_8a_2.svg",
                    "M4_G_8a_3.svg",
                    "M4_G_8a_4.svg"
                ]
            },
            {
                "name": "Q3",
                "label": null,
                "list": [
                    "M4_G_8a_5.svg",
                    "M4_G_8a_6.svg",
                    "M4_G_8a_7.svg",
                    "M4_G_8a_8.svg"
                ]
            }
        ],
        "calculated": [
            {
                "name": "A1",
                "label": "convexo"
            },
            {
                "name": "A2",
                "label": "convexo"
            },
            {
                "name": "A3",
                "label": "cóncavo"
            }
        ],
        "uniques": true
    },
    "algorithm": {
        "name": "calculateOperation",
        "template": "Cloze with text"
    }
}</v>
      </c>
      <c r="C803" s="202" t="str">
        <f t="shared" si="39"/>
        <v>#REF!</v>
      </c>
      <c r="D803" s="202" t="str">
        <f t="shared" si="2"/>
        <v>#REF!</v>
      </c>
    </row>
    <row r="804" ht="15.75" customHeight="1">
      <c r="A804" s="202" t="str">
        <f>Seeds!AA930</f>
        <v>M4-G-8a-E-3</v>
      </c>
      <c r="B804" s="202" t="str">
        <f>Seeds!Z930</f>
        <v>{
    "id": "M4-G-8a-E-3",
    "stimulus": "&lt;p&gt;Escribe si estos polígonos son &lt;i&gt;cóncavos&lt;/i&gt; o &lt;i&gt;convexos.&lt;/i&gt;&lt;/p&gt;",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none;\"&gt;Polígono {{response}}&lt;/td&gt;&lt;td style=\"width: 33.3333%; text-align: center; border: none;\"&gt;Polígono {{response}}&lt;/td&gt;&lt;td style=\"width: 33.3333%; text-align: center; border: none;\"&gt;Polígono {{response}}&lt;/td&gt;&lt;/tr&gt;&lt;/tbody&gt;&lt;/table&gt;",
    "hint": "&lt;p&gt;Un polígono es cóncavo si alguno de sus ángulos interiores mide más de 180°. Si no, es un polígono convexo.&lt;/p&gt;",
    "feedback": "&lt;p&gt;Un polígono es cóncavo si alguno de sus ángulos interiores mide más de 180°. Si no, es un polígono convexo.&lt;/p&gt;",
    "seed": {
        "parameters": [
            {
                "name": "Q1",
                "label": null,
                "list": [
                    "M4_G_8a_5.svg",
                    "M4_G_8a_6.svg",
                    "M4_G_8a_7.svg",
                    "M4_G_8a_8.svg"
                ]
            },
            {
                "name": "Q2",
                "label": null,
                "list": [
                    "M4_G_8a_1.svg",
                    "M4_G_8a_2.svg",
                    "M4_G_8a_3.svg",
                    "M4_G_8a_4.svg"
                ]
            },
            {
                "name": "Q3",
                "label": null,
                "list": [
                    "M4_G_8a_5.svg",
                    "M4_G_8a_6.svg",
                    "M4_G_8a_7.svg",
                    "M4_G_8a_8.svg"
                ]
            }
        ],
        "calculated": [
            {
                "name": "A1",
                "label": "cóncavo"
            },
            {
                "name": "A2",
                "label": "convexo"
            },
            {
                "name": "A3",
                "label": "cóncavo"
            }
        ],
        "uniques": true
    },
    "algorithm": {
        "name": "calculateOperation",
        "template": "Cloze with text"
    }
}</v>
      </c>
      <c r="C804" s="202" t="str">
        <f t="shared" si="39"/>
        <v>#REF!</v>
      </c>
      <c r="D804" s="202" t="str">
        <f t="shared" si="2"/>
        <v>#REF!</v>
      </c>
    </row>
    <row r="805" ht="15.75" customHeight="1">
      <c r="A805" s="202" t="str">
        <f>Seeds!AA931</f>
        <v>M4-G-9a-I-1</v>
      </c>
      <c r="B805" s="202" t="str">
        <f>Seeds!Z931</f>
        <v>{
    "id": "M4-G-9a-I-1",
    "stimulus": "&lt;p&gt;Arrastra cada elemento de la circunferencia hacia su definición.&lt;/p&gt;",
    "hint": "&lt;p&gt;Los elementos básicos de una circunferencia son:&lt;/p&gt;&lt;div style=\"width: 100%; display:flex; justify-content: center;\"&gt;&lt;img src=\"https://blueberry-assets.oneclick.es/M3_G_10a_1.svg\" width=\"350\"&gt;&lt;/img&gt;&lt;/div&gt;",
    "feedback": "&lt;p&gt;Los elementos básicos de una circunferencia son el centro, el radio, el diámetro, la cuerda, el arco, la tangente y el sector circular.&lt;/p&gt;&lt;div style=\"width: 100%; display:flex; justify-content: center;\"&gt;&lt;img src=\"https://blueberry-assets.oneclick.es/M3_G_10a_1.svg\" width=\"350\"&gt;&lt;/img&gt;&lt;/div&gt;",
    "seed": {
        "parameters": [],
        "calculated": [
            {
                "name": "A1",
                "label": "El segmento de recta que pasa por el centro de la circunferencia y la divide en dos partes iguales.",
                "function": "Diámetro"
            },
            {
                "name": "A2",
                "label": "El punto que se encuentra a la misma distancia de todos los puntos de la circunferencia.",
                "function": "Centro"
            },
            {
                "name": "A3",
                "label": "El segmento que une el centro con un punto cualquiera de la circunferencia.",
                "function": "Radio"
            }
        ],
        "isNumToWords": true,
        "uniques": true
    },
    "algorithm": {
        "name": "linkOperationResult",
        "params": {
            "invert": true
        },
        "template": "Match list"
    }
}</v>
      </c>
      <c r="C805" s="202" t="str">
        <f t="shared" si="39"/>
        <v>#REF!</v>
      </c>
      <c r="D805" s="202" t="str">
        <f t="shared" si="2"/>
        <v>#REF!</v>
      </c>
    </row>
    <row r="806" ht="15.75" customHeight="1">
      <c r="A806" s="202" t="str">
        <f>Seeds!AA932</f>
        <v>M4-G-9a-I-2</v>
      </c>
      <c r="B806" s="202" t="str">
        <f>Seeds!Z932</f>
        <v>{"id":"M4-G-9a-I-2","stimulus":"&lt;p&gt;Arrastra cada elemento de la circunferencia hacia su definición.&lt;/p&gt;","hint":"&lt;p&gt;Los elementos básicos de una circunferencia son:&lt;/p&gt;&lt;div style=\"width: 100%; display:flex; justify-content: center;\"&gt;&lt;img src=\"https://blueberry-assets.oneclick.es/M3_G_10a_1.svg\" width=\"350\"&gt;&lt;/img&gt;&lt;/div&gt;","feedback":"&lt;p&gt;Los elementos básicos de una circunferencia son el centro, el radio, el diámetro, la cuerda, el arco, la tangente y el sector circular.&lt;/p&gt;&lt;div style=\"width: 100%; display:flex; justify-content: center;\"&gt;&lt;img src=\"https://blueberry-assets.oneclick.es/M3_G_10a_1.svg\" width=\"350\"&gt;&lt;/img&gt;&lt;/div&gt;","seed":{"parameters":[],"calculated":[{"name":"A1","label":"Un segmento que une dos puntos de la circunferencia sin pasar por el centro.","function":"Cuerda"},{"name":"A2","label":"Una porción del círculo limitada por dos radios y su arco.","function":"Sector circular"},{"name":"A3","label":"Una parte de la circunferencia comprendida entre dos de sus puntos.","function":"Arco"}],"uniques":true},"algorithm":{"name":"linkOperationResult","params":{"invert":true},"template":"Match list"}}</v>
      </c>
      <c r="C806" s="202" t="str">
        <f t="shared" si="39"/>
        <v>#REF!</v>
      </c>
      <c r="D806" s="202" t="str">
        <f t="shared" si="2"/>
        <v>#REF!</v>
      </c>
    </row>
    <row r="807" ht="15.75" customHeight="1">
      <c r="A807" s="202" t="str">
        <f>Seeds!AA933</f>
        <v>M4-G-9a-E-1</v>
      </c>
      <c r="B807" s="202" t="str">
        <f>Seeds!Z933</f>
        <v>{"id":"M4-G-9a-E-1","stimulus":"&lt;p&gt;Arrastra el nombre de los elementos señalados en esta circunferencia.&lt;/p&gt;","hint":"&lt;p&gt;Arrastra a su lugar el &lt;i&gt;centro&lt;/i&gt; y el &lt;i&gt;radio.&lt;/i&gt;&lt;/p&gt;","feedback":"&lt;p&gt;Los elementos básicos de una circunferencia son el centro, el radio, el diámetro y el arco.&lt;/p&gt;","seed":{"parameters":[],"calculated":[{"name":"A1","label":"Radio","feedback":"&lt;p&gt;El &lt;b&gt;radio&lt;/b&gt; une el centro de la circunferencia con un punto cualquiera de la misma.&lt;/p&gt;"},{"name":"A2","label":"Centro","feedback":"&lt;p&gt;El &lt;b&gt;centro&lt;/b&gt; es el punto equidistante a todos los puntos de la circunferencia.&lt;/p&gt;"},{"name":"A3","label":"Diámetro","incorrect":true},{"name":"A4","label":"Arco","incorrect":true}],"uniques":true},"algorithm":{"name":"labelImage","template":"LabelImageDragDropV2","params":{"image":{"src":"https://blueberry-assets.oneclick.es/M3_G_10a_2.png","width":450,"height":600,"alt":"","title":"","percent":0.5},"responses":[{"x":40,"y":150,"z":15,"width":180,"height":70,"pointer":""},{"x":805,"y":350,"z":27,"width":180,"height":70,"pointer":""}],"fontSize":10}}}</v>
      </c>
      <c r="C807" s="202" t="str">
        <f t="shared" si="39"/>
        <v>#REF!</v>
      </c>
      <c r="D807" s="202" t="str">
        <f t="shared" si="2"/>
        <v>#REF!</v>
      </c>
    </row>
    <row r="808" ht="15.75" customHeight="1">
      <c r="A808" s="202" t="str">
        <f>Seeds!AA934</f>
        <v>M4-G-9a-E-2</v>
      </c>
      <c r="B808" s="202" t="str">
        <f>Seeds!Z934</f>
        <v>{"id":"M4-G-9a-E-2","stimulus":"&lt;p&gt;Arrastra el nombre de los elementos señalados en esta circunferencia.&lt;/p&gt;","hint":"&lt;p&gt;Arrastra a su lugar el &lt;i&gt;radio&lt;/i&gt; y el &lt;i&gt;diámetro.&lt;/i&gt;&lt;/p&gt;","feedback":"&lt;p&gt;Los elementos básicos de una circunferencia son el centro, el radio, el diámetro y el arco.&lt;/p&gt;","seed":{"parameters":[],"calculated":[{"name":"A1","label":"Radio","feedback":"&lt;p&gt;El &lt;b&gt;radio&lt;/b&gt; une el centro de la circunferencia con un punto cualquiera de la misma.&lt;/p&gt;"},{"name":"A2","label":"Diámetro","feedback":"&lt;p&gt;El &lt;b&gt;diámetro&lt;/b&gt; pasa por el centro de la circunferencia y la divide en dos partes iguales.&lt;/p&gt;"},{"name":"A3","label":"Centro","incorrect":true},{"name":"A4","label":"Arco","incorrect":true}],"uniques":true},"algorithm":{"name":"labelImage","template":"LabelImageDragDropV2","params":{"image":{"src":"https://blueberry-assets.oneclick.es/M3_G_10a_3.png","width":450,"height":600,"alt":"","title":"","percent":0.5},"responses":[{"x":40,"y":150,"z":15,"width":180,"height":70,"pointer":""},{"x":805,"y":140,"z":27,"width":180,"height":70,"pointer":""}],"fontSize":10}}}</v>
      </c>
      <c r="C808" s="202" t="str">
        <f t="shared" si="39"/>
        <v>#REF!</v>
      </c>
      <c r="D808" s="202" t="str">
        <f t="shared" si="2"/>
        <v>#REF!</v>
      </c>
    </row>
    <row r="809" ht="15.75" customHeight="1">
      <c r="A809" s="202" t="str">
        <f>Seeds!AA935</f>
        <v>M4-G-9a-E-3</v>
      </c>
      <c r="B809" s="202" t="str">
        <f>Seeds!Z935</f>
        <v>{"id":"M4-G-9a-E-3","stimulus":"&lt;p&gt;Arrastra el nombre de los elementos señalados en esta circunferencia.&lt;/p&gt;","hint":"&lt;p&gt;Arrastra a su lugar el &lt;i&gt;diámetro&lt;/i&gt; y el &lt;i&gt;arco.&lt;/i&gt;&lt;/p&gt;","feedback":"&lt;p&gt;Los elementos básicos de una circunferencia son el centro, el radio, el diámetro y el arco.&lt;/p&gt;","seed":{"parameters":[],"calculated":[{"name":"A1","label":"Diámetro","feedback":"&lt;p&gt;El &lt;b&gt;diámetro&lt;/b&gt; pasa por el centro de la circunferencia y la divide en dos partes iguales.&lt;/p&gt;"},{"name":"A2","label":"Arco","feedback":"&lt;p&gt;El &lt;b&gt;arco&lt;/b&gt; es la parte de la circunferencia que se encuentra comprendida entre dos puntos cualesquiera de la misma.&lt;/p&gt;"},{"name":"A3","label":"Centro","incorrect":true},{"name":"A4","label":"Radio","incorrect":true}],"uniques":true},"algorithm":{"name":"labelImage","template":"LabelImageDragDropV2","params":{"image":{"src":"https://blueberry-assets.oneclick.es/M3_G_10a_4.png","width":450,"height":600,"alt":"","title":"","percent":0.5},"responses":[{"x":45,"y":410,"z":15,"width":180,"height":70,"pointer":""},{"x":815,"y":110,"z":27,"width":180,"height":70,"pointer":""}],"fontSize":10}}}</v>
      </c>
      <c r="C809" s="202" t="str">
        <f t="shared" si="39"/>
        <v>#REF!</v>
      </c>
      <c r="D809" s="202" t="str">
        <f t="shared" si="2"/>
        <v>#REF!</v>
      </c>
    </row>
    <row r="810" ht="15.75" customHeight="1">
      <c r="A810" s="202" t="str">
        <f>Seeds!AA936</f>
        <v>M4-G-9b-I-1</v>
      </c>
      <c r="B810" s="202" t="str">
        <f>Seeds!Z936</f>
        <v>{"id":"M4-G-9b-I-1","stimulus":"&lt;p&gt;Selecciona la circunferencia.&lt;/p&gt;","hint":"&lt;p&gt;Una circunferencia es una línea curva cerrada, en la que todos sus puntos se encuentran a la misma distancia del centro.&lt;/p&gt;","feedback":"&lt;p&gt;Una circunferencia es una línea curva cerrada, en la que todos sus puntos se encuentran a la misma distancia del centro.&lt;/p&gt;","seed":{"parameters":[],"calculated":[{"name":"A1","label":"&lt;div style=\"display:flex; justify-content:center;\"&gt;&lt;img src=\"https://blueberry-assets.oneclick.es/M4_G_9b_1.svg\" width=\"300\"&gt;&lt;/img&gt;&lt;/div&gt;"},{"name":"A2","label":"&lt;div style=\"display:flex; justify-content:center;\"&gt;&lt;img src=\"https://blueberry-assets.oneclick.es/M4_G_9b_2.svg\" width=\"300\"&gt;&lt;/img&gt;&lt;/div&gt;","incorrect":true,"feedback":"Esta figura es un círculo."},{"name":"A3","label":"&lt;div style=\"display:flex; justify-content:center;\"&gt;&lt;img src=\"https://blueberry-assets.oneclick.es/M4_G_9b_3.svg\" width=\"300\"&gt;&lt;/img&gt;&lt;/div&gt;","incorrect":true,"feedback":"Esta figura es un cuadrado."},{"name":"A4","label":"&lt;div style=\"display:flex; justify-content:center;\"&gt;&lt;img src=\"https://blueberry-assets.oneclick.es/M4_G_9b_4.svg\" width=\"300\"&gt;&lt;/img&gt;&lt;/div&gt;","incorrect":true,"feedback":"Esta figura es un pentágono."},{"name":"A5","label":"&lt;div style=\"display:flex; justify-content:center;\"&gt;&lt;img src=\"https://blueberry-assets.oneclick.es/M4_G_9b_5.svg\" width=\"300\"&gt;&lt;/img&gt;&lt;/div&gt;","incorrect":true,"feedback":"Esta figura es un triángulo."},{"name":"A6","label":"&lt;div style=\"display:flex; justify-content:center;\"&gt;&lt;img src=\"https://blueberry-assets.oneclick.es/M4_G_9b_6.svg\" width=\"300\"&gt;&lt;/img&gt;&lt;/div&gt;","incorrect":true,"feedback":"Esta figura es un trapecio."}],"uniques":true},"algorithm":{"name":"trueFalse","template":"Multiple choice – standard","params":{"countCorrect":1,"countIncorrect":2,"showCheckIcon":false,"columns":3}}}</v>
      </c>
      <c r="C810" s="202" t="str">
        <f t="shared" si="39"/>
        <v>#REF!</v>
      </c>
      <c r="D810" s="202" t="str">
        <f t="shared" si="2"/>
        <v>#REF!</v>
      </c>
    </row>
    <row r="811" ht="15.75" customHeight="1">
      <c r="A811" s="202" t="str">
        <f>Seeds!AA937</f>
        <v>M4-G-9b-I-2</v>
      </c>
      <c r="B811" s="202" t="str">
        <f>Seeds!Z937</f>
        <v>{"id":"M4-G-9b-I-2","stimulus":"&lt;p&gt;Selecciona el círculo.&lt;/p&gt;","hint":"&lt;p&gt;Un círculo está formado por una circunferencia y su interior.&lt;/p&gt;","feedback":"&lt;p&gt;Un círculo está formado por una circunferencia y su interior.&lt;/p&gt;","seed":{"parameters":[],"calculated":[{"name":"A1","label":"&lt;div style=\"display:flex; justify-content:center;\"&gt;&lt;img src=\"https://blueberry-assets.oneclick.es/M4_G_9b_1.svg\" width=\"300\"&gt;&lt;/img&gt;&lt;/div&gt;","incorrect":true,"feedback":"Esta figura es una circunferencia."},{"name":"A2","label":"&lt;div style=\"display:flex; justify-content:center;\"&gt;&lt;img src=\"https://blueberry-assets.oneclick.es/M4_G_9b_2.svg\" width=\"300\"&gt;&lt;/img&gt;&lt;/div&gt;"},{"name":"A3","label":"&lt;div style=\"display:flex; justify-content:center;\"&gt;&lt;img src=\"https://blueberry-assets.oneclick.es/M4_G_9b_3.svg\" width=\"300\"&gt;&lt;/img&gt;&lt;/div&gt;","incorrect":true,"feedback":"Esta figura es un cuadrado."},{"name":"A4","label":"&lt;div style=\"display:flex; justify-content:center;\"&gt;&lt;img src=\"https://blueberry-assets.oneclick.es/M4_G_9b_4.svg\" width=\"300\"&gt;&lt;/img&gt;&lt;/div&gt;","incorrect":true,"feedback":"Esta figura es un pentágono."},{"name":"A5","label":"&lt;div style=\"display:flex; justify-content:center;\"&gt;&lt;img src=\"https://blueberry-assets.oneclick.es/M4_G_9b_5.svg\" width=\"300\"&gt;&lt;/img&gt;&lt;/div&gt;","incorrect":true,"feedback":"Esta figura es un triángulo."},{"name":"A6","label":"&lt;div style=\"display:flex; justify-content:center;\"&gt;&lt;img src=\"https://blueberry-assets.oneclick.es/M4_G_9b_6.svg\" width=\"300\"&gt;&lt;/img&gt;&lt;/div&gt;","incorrect":true,"feedback":"Esta figura es un trapecio."}],"uniques":true},"algorithm":{"name":"trueFalse","template":"Multiple choice – standard","params":{"countCorrect":1,"countIncorrect":2,"showCheckIcon":false,"columns":3}}}</v>
      </c>
      <c r="C811" s="202" t="str">
        <f t="shared" si="39"/>
        <v>#REF!</v>
      </c>
      <c r="D811" s="202" t="str">
        <f t="shared" si="2"/>
        <v>#REF!</v>
      </c>
    </row>
    <row r="812" ht="15.75" customHeight="1">
      <c r="A812" s="202" t="str">
        <f>Seeds!AA938</f>
        <v>M4-G-9b-E-1</v>
      </c>
      <c r="B812" s="202" t="str">
        <f>Seeds!Z938</f>
        <v>{"id":"M4-G-9b-E-1","stimulus":"&lt;p&gt;Elige los objetos con forma de circunferencia.&lt;/p&gt;","hint":"&lt;p&gt;Una circunferencia es una línea curva cerrada, en la que todos sus puntos se encuentran a la misma distancia del centro.&lt;/p&gt;","feedback":"&lt;p&gt;Una circunferencia es una línea curva cerrada, en la que todos sus puntos se encuentran a la misma distancia del centro.&lt;/p&gt;","seed":{"parameters":[],"calculated":[{"name":"A1","label":"&lt;div style=\"display:flex; justify-content:center;\"&gt;&lt;img src=\"https://blueberry-assets.oneclick.es/M4_G_9b_7.svg\" width=\"300\"&gt;&lt;/img&gt;&lt;/div&gt;"},{"name":"A2","label":"&lt;div style=\"display:flex; justify-content:center;\"&gt;&lt;img src=\"https://blueberry-assets.oneclick.es/M4_G_9b_8.svg\" width=\"300\"&gt;&lt;/img&gt;&lt;/div&gt;"},{"name":"A3","label":"&lt;div style=\"display:flex; justify-content:center;\"&gt;&lt;img src=\"https://blueberry-assets.oneclick.es/M4_G_9b_9.svg\" width=\"300\"&gt;&lt;/img&gt;&lt;/div&gt;"},{"name":"A4","label":"&lt;div style=\"display:flex; justify-content:center;\"&gt;&lt;img src=\"https://blueberry-assets.oneclick.es/M4_G_9b_10.svg\" width=\"300\"&gt;&lt;/img&gt;&lt;/div&gt;","incorrect":true},{"name":"A5","label":"&lt;div style=\"display:flex; justify-content:center;\"&gt;&lt;img src=\"https://blueberry-assets.oneclick.es/M4_G_9b_11.svg\" width=\"300\"&gt;&lt;/img&gt;&lt;/div&gt;","incorrect":true},{"name":"A6","label":"&lt;div style=\"display:flex; justify-content:center;\"&gt;&lt;img src=\"https://blueberry-assets.oneclick.es/M4_G_9b_12.svg\" width=\"300\"&gt;&lt;/img&gt;&lt;/div&gt;","incorrect":true}],"uniques":true},"algorithm":{"name":"trueFalse","template":"Multiple choice – multiple response","params":{"countCorrect":2,"countIncorrect":1,"showCheckIcon":false,"columns":3}}}</v>
      </c>
      <c r="C812" s="202" t="str">
        <f t="shared" si="39"/>
        <v>#REF!</v>
      </c>
      <c r="D812" s="202" t="str">
        <f t="shared" si="2"/>
        <v>#REF!</v>
      </c>
    </row>
    <row r="813" ht="15.75" customHeight="1">
      <c r="A813" s="202" t="str">
        <f>Seeds!AA939</f>
        <v>M4-G-9b-E-2</v>
      </c>
      <c r="B813" s="202" t="str">
        <f>Seeds!Z939</f>
        <v>{"id":"M4-G-9b-E-2","stimulus":"&lt;p&gt;Elige los objetos con forma de círculo.&lt;/p&gt;","hint":"&lt;p&gt;Un círculo está formado por una circunferencia y su interior.&lt;/p&gt;","feedback":"&lt;p&gt;Un círculo está formado por una circunferencia y su interior.&lt;/p&gt;","seed":{"parameters":[],"calculated":[{"name":"A1","label":"&lt;div style=\"display:flex; justify-content:center;\"&gt;&lt;img src=\"https://blueberry-assets.oneclick.es/M4_G_9b_7.svg\" width=\"300\"&gt;&lt;/img&gt;&lt;/div&gt;","incorrect":true},{"name":"A2","label":"&lt;div style=\"display:flex; justify-content:center;\"&gt;&lt;img src=\"https://blueberry-assets.oneclick.es/M4_G_9b_8.svg\" width=\"300\"&gt;&lt;/img&gt;&lt;/div&gt;","incorrect":true},{"name":"A3","label":"&lt;div style=\"display:flex; justify-content:center;\"&gt;&lt;img src=\"https://blueberry-assets.oneclick.es/M4_G_9b_9.svg\" width=\"300\"&gt;&lt;/img&gt;&lt;/div&gt;","incorrect":true},{"name":"A4","label":"&lt;div style=\"display:flex; justify-content:center;\"&gt;&lt;img src=\"https://blueberry-assets.oneclick.es/M4_G_9b_10.svg\" width=\"300\"&gt;&lt;/img&gt;&lt;/div&gt;"},{"name":"A5","label":"&lt;div style=\"display:flex; justify-content:center;\"&gt;&lt;img src=\"https://blueberry-assets.oneclick.es/M4_G_9b_11.svg\" width=\"300\"&gt;&lt;/img&gt;&lt;/div&gt;"},{"name":"A6","label":"&lt;div style=\"display:flex; justify-content:center;\"&gt;&lt;img src=\"https://blueberry-assets.oneclick.es/M4_G_9b_12.svg\" width=\"300\"&gt;&lt;/img&gt;&lt;/div&gt;"}],"uniques":true},"algorithm":{"name":"trueFalse","template":"Multiple choice – multiple response","params":{"countCorrect":2,"countIncorrect":1,"showCheckIcon":false,"columns":3}}}</v>
      </c>
      <c r="C813" s="202" t="str">
        <f t="shared" si="39"/>
        <v>#REF!</v>
      </c>
      <c r="D813" s="202" t="str">
        <f t="shared" si="2"/>
        <v>#REF!</v>
      </c>
    </row>
    <row r="814" ht="15.75" customHeight="1">
      <c r="A814" s="202" t="str">
        <f>Seeds!AA940</f>
        <v>M4-G-19a-I-1</v>
      </c>
      <c r="B814" s="202" t="str">
        <f>Seeds!Z940</f>
        <v>{"id":"M4-G-19a-I-1","stimulus":"&lt;p&gt;Arrastra el valor correcto del perímetro de este cuadrado.&lt;/p&gt;&lt;div style=\"display:flex; justify-content:center;\"&gt;&lt;div class=\"lemo-fixed-to-responsive\" style=\"max-width: 300px;max-height: 200px;position: relative;width: 100%;display: inline-block;\"&gt;&lt;img src=\"https://blueberry-assets.oneclick.es/M4_G_19a_1.svg\" alt=\"\" tabindex=\"0\"&gt;&lt;/img&gt;&lt;div class=\"lemo-graphie-container\" style=\"position: absolute;top: 0;left: 0;width: 100%;height: 100%;\"&gt;&lt;div class=\"lemo-graphie\" style=\"position: relative; width: 100%; height: 100%;\"&gt;&lt;span class=\"lemo-graphie-label\" style=\"position: absolute; left: 42%; top: 0%;\"&gt;{{T1}} cm&lt;/span&gt;&lt;/div&gt;&lt;/div&gt;&lt;/div&gt;&lt;/div&gt;","template":"&lt;p style=\"text-align: center\"&gt;Perímetro = {{response}} cm.&lt;/p&gt;","hint":"&lt;p&gt;El perímetro es la suma de la longitud de los lados de una figura.&lt;/p&gt;","feedback":"&lt;p&gt;El perímetro es la suma de la longitud de los lados de una figura.&lt;/p&gt;&lt;p style=\"text-align: center\"&gt;Perímetro = {{T1}} + {{T1}} + {{T1}} + {{T1}} = {{Q1}} cm&lt;/p&gt;","seed":{"parameters":[{"name":"Q1","label":null,"min":40,"max":160,"step":4},{"name":"Q2","label":null,"min":40,"max":160,"step":1},{"name":"Q3","label":null,"min":40,"max":160,"step":4}],"calculated":[{"name":"T1","label":"{{function}}","function":"{{Q1}}/4","temp":true},{"name":"A1","label":"{{function}}","function":"{{Q1}}"},{"name":"A2","label":"{{function}}","function":"{{Q2}}","incorrect":true},{"name":"A3","label":"{{function}}","function":"{{Q3}}","incorrect":true}],"uniques":true},"algorithm":{"name":"calculateOperation","template":"Cloze with drag &amp; drop","params":{"keyboard":"INTERMEDIATE"}}}</v>
      </c>
      <c r="C814" s="202" t="str">
        <f t="shared" si="39"/>
        <v>#REF!</v>
      </c>
      <c r="D814" s="202" t="str">
        <f t="shared" si="2"/>
        <v>#REF!</v>
      </c>
    </row>
    <row r="815" ht="15.75" customHeight="1">
      <c r="A815" s="202" t="str">
        <f>Seeds!AA941</f>
        <v>M4-G-19a-I-2</v>
      </c>
      <c r="B815" s="202" t="str">
        <f>Seeds!Z941</f>
        <v>{"id":"M4-G-19a-I-2","stimulus":"&lt;p&gt;Arrastra el valor correcto del perímetro de este rectángulo.&lt;/p&gt;&lt;div style=\"display:flex; justify-content:center;\"&gt;&lt;div class=\"lemo-fixed-to-responsive\" style=\"max-width: 300px;max-height: 200px;position: relative;width: 100%;display: inline-block;\"&gt;&lt;img src=\"https://blueberry-assets.oneclick.es/M4_G_19a_2.svg\" alt=\"\" tabindex=\"0\"&gt;&lt;/img&gt;&lt;div class=\"lemo-graphie-container\" style=\"position: absolute;top: 0;left: 0;width: 100%;height: 100%;\"&gt;&lt;div class=\"lemo-graphie\" style=\"position: relative; width: 100%; height: 100%;\"&gt;&lt;span class=\"lemo-graphie-label\" style=\"position: absolute; left: 41%; top: 2%;\"&gt;{{T1}} cm&lt;/span&gt;&lt;span class=\"lemo-graphie-label\" style=\"position: absolute; left: -6%; top: 42%; transform: rotate(-90deg);\"&gt;{{Q1}} cm&lt;/span&gt;&lt;/div&gt;&lt;/div&gt;&lt;/div&gt;&lt;/div&gt;","template":"&lt;p style=\"text-align: center\"&gt;Perímetro = {{response}} cm.&lt;/p&gt;","hint":"&lt;p&gt;El perímetro es la suma de la longitud de los lados de una figura.&lt;/p&gt;","feedback":"&lt;p&gt;El perímetro es la suma de la longitud de los lados de una figura.&lt;/p&gt;&lt;p style=\"text-align: center\"&gt;Perímetro = {{Q1}} + {{Q1}} + {{T1}} + {{T1}} = {{A1}} cm.&lt;/p&gt;","seed":{"parameters":[{"name":"Q1","label":null,"min":40,"max":160,"step":1},{"name":"Q2","label":null,"min":40,"max":160,"step":1},{"name":"Q3","label":null,"min":40,"max":160,"step":1}],"calculated":[{"name":"T1","label":"{{function}}","function":"{{Q1}}*2","temp":true},{"name":"A1","label":"{{function}}","function":"2*{{Q1}}+2*{{T1}}"},{"name":"A2","label":"{{function}}","function":"2*{{Q2}}+2*{{T1}}","incorrect":true},{"name":"A3","label":"{{function}}","function":"2*{{Q3}}+2*{{T1}}","incorrect":true}],"uniques":true},"algorithm":{"name":"calculateOperation","template":"Cloze with drag &amp; drop","params":{"keyboard":"INTERMEDIATE"}}}</v>
      </c>
      <c r="C815" s="202" t="str">
        <f t="shared" si="39"/>
        <v>#REF!</v>
      </c>
      <c r="D815" s="202" t="str">
        <f t="shared" si="2"/>
        <v>#REF!</v>
      </c>
    </row>
    <row r="816" ht="15.75" customHeight="1">
      <c r="A816" s="202" t="str">
        <f>Seeds!AA943</f>
        <v>M4-G-19a-E-1</v>
      </c>
      <c r="B816" s="202" t="str">
        <f>Seeds!Z943</f>
        <v>{"id":"M4-G-19a-E-1","stimulus":"&lt;p&gt;¿Cuál es el perímetro de este cuadrado?&lt;/p&gt;&lt;div style=\"display:flex; justify-content:center;\"&gt;&lt;div class=\"lemo-fixed-to-responsive\" style=\"max-width: 300px;max-height: 200px;position: relative;width: 100%;display: inline-block;\"&gt;&lt;img src=\"https://blueberry-assets.oneclick.es/M4_G_19a_1.svg\" alt=\"\" tabindex=\"0\"&gt;&lt;/img&gt;&lt;div class=\"lemo-graphie-container\" style=\"position: absolute;top: 0;left: 0;width: 100%;height: 100%;\"&gt;&lt;div class=\"lemo-graphie\" style=\"position: relative; width: 100%; height: 100%;\"&gt;&lt;span class=\"lemo-graphie-label\" style=\"position: absolute; left: 42%; top: 0%;\"&gt;{{Q1}} cm&lt;/span&gt;&lt;/div&gt;&lt;/div&gt;&lt;/div&gt;&lt;/div&gt;","template":"&lt;p style=\"text-align: center\"&gt;Perímetro = {{response}} cm&lt;/p&gt;","hint":"&lt;p&gt;El perímetro es la suma de la longitud de los lados de una figura.&lt;/p&gt;","feedback":"&lt;p&gt;El perímetro es la suma de la longitud de los lados de una figura.&lt;/p&gt;&lt;p style=\"text-align: center\"&gt;Perímetro = {{Q1}} + {{Q1}} + {{Q1}} + {{Q1}} = {{A1}} cm&lt;/p&gt;","seed":{"parameters":[{"name":"Q1","label":null,"min":10,"max":40,"step":1}],"calculated":[{"name":"A1","label":"{{function}}","function":"4*{{Q1}}"}],"uniques":true},"algorithm":{"name":"calculateOperation","params":{"method":"equivLiteral","keyboard":"NUMERICAL"}}}</v>
      </c>
      <c r="C816" s="202" t="str">
        <f t="shared" si="39"/>
        <v>#REF!</v>
      </c>
      <c r="D816" s="202" t="str">
        <f t="shared" si="2"/>
        <v>#REF!</v>
      </c>
    </row>
    <row r="817" ht="15.75" customHeight="1">
      <c r="A817" s="202" t="str">
        <f>Seeds!AA945</f>
        <v>M4-G-19a-E-3</v>
      </c>
      <c r="B817" s="202" t="str">
        <f>Seeds!Z945</f>
        <v>{"id":"M4-G-19a-E-3","stimulus":"&lt;p&gt;¿Cuál es el perímetro de este rectángulo?&lt;/p&gt;&lt;div style=\"display:flex; justify-content:center;\"&gt;&lt;div class=\"lemo-fixed-to-responsive\" style=\"max-width: 300px;max-height: 200px;position: relative;width: 100%;display: inline-block;\"&gt;&lt;img src=\"https://blueberry-assets.oneclick.es/M4_G_19a_3.svg\" alt=\"\" tabindex=\"0\"&gt;&lt;/img&gt;&lt;div class=\"lemo-graphie-container\" style=\"position: absolute;top: 0;left: 0;width: 100%;height: 100%;\"&gt;&lt;div class=\"lemo-graphie\" style=\"position: relative; width: 100%; height: 100%;\"&gt;&lt;span class=\"lemo-graphie-label\" style=\"position: absolute; left: 41%; top: -2%;\"&gt;{{T2}} cm&lt;/span&gt;&lt;span class=\"lemo-graphie-label\" style=\"position: absolute; left: -3%; top: 42%; transform: rotate(-90deg);\"&gt;{{T1}} cm&lt;/span&gt;&lt;/div&gt;&lt;/div&gt;&lt;/div&gt;&lt;/div&gt;","template":"&lt;p style=\"text-align: center\"&gt;Perímetro = {{response}} cm&lt;/p&gt;","hint":"&lt;p&gt;El perímetro es la suma de la longitud de los lados de una figura.&lt;/p&gt;","feedback":"&lt;p&gt;El perímetro es la suma de la longitud de los lados de una figura.&lt;/p&gt;&lt;p style=\"text-align: center\"&gt;Perímetro = {{T1}} + {{T1}} + {{T2}} + {{T2}} = {{A1}} cm&lt;/p&gt;","seed":{"parameters":[{"name":"Q1","label":null,"min":10,"max":40,"step":1}],"calculated":[{"name":"T1","label":"{{function}}","function":"2*{{Q1}}","temp":true},{"name":"T2","label":"{{function}}","function":"3*{{Q1}}","temp":true},{"name":"A1","label":"{{function}}","function":"2*{{T1}}+2*{{T2}}"}],"uniques":true},"algorithm":{"name":"calculateOperation","params":{"method":"equivLiteral","keyboard":"NUMERICAL"}}}</v>
      </c>
      <c r="C817" s="202" t="str">
        <f t="shared" si="39"/>
        <v>#REF!</v>
      </c>
      <c r="D817" s="202" t="str">
        <f t="shared" si="2"/>
        <v>#REF!</v>
      </c>
    </row>
    <row r="818" ht="15.75" customHeight="1">
      <c r="A818" s="202" t="str">
        <f>Seeds!AA946</f>
        <v>M4-G-19a-A-1</v>
      </c>
      <c r="B818" s="202" t="str">
        <f>Seeds!Z946</f>
        <v>{"id":"M4-G-19a-A-1","stimulus":"&lt;p&gt;El perímetro de un cuadrado mide {{T1}} cm. ¿Cuánto mide cada uno de sus lados?","template":"&lt;p&gt;Lado = {{response}} cm&lt;/p&gt;","hint":"&lt;p&gt;El perímetro es la suma de la longitud de los lados de una figura.&lt;/p&gt;","feedback":"&lt;p&gt;El perímetro es la suma de la longitud de los lados de una figura.&lt;/p&gt;&lt;p&gt;Como un cuadrado tiene 4 lados iguales, un lado es la cuarta parte de su perímetro:&lt;/p&gt;&lt;p&gt;Lado = perímetro : 4 = {{T1}} : 4 = {{Q1}} cm&lt;/p&gt;","seed":{"parameters":[{"name":"Q1","label":null,"min":10,"max":40,"step":1}],"calculated":[{"name":"T1","label":"{{function}}","function":"4*{{Q1}}","temp":true},{"name":"A1","label":"{{function}}","function":"{{Q1}}"}],"uniques":true},"algorithm":{"name":"calculateOperation","params":{"method":"equivLiteral","keyboard":"NUMERICAL"}}}</v>
      </c>
      <c r="C818" s="202" t="str">
        <f t="shared" si="39"/>
        <v>#REF!</v>
      </c>
      <c r="D818" s="202" t="str">
        <f t="shared" si="2"/>
        <v>#REF!</v>
      </c>
    </row>
    <row r="819" ht="15.75" customHeight="1">
      <c r="A819" s="202" t="str">
        <f>Seeds!AA947</f>
        <v>M4-G-19a-A-2</v>
      </c>
      <c r="B819" s="202" t="str">
        <f>Seeds!Z947</f>
        <v>{"id":"M4-G-19a-A-2","stimulus":"&lt;p&gt;El perímetro de este rectángulo mide {{T2}} cm. ¿Cuánto mide uno de sus lados cortos?&lt;/p&gt;&lt;div style=\"display:flex; justify-content:center;\"&gt;&lt;div class=\"lemo-fixed-to-responsive\" style=\"max-width: 300px;max-height: 200px;position: relative;width: 100%;display: inline-block;\"&gt;&lt;img src=\"https://blueberry-assets.oneclick.es/M4_G_19a_2.svg\" alt=\"\" tabindex=\"0\"&gt;&lt;/img&gt;&lt;div class=\"lemo-graphie-container\" style=\"position: absolute;top: 0;left: 0;width: 100%;height: 100%;\"&gt;&lt;div class=\"lemo-graphie\" style=\"position: relative; width: 100%; height: 100%;\"&gt;&lt;span class=\"lemo-graphie-label\" style=\"position: absolute; left: 41%; top: 2%;\"&gt;{{T1}} cm&lt;/span&gt;&lt;/div&gt;&lt;/div&gt;&lt;/div&gt;&lt;/div&gt;","template":"&lt;p&gt;Lado corto = {{response}} cm&lt;/p&gt;","hint":"&lt;p&gt;El perímetro es la suma de la longitud de los lados de una figura.&lt;/p&gt;","feedback":"&lt;p&gt;El perímetro es la suma de la longitud de los lados de una figura.&lt;/p&gt;Los rectángulos tienen 4 lados iguales 2 a 2. Por tanto, para calcular lo que mide un lado corto, hay que hacer lo siguiente:&lt;/p&gt;&lt;p style=\"text-align: center\"&gt;Perímetro = lado corto + lado corto + {{T1}} + {{T1}} = {{T2}} cm&lt;/p&gt;&lt;p&gt;Lado corto + lado corto = {{T2}} − {{T1}} − {{T1}} = {{T1}} cm&lt;/p&gt;&lt;p&gt;Lado corto = {{T1}} : 2 = {{Q1}} cm&lt;/p&gt;","seed":{"parameters":[{"name":"Q1","label":null,"min":10,"max":40,"step":1}],"calculated":[{"name":"T1","label":"{{function}}","function":"2*{{Q1}}","temp":true},{"name":"T2","label":"{{function}}","function":"2*{{Q1}}+2*{{T1}}","temp":true},{"name":"A1","label":"{{function}}","function":"{{Q1}}"}],"uniques":true},"algorithm":{"name":"calculateOperation","params":{"method":"equivLiteral","keyboard":"NUMERICAL"}}}</v>
      </c>
      <c r="C819" s="202" t="str">
        <f t="shared" si="39"/>
        <v>#REF!</v>
      </c>
      <c r="D819" s="202" t="str">
        <f t="shared" si="2"/>
        <v>#REF!</v>
      </c>
    </row>
    <row r="820" ht="15.75" customHeight="1">
      <c r="A820" s="202" t="str">
        <f>Seeds!AA948</f>
        <v>M4-G-19a-A-3</v>
      </c>
      <c r="B820" s="202" t="str">
        <f>Seeds!Z948</f>
        <v>{"id":"M4-G-19a-A-3","stimulus":"&lt;p&gt;El perímetro de este rectángulo mide {{T3}} cm. ¿Cuánto mide uno de sus lados cortos?&lt;/p&gt;&lt;div style=\"display:flex; justify-content:center;\"&gt;&lt;div class=\"lemo-fixed-to-responsive\" style=\"max-width: 300px;max-height: 200px;position: relative;width: 100%;display: inline-block;\"&gt;&lt;img src=\"https://blueberry-assets.oneclick.es/M4_G_19a_3.svg\" alt=\"\" tabindex=\"0\"&gt;&lt;/img&gt;&lt;div class=\"lemo-graphie-container\" style=\"position: absolute;top: 0;left: 0;width: 100%;height: 100%;\"&gt;&lt;div class=\"lemo-graphie\" style=\"position: relative; width: 100%; height: 100%;\"&gt;&lt;span class=\"lemo-graphie-label\" style=\"position: absolute; left: 41%; top: -2%;\"&gt;{{T2}} cm&lt;/span&gt;&lt;/div&gt;&lt;/div&gt;&lt;/div&gt;&lt;/div&gt;","template":"&lt;p&gt;Lado corto = {{response}} cm&lt;/p&gt;","hint":"&lt;p&gt;El perímetro es la suma de la longitud de los lados de una figura.&lt;/p&gt;","feedback":"&lt;p&gt;El perímetro es la suma de la longitud de los lados de una figura.&lt;/p&gt;Los rectángulos tienen 4 lados iguales 2 a 2. Por tanto, para calcular lo que mide un lado corto, hay que hacer lo siguiente:&lt;/p&gt;&lt;p style=\"text-align: center\"&gt;Perímetro = lado corto + lado corto + {{T2}} + {{T2}} = {{T3}} cm&lt;/p&gt;&lt;p&gt;Lado corto + lado corto = {{T3}} − {{T2}} − {{T2}} = {{T4}} cm&lt;/p&gt;&lt;p&gt;Lado corto = {{T4}} : 2 = {{T1}} cm&lt;/p&gt;","seed":{"parameters":[{"name":"Q1","label":null,"min":10,"max":40,"step":1}],"calculated":[{"name":"T1","label":"{{function}}","function":"2*{{Q1}}","temp":true},{"name":"T2","label":"{{function}}","function":"3*{{Q1}}","temp":true},{"name":"T3","label":"{{function}}","function":" 2*{{T1}}+2*{{T2}}","temp":true},{"name":"T4","label":"{{function}}","function":"2*{{T1}}","temp":true},{"name":"A1","label":"{{function}}","function":"2*{{Q1}}"}],"uniques":true},"algorithm":{"name":"calculateOperation","params":{"method":"equivLiteral","keyboard":"NUMERICAL"}}}</v>
      </c>
      <c r="C820" s="202" t="str">
        <f t="shared" si="39"/>
        <v>#REF!</v>
      </c>
      <c r="D820" s="202" t="str">
        <f t="shared" si="2"/>
        <v>#REF!</v>
      </c>
    </row>
    <row r="821" ht="15.75" customHeight="1">
      <c r="A821" s="202" t="str">
        <f t="shared" ref="A821:C821" si="40">#REF!</f>
        <v>#REF!</v>
      </c>
      <c r="B821" s="202" t="str">
        <f t="shared" si="40"/>
        <v>#REF!</v>
      </c>
      <c r="C821" s="202" t="str">
        <f t="shared" si="40"/>
        <v>#REF!</v>
      </c>
      <c r="D821" s="202" t="str">
        <f t="shared" si="2"/>
        <v>#REF!</v>
      </c>
    </row>
    <row r="822" ht="15.75" customHeight="1">
      <c r="A822" s="202" t="str">
        <f t="shared" ref="A822:C822" si="41">#REF!</f>
        <v>#REF!</v>
      </c>
      <c r="B822" s="202" t="str">
        <f t="shared" si="41"/>
        <v>#REF!</v>
      </c>
      <c r="C822" s="202" t="str">
        <f t="shared" si="41"/>
        <v>#REF!</v>
      </c>
      <c r="D822" s="202" t="str">
        <f t="shared" si="2"/>
        <v>#REF!</v>
      </c>
    </row>
    <row r="823" ht="15.75" customHeight="1">
      <c r="A823" s="202" t="str">
        <f t="shared" ref="A823:C823" si="42">#REF!</f>
        <v>#REF!</v>
      </c>
      <c r="B823" s="202" t="str">
        <f t="shared" si="42"/>
        <v>#REF!</v>
      </c>
      <c r="C823" s="202" t="str">
        <f t="shared" si="42"/>
        <v>#REF!</v>
      </c>
      <c r="D823" s="202" t="str">
        <f t="shared" si="2"/>
        <v>#REF!</v>
      </c>
    </row>
    <row r="824" ht="15.75" customHeight="1">
      <c r="A824" s="202" t="str">
        <f t="shared" ref="A824:C824" si="43">#REF!</f>
        <v>#REF!</v>
      </c>
      <c r="B824" s="202" t="str">
        <f t="shared" si="43"/>
        <v>#REF!</v>
      </c>
      <c r="C824" s="202" t="str">
        <f t="shared" si="43"/>
        <v>#REF!</v>
      </c>
      <c r="D824" s="202" t="str">
        <f t="shared" si="2"/>
        <v>#REF!</v>
      </c>
    </row>
    <row r="825" ht="15.75" customHeight="1">
      <c r="A825" s="202" t="str">
        <f t="shared" ref="A825:C825" si="44">#REF!</f>
        <v>#REF!</v>
      </c>
      <c r="B825" s="202" t="str">
        <f t="shared" si="44"/>
        <v>#REF!</v>
      </c>
      <c r="C825" s="202" t="str">
        <f t="shared" si="44"/>
        <v>#REF!</v>
      </c>
      <c r="D825" s="202" t="str">
        <f t="shared" si="2"/>
        <v>#REF!</v>
      </c>
    </row>
    <row r="826" ht="15.75" customHeight="1">
      <c r="A826" s="202" t="str">
        <f>Seeds!AA958</f>
        <v>M4-G-17a-I-1</v>
      </c>
      <c r="B826" s="202" t="str">
        <f>Seeds!Z958</f>
        <v>{"id":"M4-G-17a-I-1","stimulus":"&lt;p&gt;¿Cuál es el perímetro de este pentágono regular?&lt;/p&gt;&lt;div style=\"display:flex; justify-content:center;\"&gt;&lt;div class=\"lemo-fixed-to-responsive\" style=\"max-width: 250px;max-height: 250px;position: relative;width: 100%;display: inline-block;\"&gt;&lt;img src=\"https://blueberry-assets.oneclick.es/M4_G_17a_1.svg\" alt=\"\" tabindex=\"0\"&gt;&lt;/img&gt;&lt;div class=\"lemo-graphie-container\" style=\"position: absolute;top: 0;left: 0;width: 100%;height: 100%;\"&gt;&lt;div class=\"lemo-graphie\" style=\"position: relative; width: 100%; height: 100%;\"&gt;&lt;span class=\"lemo-graphie-label\" style=\"position: absolute; left: 67%; top: 19%; transform:rotate(35deg);\"&gt;{{Q1}} cm&lt;/span&gt;&lt;/div&gt;&lt;/div&gt;&lt;/div&gt;&lt;/div&gt;","hint":"&lt;p&gt;El perímetro de un polígono se obtiene sumando las longitudes de todos sus lados.&lt;/p&gt;","feedback":"&lt;p&gt;El perímetro de un polígono se obtiene sumando las longitudes de todos sus lados.&lt;/p&gt;","seed":{"parameters":[{"name":"Q1","label":null,"min":3,"max":10,"step":1}],"calculated":[{"name":"T1","label":"{{function}}","function":"5*{{Q1}}","temp":true},{"name":"T2","label":"{{function}}","function":"6*{{Q1}}","temp":true},{"name":"T3","label":"{{function}}","function":"4*{{Q1}}","temp":true},{"name":"A1","label":"{{Q1}} + {{Q1}} + {{Q1}} + {{Q1}} + {{Q1}} = {{T1}} cm"},{"name":"A2","label":"{{Q1}} + {{Q1}} + {{Q1}} + {{Q1}} + {{Q1}} = {{T2}} cm","incorrect":true},{"name":"A3","label":"{{Q1}} + {{Q1}} + {{Q1}} + {{Q1}} = {{T3}} cm","incorrect":true},{"name":"A4","label":"{{Q1}} + {{Q1}} + {{Q1}} + {{Q1}} + {{Q1}} + {{Q1}} = {{T2}} cm","incorrect":true}],"uniques":true},"algorithm":{"name":"trueFalse","template":"Multiple choice – standard","params":{"countCorrect":1,"countIncorrect":2,"showCheckIcon":true}}}</v>
      </c>
      <c r="C826" s="202" t="str">
        <f t="shared" ref="C826:C924" si="45">#REF!</f>
        <v>#REF!</v>
      </c>
      <c r="D826" s="202" t="str">
        <f t="shared" si="2"/>
        <v>#REF!</v>
      </c>
    </row>
    <row r="827" ht="15.75" customHeight="1">
      <c r="A827" s="202" t="str">
        <f>Seeds!AA959</f>
        <v>M4-G-17a-I-2</v>
      </c>
      <c r="B827" s="202" t="str">
        <f>Seeds!Z959</f>
        <v>{"id":"M4-G-17a-I-2","stimulus":"&lt;p&gt;¿Cuál es el perímetro de este triángulo?&lt;/p&gt;&lt;div style=\"display:flex; justify-content:center;\"&gt;&lt;div class=\"lemo-fixed-to-responsive\" style=\"max-width: 250px;max-height: 250px;position: relative;width: 100%;display: inline-block;\"&gt;&lt;img src=\"https://blueberry-assets.oneclick.es/M4_G_17a_2.svg\" alt=\"\" tabindex=\"0\"&gt;&lt;/img&gt;&lt;div class=\"lemo-graphie-container\" style=\"position: absolute;top: 0;left: 0;width: 100%;height: 100%;\"&gt;&lt;div class=\"lemo-graphie\" style=\"position: relative; width: 100%; height: 100%;\"&gt;&lt;span class=\"lemo-graphie-label\" style=\"position: absolute; left: 65%; top: 45%; transform:rotate(70deg);\"&gt;{{T2}} cm&lt;/span&gt;&lt;span class=\"lemo-graphie-label\" style=\"position: absolute; left: 44%; top: 91%;\"&gt;{{T1}} cm&lt;/span&gt;&lt;/div&gt;&lt;/div&gt;&lt;/div&gt;&lt;/div&gt;","hint":"&lt;p&gt;El perímetro de un polígono se obtiene sumando las longitudes de todos sus lados.&lt;/p&gt;","feedback":"&lt;p&gt;El perímetro de un polígono se obtiene sumando las longitudes de todos sus lados.&lt;/p&gt;","seed":{"parameters":[{"name":"Q1","label":null,"list":[1,2,3,4,5]}],"calculated":[{"name":"T1","label":"{{function}}","function":"2*{{Q1}}","temp":true},{"name":"T2","label":"{{function}}","function":"3*{{Q1}}","temp":true},{"name":"T3","label":"{{function}}","function":"8*{{Q1}}","temp":true},{"name":"T4","label":"{{function}}","function":"5*{{Q1}}","temp":true},{"name":"T5","label":"{{function}}","function":"7*{{Q1}}","temp":true},{"name":"A1","label":"{{T1}} + {{T2}} + {{T2}} = {{T3}} cm"},{"name":"A2","label":"{{T1}} + {{T2}} + {{T2}} = {{T4}} cm","incorrect":true},{"name":"A3","label":"{{T1}} + {{T1}} + {{T2}} = {{T5}} cm","incorrect":true},{"name":"A4","label":"{{T1}} + {{T2}} + {{T2}} = {{T5}} cm","incorrect":true}],"uniques":true},"algorithm":{"name":"trueFalse","template":"Multiple choice – standard","params":{"countCorrect":1,"countIncorrect":2,"showCheckIcon":true}}}</v>
      </c>
      <c r="C827" s="202" t="str">
        <f t="shared" si="45"/>
        <v>#REF!</v>
      </c>
      <c r="D827" s="202" t="str">
        <f t="shared" si="2"/>
        <v>#REF!</v>
      </c>
    </row>
    <row r="828" ht="15.75" customHeight="1">
      <c r="A828" s="202" t="str">
        <f>Seeds!AA960</f>
        <v>M4-G-17a-I-3</v>
      </c>
      <c r="B828" s="202" t="str">
        <f>Seeds!Z960</f>
        <v>{"id":"M4-G-17a-I-3","stimulus":"&lt;p&gt;¿Cuál es el perímetro de este cuadrado?&lt;/p&gt;&lt;div style=\"display:flex; justify-content:center;\"&gt;&lt;div class=\"lemo-fixed-to-responsive\" style=\"max-width: 250px;max-height: 250px;position: relative;width: 100%;display: inline-block;\"&gt;&lt;img src=\"https://blueberry-assets.oneclick.es/M4_G_17a_3.svg\" alt=\"\" tabindex=\"0\"&gt;&lt;/img&gt;&lt;div class=\"lemo-graphie-container\" style=\"position: absolute;top: 0;left: 0;width: 100%;height: 100%;\"&gt;&lt;div class=\"lemo-graphie\" style=\"position: relative; width: 100%; height: 100%;\"&gt;&lt;span class=\"lemo-graphie-label\" style=\"position: absolute; left: 44%; top: 8%;\"&gt;{{Q1}} cm&lt;/span&gt;&lt;/div&gt;&lt;/div&gt;&lt;/div&gt;&lt;/div&gt;","hint":"&lt;p&gt;El perímetro de un polígono se obtiene sumando las longitudes de todos sus lados.&lt;/p&gt;","feedback":"&lt;p&gt;El perímetro de un polígono se obtiene sumando las longitudes de todos sus lados.&lt;/p&gt;","seed":{"parameters":[{"name":"Q1","label":null,"min":2,"max":8,"step":1}],"calculated":[{"name":"T1","label":"{{function}}","function":"4*{{Q1}}","temp":true},{"name":"T2","label":"{{function}}","function":"3*{{Q1}}","temp":true},{"name":"T3","label":"{{function}}","function":"5*{{Q1}}","temp":true},{"name":"A1","label":"{{Q1}} + {{Q1}} + {{Q1}} + {{Q1}} = {{T1}} cm"},{"name":"A2","label":"{{Q1}} + {{Q1}} + {{Q1}} = {{T2}} cm","incorrect":true},{"name":"A3","label":"{{Q1}} + {{Q1}} + {{Q1}} + {{Q1}} + {{Q1}} = {{T3}} cm","incorrect":true},{"name":"A4","label":"{{Q1}} + {{Q1}} + {{Q1}} + {{Q1}} = {{T2}} cm","incorrect":true}],"uniques":true},"algorithm":{"name":"trueFalse","template":"Multiple choice – standard","params":{"countCorrect":1,"countIncorrect":2,"showCheckIcon":true}}}</v>
      </c>
      <c r="C828" s="202" t="str">
        <f t="shared" si="45"/>
        <v>#REF!</v>
      </c>
      <c r="D828" s="202" t="str">
        <f t="shared" si="2"/>
        <v>#REF!</v>
      </c>
    </row>
    <row r="829" ht="15.75" customHeight="1">
      <c r="A829" s="202" t="str">
        <f>Seeds!AA961</f>
        <v>M4-G-17a-E-1</v>
      </c>
      <c r="B829" s="202" t="str">
        <f>Seeds!Z961</f>
        <v>{"id":"M4-G-17a-E-1","seed":{"parameters":[{"name":"Q1","label":null,"min":2,"max":12,"step":1}],"uniques":true},"scaffolding":[{"id":"step-0","stimulus":"&lt;p&gt;Calcula el perímetro del siguiente rombo.&lt;/p&gt;&lt;div style=\"display:flex; justify-content:center;\";&gt;&lt;div class=\"lemo-fixed-to-responsive\" style=\"max-width: 300px;max-height: 300px;position: relative;width: 100%;display: inline-block;\"&gt;&lt;img src=\"https://blueberry-assets.oneclick.es/M4_G_17a_4.svg\" alt=\"\" tabindex=\"0\"&gt;&lt;/img&gt;&lt;div class=\"lemo-graphie-container\" style=\"position: absolute;top: 0;left: 0;width: 100%;height: 100%;\"&gt;&lt;div class=\"lemo-graphie\" style=\"position: relative; width: 100%; height: 100%;\"&gt;&lt;span class=\"lemo-graphie-label\" style=\"position: absolute; left: 67%; top: 10%; transform:rotate(30deg);\"&gt;{{Q1}} cm&lt;/span&gt;&lt;/div&gt;&lt;/div&gt;&lt;/div&gt;&lt;/div&gt;","template":"&lt;p&gt;Su perímetro mide {{response}} cm.&lt;/p&gt;","seed":{"parameters":[],"calculated":[{"name":"0-A1","label":"{{function}}","function":"4*{{Q1}}"}]},"algorithm":{"name":"calculateOperation","params":{"method":"equivLiteral","keyboard":"NUMERICAL"}}},{"id":"step-1","stimulus":"&lt;p&gt;¿Cuánto mide un lado de este rombo?&lt;/p&gt;","template":"&lt;p&gt;Cada lado mide {{response}} cm.&lt;/p&gt;","seed":{"parameters":[],"calculated":[{"name":"1-A1","label":"{{function}}","function":"{{Q1}}"}]},"algorithm":{"name":"calculateOperation","params":{"method":"equivLiteral","keyboard":"NUMERICAL"}}},{"id":"step-2","stimulus":"&lt;p&gt;¿Qué hay que calcular?&lt;/p&gt;","seed":{"calculated":[{"name":"2-A1","label":"&lt;p&gt;El perímetro del rombo.&lt;/p&gt;"},{"name":"2-A2","label":"&lt;p&gt;El área del rombo.&lt;/p&gt;","incorrect":true},{"name":"2-A3","label":"&lt;p&gt;El lado más grande.&lt;/p&gt;","incorrect":true}]},"algorithm":{"name":"trueFalse","template":"Multiple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standard"}},{"id":"step-4","stimulus":"&lt;p&gt;Por tanto, suma los lados del rombo.&lt;/p&gt;","template":"&lt;p style=\"text-align: center\"&gt;Perímetro = {{Q1}} + {{Q1}} + {{Q1}} + {{Q1}} = {{response}} cm&lt;/p&gt;","seed":{"calculated":[{"name":"4-A1","label":"{{function}}","function":"4*{{Q1}}"}]},"algorithm":{"name":"calculateOperation","params":{"method":"equivLiteral","keyboard":"NUMERICAL"}}}]}</v>
      </c>
      <c r="C829" s="202" t="str">
        <f t="shared" si="45"/>
        <v>#REF!</v>
      </c>
      <c r="D829" s="202" t="str">
        <f t="shared" si="2"/>
        <v>#REF!</v>
      </c>
    </row>
    <row r="830" ht="15.75" customHeight="1">
      <c r="A830" s="202" t="str">
        <f>Seeds!AA962</f>
        <v>M4-G-17a-E-2</v>
      </c>
      <c r="B830" s="202" t="str">
        <f>Seeds!Z962</f>
        <v>{"id":"M4-G-17a-E-2","seed":{"parameters":[{"name":"Q1","label":null,"list":[2,3,4,5,6]},{"name":"Q2","label":null,"list":[0,1,2]}],"uniques":true},"scaffolding":[{"id":"step-0","stimulus":"&lt;p&gt;Calcula el perímetro del siguiente rombo.&lt;/p&gt;&lt;div style=\"display:flex; justify-content:center;\";&gt;&lt;div class=\"lemo-fixed-to-responsive\" style=\"max-width: 300px;max-height: 300px;position: relative;width: 100%;display: inline-block;\"&gt;&lt;img src=\"https://blueberry-assets.oneclick.es/M3_G_11a_4.svg\" alt=\"\" tabindex=\"0\"&gt;&lt;/img&gt;&lt;div class=\"lemo-graphie-container\" style=\"position: absolute;top: 0;left: 0;width: 100%;height: 100%;\"&gt;&lt;div class=\"lemo-graphie\" style=\"position: relative; width: 100%; height: 100%;\"&gt;&lt;span class=\"lemo-graphie-label\" style=\"position: absolute; left: -2%; top: 42%; transform:rotate(-90deg);\"&gt;{{Q1}} cm&lt;/span&gt;&lt;span class=\"lemo-graphie-label\" style=\"position: absolute; left: 45%; top: 6%;\"&gt;{{T1}} cm&lt;/span&gt;&lt;/div&gt;&lt;/div&gt;&lt;/div&gt;&lt;/div&gt;","template":"&lt;p&gt;Su perímetro mide {{response}} cm.&lt;/p&gt;","seed":{"parameters":[],"calculated":[{"name":"T1","label":"{{function}}","function":"{{Q1}}*2-1+{{Q2}}","temp":true},{"name":"0-A1","label":"{{function}}","function":"{{T1}}*2+{{Q1}}*2"}]},"algorithm":{"name":"calculateOperation","params":{"method":"equivLiteral","keyboard":"NUMERICAL"}}},{"id":"step-1","stimulus":"&lt;p&gt;¿Cuánto miden la base y la altura de este rectángulo?&lt;/p&gt;","template":"&lt;p&gt;Base = {{response}} cm&lt;/p&gt;&lt;p&gt;Altura = {{response}} cm&lt;/p&gt;","seed":{"parameters":[],"calculated":[{"name":"T1","label":"{{function}}","function":"{{Q1}}*2-1+{{Q2}}","temp":true},{"name":"1-A1","label":"{{function}}","function":"{{T1}}"},{"name":"1-A2","label":"{{function}}","function":"{{Q1}}"}]},"algorithm":{"name":"calculateOperation","params":{"method":"equivLiteral","keyboard":"NUMERICAL"}}},{"id":"step-2","stimulus":"&lt;p&gt;¿Qué hay que calcular?&lt;/p&gt;","seed":{"calculated":[{"name":"2-A1","label":"&lt;p&gt;El perímetro del rectángulo.&lt;/p&gt;"},{"name":"2-A2","label":"&lt;p&gt;El área del rectángulo.&lt;/p&gt;","incorrect":true},{"name":"2-A3","label":"&lt;p&gt;El lado más grande.&lt;/p&gt;","incorrect":true}]},"algorithm":{"name":"trueFalse","template":"Multiple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standard"}},{"id":"step-4","stimulus":"&lt;p&gt;Por tanto, suma los lados del rombo.&lt;/p&gt;","template":"&lt;p style=\"text-align: center\"&gt;Perímetro = {{T1}} + {{Q1}} + {{T1}} + {{Q1}} = {{response}} cm&lt;/p&gt;","seed":{"calculated":[{"name":"T1","label":"{{function}}","function":"{{Q1}}*2-1+{{Q2}}","temp":true},{"name":"4-A1","label":"{{function}}","function":"{{T1}}*2+{{Q1}}*2"}]},"algorithm":{"name":"calculateOperation","params":{"method":"equivLiteral","keyboard":"NUMERICAL"}}}]}</v>
      </c>
      <c r="C830" s="202" t="str">
        <f t="shared" si="45"/>
        <v>#REF!</v>
      </c>
      <c r="D830" s="202" t="str">
        <f t="shared" si="2"/>
        <v>#REF!</v>
      </c>
    </row>
    <row r="831" ht="15.75" customHeight="1">
      <c r="A831" s="202" t="str">
        <f>Seeds!AA963</f>
        <v>M4-G-17a-E-3</v>
      </c>
      <c r="B831" s="202" t="str">
        <f>Seeds!Z963</f>
        <v>{"id":"M4-G-17a-E-3","seed":{"parameters":[{"name":"Q1","label":null,"list":[2,3,4,5,6,7,8]}],"uniques":true},"scaffolding":[{"id":"step-0","stimulus":"&lt;p&gt;Calcula el perímetro de este trapecio.&lt;/p&gt;&lt;div style=\"display:flex; justify-content:center;\";&gt;&lt;div class=\"lemo-fixed-to-responsive\" style=\"max-width: 300px;max-height: 300px;position: relative;width: 100%;display: inline-block;\"&gt;&lt;img src=\"https://blueberry-assets.oneclick.es/M4_G_17a_6.svg\" alt=\"\" tabindex=\"0\"&gt;&lt;/img&gt;&lt;div class=\"lemo-graphie-container\" style=\"position: absolute;top: 0;left: 0;width: 100%;height: 100%;\"&gt;&lt;div class=\"lemo-graphie\" style=\"position: relative; width: 100%; height: 100%;\"&gt;&lt;span class=\"lemo-graphie-label\" style=\"position: absolute; left: -3%; top: 42%; transform:rotate(-90deg);\"&gt;{{T1}} cm&lt;/span&gt;&lt;span class=\"lemo-graphie-label\" style=\"position: absolute; left: 20%; top: 14%;\"&gt;{{T1}} cm&lt;/span&gt;&lt;span class=\"lemo-graphie-label\" style=\"position: absolute; left: 64%; top: 40%; transform:rotate(45deg);\"&gt;{{T3}} cm&lt;/span&gt;&lt;span class=\"lemo-graphie-label\" style=\"position: absolute; left: 35%; top: 73%;\"&gt;{{T2}} cm&lt;/span&gt;&lt;/div&gt;&lt;/div&gt;&lt;/div&gt;&lt;/div&gt;","template":"&lt;p&gt;Su perímetro mide {{response}} cm.&lt;/p&gt;","seed":{"parameters":[],"calculated":[{"name":"T1","label":"{{function}}","function":"2*{{Q1}}","temp":true},{"name":"T2","label":"{{function}}","function":"3*{{Q1}}","temp":true},{"name":"T3","label":"{{function}}","function":"math.round({{Q1}}*2.23)","temp":true},{"name":"0-A1","label":"{{function}}","function":"{{Q1}}*7+{{T3}}"}]},"algorithm":{"name":"calculateOperation","params":{"method":"equivLiteral","keyboard":"NUMERICAL"}}},{"id":"step-1","stimulus":"&lt;p&gt;¿Qué hay que calcular?&lt;/p&gt;","seed":{"calculated":[{"name":"1-A1","label":"&lt;p&gt;El perímetro del trapecio.&lt;/p&gt;"},{"name":"1-A2","label":"&lt;p&gt;El área del trapecio.&lt;/p&gt;","incorrect":true},{"name":"1-A3","label":"&lt;p&gt;El lado más grande.&lt;/p&gt;","incorrect":true}]},"algorithm":{"name":"trueFalse","template":"Multiple choice – standard"}},{"id":"step-2","stimulus":"&lt;p&gt;¿Cómo se calcula el perímetro de un polígono?&lt;/p&gt;","seed":{"calculated":[{"name":"2-A1","label":"&lt;p&gt;Sumando la longitud de todos sus lados.&lt;/p&gt;"},{"name":"2-A2","label":"&lt;p&gt;Multiplicando la longitud de todos sus lados.&lt;/p&gt;","incorrect":true},{"name":"2-A3","label":"&lt;p&gt;Dividiendo la longitud de todos sus lados.&lt;/p&gt;","incorrect":true}]},"algorithm":{"name":"trueFalse","template":"Multiple choice – standard"}},{"id":"step-3","stimulus":"&lt;p&gt;Por tanto, suma los lados del rombo.&lt;/p&gt;","template":"&lt;p style=\"text-align: center\"&gt;Perímetro = {{T1}} + {{T1}} + {{T2}} + {{T3}} = {{response}} cm&lt;/p&gt;","seed":{"calculated":[{"name":"T1","label":"{{function}}","function":"2*{{Q1}}","temp":true},{"name":"T2","label":"{{function}}","function":"3*{{Q1}}","temp":true},{"name":"T3","label":"{{function}}","function":"math.round({{Q1}}*2.23)","temp":true},{"name":"3-A1","label":"{{function}}","function":"{{Q1}}*7+{{T3}}"}]},"algorithm":{"name":"calculateOperation","params":{"method":"equivLiteral","keyboard":"NUMERICAL"}}}]}</v>
      </c>
      <c r="C831" s="202" t="str">
        <f t="shared" si="45"/>
        <v>#REF!</v>
      </c>
      <c r="D831" s="202" t="str">
        <f t="shared" si="2"/>
        <v>#REF!</v>
      </c>
    </row>
    <row r="832" ht="15.75" customHeight="1">
      <c r="A832" s="202" t="str">
        <f>Seeds!AA964</f>
        <v>M4-G-10a-I-1</v>
      </c>
      <c r="B832" s="202" t="str">
        <f>Seeds!Z964</f>
        <v>{
    "id": "M4-G-10a-I-1",
    "stimulus": "&lt;p&gt;Selecciona el área del siguiente cuadrado.&lt;/p&gt;&lt;div style=\"display:flex; justify-content:center;\"&gt;&lt;img src=\"https://blueberry-assets.oneclick.es/M4_G_10a_1.svg\" width=\"300\"&gt;&lt;/img&gt;&lt;/div&gt;",
    "hint": "&lt;p&gt;Para calcular el área de un cuadrado, toma de unidad de medida el cuadrado pequeño.&lt;/p&gt;",
    "feedback": "&lt;p&gt;Para calcular el área de un cuadrado, toma como unidad de medida el cuadrado pequeño.&lt;/p&gt;&lt;p style=\"text-align: center\"&gt;Área del cuadrado = lado × lado = 2 × 2 = 4 unidades cuadradas&lt;/p&gt;",
    "seed": {
        "parameters": [
            {
                "name": "Q1",
                "label": null,
                "min": 5,
                "max": 16,
                "step": 1
            },
            {
                "name": "Q2",
                "label": null,
                "min": 5,
                "max": 16,
                "step": 1
            }
        ],
        "calculated": [
            {
                "name": "A1",
                "label": "4 unidades cuadradas"
            },
            {
                "name": "A2",
                "label": "{{Q1}} unidades cuadradas",
                "incorrect": true
            },
            {
                "name": "A3",
                "label": "{{Q2}} unidades cuadradas",
                "incorrect": true
            }
        ],
        "uniques": true
    },
    "algorithm": {
        "name": "trueFalse",
        "template": "Multiple choice – standard",
        "params": {
            "countCorrect": 1,
            "countIncorrect": 2,
            "showCheckIcon": false,
            "columns": 3
        }
    }
}</v>
      </c>
      <c r="C832" s="202" t="str">
        <f t="shared" si="45"/>
        <v>#REF!</v>
      </c>
      <c r="D832" s="202" t="str">
        <f t="shared" si="2"/>
        <v>#REF!</v>
      </c>
    </row>
    <row r="833" ht="15.75" customHeight="1">
      <c r="A833" s="202" t="str">
        <f>Seeds!AA965</f>
        <v>M4-G-10a-I-2</v>
      </c>
      <c r="B833" s="202" t="str">
        <f>Seeds!Z965</f>
        <v>{"id":"M4-G-10a-I-2","stimulus":"&lt;p&gt;Selecciona el área del siguiente cuadrado.&lt;/p&gt;&lt;div style=\"display:flex; justify-content:center;\"&gt;&lt;img src=\"https://blueberry-assets.oneclick.es/M4_G_10a_2.svg\" width=\"300\"&gt;&lt;/img&gt;&lt;/div&gt;","hint":"&lt;p&gt;Para calcular el área de un cuadrado, toma de unidad de medida el cuadrado pequeño.&lt;/p&gt;","feedback":"&lt;p&gt;Para calcular el área de un cuadrado, toma como unidad de medida el cuadrado pequeño.&lt;/p&gt;&lt;p style=\"text-align: center\"&gt;Área del cuadrado = lado × lado = 3 × 3 = 9 unidades cuadradas&lt;/p&gt;","seed":{"parameters":[{"name":"Q1","label":null,"list":[4,5,6,7,8,10,11,12,13,14,15,16]},{"name":"Q2","label":null,"list":[4,5,6,7,8,10,11,12,13,14,15,16]}],"calculated":[{"name":"A1","label":"9 unidades cuadradas"},{"name":"A2","label":"{{Q1}} unidades cuadradas","incorrect":true},{"name":"A3","label":"{{Q2}} unidades cuadradas","incorrect":true}],"uniques":true},"algorithm":{"name":"trueFalse","template":"Multiple choice – standard","params":{"countCorrect":1,"countIncorrect":2,"showCheckIcon":false,
            "columns": 3
        }
    }
}</v>
      </c>
      <c r="C833" s="202" t="str">
        <f t="shared" si="45"/>
        <v>#REF!</v>
      </c>
      <c r="D833" s="202" t="str">
        <f t="shared" si="2"/>
        <v>#REF!</v>
      </c>
    </row>
    <row r="834" ht="15.75" customHeight="1">
      <c r="A834" s="202" t="str">
        <f>Seeds!AA966</f>
        <v>M4-G-10a-I-3</v>
      </c>
      <c r="B834" s="202" t="str">
        <f>Seeds!Z966</f>
        <v>{
    "id": "M4-G-10a-I-3",
    "stimulus": "&lt;p&gt;Selecciona el área del siguiente cuadrado.&lt;/p&gt;&lt;div style=\"display:flex; justify-content:center;\"&gt;&lt;img src=\"https://blueberry-assets.oneclick.es/M4_G_10a_3.svg\" width=\"300\"&gt;&lt;/img&gt;&lt;/div&gt;",
    "hint": "&lt;p&gt;Para calcular el área de un cuadrado, taoma de unidad de medida el cuadrado pequeño.&lt;/p&gt;",
    "feedback": "&lt;p&gt;Para calcular el área de un cuadrado, toma como unidad de medida el cuadrado pequeño.&lt;/p&gt;&lt;p style=\"text-align: center\"&gt;Área del cuadrado = lado × lado = 4 × 4 = 16 unidades cuadradas&lt;/p&gt;",
    "seed": {
        "parameters": [
            {
                "name": "Q1",
                "label": null,
                "min": 4,
                "max": 15,
                "step": 1
            },
            {
                "name": "Q2",
                "label": null,
                "min": 4,
                "max": 15,
                "step": 1
            }
        ],
        "calculated": [
            {
                "name": "A1",
                "label": "16 unidades cuadradas"
            },
            {
                "name": "A2",
                "label": "{{Q1}} unidades cuadradas",
                "incorrect": true
            },
            {
                "name": "A3",
                "label": "{{Q2}} unidades cuadradas",
                "incorrect": true
            }
        ],
        "uniques": true
    },
    "algorithm": {
        "name": "trueFalse",
        "template": "Multiple choice – standard",
        "params": {
            "countCorrect": 1,
            "countIncorrect": 2,
            "showCheckIcon": false,
            "columns": 3
        }
    }
}</v>
      </c>
      <c r="C834" s="202" t="str">
        <f t="shared" si="45"/>
        <v>#REF!</v>
      </c>
      <c r="D834" s="202" t="str">
        <f t="shared" si="2"/>
        <v>#REF!</v>
      </c>
    </row>
    <row r="835" ht="15.75" customHeight="1">
      <c r="A835" s="202" t="str">
        <f>Seeds!AA967</f>
        <v>M4-G-10a-E-1</v>
      </c>
      <c r="B835" s="202" t="str">
        <f>Seeds!Z967</f>
        <v>{"id":"M4-G-10a-E-1","stimulus":"&lt;p&gt;Calcula el área del siguiente cuadrado.&lt;/p&gt;&lt;div style=\"display:flex; justify-content:center;\"&gt;&lt;img src=\"https://blueberry-assets.oneclick.es/M4_G_10a_1.svg\" width=\"300\"&gt;&lt;/img&gt;&lt;/div&gt;","template":"&lt;p&gt;Su área mide {{response}} unidades cuadradas.&lt;/p&gt;","hint":"&lt;p&gt;Para calcular el área de un cuadrado, toma de unidad de medida el cuadrado pequeño.&lt;/p&gt;","feedback":"&lt;p&gt;Para calcular el área de un cuadrado, toma como unidad de medida el cuadrado pequeño.&lt;/p&gt;&lt;p style=\"text-align: center\"&gt;Área del cuadrado = lado × lado = 2 × 2 = 4 unidades cuadradas&lt;/p&gt;","seed":{"parameters":[],"calculated":[{"name":"A1","label":"{{function}}","function":"4"}],"uniques":true},"algorithm":{"name":"calculateOperation","params":{"method":"equivLiteral","keyboard":"NUMERICAL"}}}</v>
      </c>
      <c r="C835" s="202" t="str">
        <f t="shared" si="45"/>
        <v>#REF!</v>
      </c>
      <c r="D835" s="202" t="str">
        <f t="shared" si="2"/>
        <v>#REF!</v>
      </c>
    </row>
    <row r="836" ht="15.75" customHeight="1">
      <c r="A836" s="202" t="str">
        <f>Seeds!AA968</f>
        <v>M4-G-10a-E-2</v>
      </c>
      <c r="B836" s="202" t="str">
        <f>Seeds!Z968</f>
        <v>{"id":"M4-G-10a-E-2","stimulus":"&lt;p&gt;Calcula el área del siguiente cuadrado.&lt;/p&gt;&lt;div style=\"display:flex; justify-content:center;\"&gt;&lt;img src=\"https://blueberry-assets.oneclick.es/M4_G_10a_2.svg\" width=\"300\"&gt;&lt;/img&gt;&lt;/div&gt;","template":"&lt;p&gt;Su área mide {{response}} unidades cuadradas.&lt;/p&gt;","hint":"&lt;p&gt;Para calcular el área de un cuadrado, toma de unidad de medida el cuadrado pequeño.&lt;/p&gt;","feedback":"&lt;p&gt;Para calcular el área de un cuadrado, toma como unidad de medida el cuadrado pequeño.&lt;/p&gt;&lt;p style=\"text-align: center\"&gt;Área del cuadrado = lado × lado = 3 × 3 = 9 unidades cuadradas&lt;/p&gt;","seed":{"parameters":[],"calculated":[{"name":"A1","label":"{{function}}","function":"9"}],"uniques":true},"algorithm":{"name":"calculateOperation","params":{"method":"equivLiteral","keyboard":"NUMERICAL"}}}</v>
      </c>
      <c r="C836" s="202" t="str">
        <f t="shared" si="45"/>
        <v>#REF!</v>
      </c>
      <c r="D836" s="202" t="str">
        <f t="shared" si="2"/>
        <v>#REF!</v>
      </c>
    </row>
    <row r="837" ht="15.75" customHeight="1">
      <c r="A837" s="202" t="str">
        <f>Seeds!AA969</f>
        <v>M4-G-10a-E-3</v>
      </c>
      <c r="B837" s="202" t="str">
        <f>Seeds!Z969</f>
        <v>{"id":"M4-G-10a-E-3","stimulus":"&lt;p&gt;Calcula el área del siguiente cuadrado.&lt;/p&gt;&lt;div style=\"display:flex; justify-content:center;\"&gt;&lt;img src=\"https://blueberry-assets.oneclick.es/M4_G_10a_3.svg\" width=\"300\"&gt;&lt;/img&gt;&lt;/div&gt;","template":"&lt;p&gt;Su área mide {{response}} unidades cuadradas.&lt;/p&gt;","hint":"&lt;p&gt;Para calcular el área de un cuadrado, toma de unidad de medida el cuadrado pequeño.&lt;/p&gt;","feedback":"&lt;p&gt;Para calcular el área de un cuadrado, toma como unidad de medida el cuadrado pequeño.&lt;/p&gt;&lt;p style=\"text-align: center\"&gt;Área del cuadrado = lado × lado = 4 × 4 = 16 unidades cuadradas&lt;/p&gt;","seed":{"parameters":[],"calculated":[{"name":"A1","label":"{{function}}","function":"16"}],"uniques":true},"algorithm":{"name":"calculateOperation","params":{"method":"equivLiteral","keyboard":"NUMERICAL"}}}</v>
      </c>
      <c r="C837" s="202" t="str">
        <f t="shared" si="45"/>
        <v>#REF!</v>
      </c>
      <c r="D837" s="202" t="str">
        <f t="shared" si="2"/>
        <v>#REF!</v>
      </c>
    </row>
    <row r="838" ht="15.75" customHeight="1">
      <c r="A838" s="202" t="str">
        <f>Seeds!AA970</f>
        <v>M4-G-10b-I-1</v>
      </c>
      <c r="B838" s="202" t="str">
        <f>Seeds!Z970</f>
        <v>{"id":"M4-G-10b-I-1","stimulus":"&lt;p&gt;Selecciona el área de este rectángulo.&lt;/p&gt;&lt;div style=\"display:flex; justify-content:center;\"&gt;&lt;img src=\"https://blueberry-assets.oneclick.es/M4_G_10b_1.svg\" width=\"300\"&gt;&lt;/img&gt;&lt;/div&gt;","hint":"&lt;p&gt;El área de un rectángulo, se calcula multiplicando su base y su altura.&lt;/p&gt;","feedback":"&lt;p&gt;El área de un rectángulo se calcula multiplicando su base y su altura.&lt;/p&gt;&lt;p style=\"text-align: center\"&gt;Área del rectángulo = base × altura = 4 × 3 = 12 unidades cuadradas&lt;/p&gt;","seed":{"parameters":[{"name":"Q1","label":null,"list":[8,9,10,11,13,14,15,16,17,18,19,20]},{"name":"Q2","label":null,"list":[8,9,10,11,13,14,15,16,17,18,19,20]}],"calculated":[{"name":"A1","label":"12 unidades cuadradas"},{"name":"A2","label":"{{Q1}} unidades cuadradas","incorrect":true},{"name":"A3","label":"{{Q2}} unidades cuadradas","incorrect":true}],"uniques":true},"algorithm":{"name":"trueFalse","template":"Multiple choice – standard","params":{"countCorrect":1,"countIncorrect":2,"showCheckIcon":false,
            "columns": 3
        }
    }
}</v>
      </c>
      <c r="C838" s="202" t="str">
        <f t="shared" si="45"/>
        <v>#REF!</v>
      </c>
      <c r="D838" s="202" t="str">
        <f t="shared" si="2"/>
        <v>#REF!</v>
      </c>
    </row>
    <row r="839" ht="15.75" customHeight="1">
      <c r="A839" s="202" t="str">
        <f>Seeds!AA971</f>
        <v>M4-G-10b-I-2</v>
      </c>
      <c r="B839" s="202" t="str">
        <f>Seeds!Z971</f>
        <v>{"id":"M4-G-10b-I-2","stimulus":"&lt;p&gt;Selecciona el área de este rectángulo.&lt;/p&gt;&lt;div style=\"display:flex; justify-content:center;\"&gt;&lt;img src=\"https://blueberry-assets.oneclick.es/M4_G_10b_2.svg\" width=\"300\"&gt;&lt;/img&gt;&lt;/div&gt;","hint":"&lt;p&gt;El área de un rectángulo, se calcula multiplicando su base y su altura.&lt;/p&gt;","feedback":"&lt;p&gt;El área de un rectángulo se calcula multiplicando su base y su altura.&lt;/p&gt;&lt;p style=\"text-align: center\"&gt;Área del rectángulo = base × altura = 5 × 2 = 10 unidades cuadradas&lt;/p&gt;","seed":{"parameters":[{"name":"Q1","label":null,"list":[8,9,11,12,13,14,15,16,17,18,19,20]},{"name":"Q2","label":null,"list":[8,9,11,12,13,14,15,16,17,18,19,20]}],"calculated":[{"name":"A1","label":"10 unidades cuadradas"},{"name":"A2","label":"{{Q1}} unidades cuadradas","incorrect":true},{"name":"A3","label":"{{Q2}} unidades cuadradas","incorrect":true}],"uniques":true},"algorithm":{"name":"trueFalse","template":"Multiple choice – standard","params":{"countCorrect":1,"countIncorrect":2,"showCheckIcon":false,
            "columns": 3
        }
    }
}</v>
      </c>
      <c r="C839" s="202" t="str">
        <f t="shared" si="45"/>
        <v>#REF!</v>
      </c>
      <c r="D839" s="202" t="str">
        <f t="shared" si="2"/>
        <v>#REF!</v>
      </c>
    </row>
    <row r="840" ht="15.75" customHeight="1">
      <c r="A840" s="202" t="str">
        <f>Seeds!AA972</f>
        <v>M4-G-10b-I-3</v>
      </c>
      <c r="B840" s="202" t="str">
        <f>Seeds!Z972</f>
        <v>{"id":"M4-G-10b-I-3","stimulus":"&lt;p&gt;Selecciona el área del siguiente rectángulo.&lt;/p&gt;&lt;div style=\"display:flex; justify-content:center;\"&gt;&lt;img src=\"https://blueberry-assets.oneclick.es/M4_G_10b_3.svg\" width=\"300\"&gt;&lt;/img&gt;&lt;/div&gt;","hint":"&lt;p&gt;El área de un rectángulo, se calcula multiplicando su base y su altura.&lt;/p&gt;","feedback":"&lt;p&gt;El área de un rectángulo se calcula multiplicando su base y su altura.&lt;/p&gt;&lt;p style=\"text-align: center\"&gt;Área del rectángulo = base × altura = 6 × 3 = 18 unidades cuadradas&lt;/p&gt;","seed":{"parameters":[{"name":"Q1","label":null,"list":[8,9,10,11,12,13,14,15,16,17,19,20]},{"name":"Q2","label":null,"list":[8,9,10,11,12,13,14,15,16,17,19,20]}],"calculated":[{"name":"A1","label":"18 unidades cuadradas"},{"name":"A2","label":"{{Q1}} unidades cuadradas","incorrect":true},{"name":"A3","label":"{{Q2}} unidades cuadradas","incorrect":true}],"uniques":true},"algorithm":{"name":"trueFalse","template":"Multiple choice – standard","params":{"countCorrect":1,"countIncorrect":2,"showCheckIcon":false,
            "columns": 3
        }
    }
}</v>
      </c>
      <c r="C840" s="202" t="str">
        <f t="shared" si="45"/>
        <v>#REF!</v>
      </c>
      <c r="D840" s="202" t="str">
        <f t="shared" si="2"/>
        <v>#REF!</v>
      </c>
    </row>
    <row r="841" ht="15.75" customHeight="1">
      <c r="A841" s="202" t="str">
        <f>Seeds!AA973</f>
        <v>M4-G-10b-E-1</v>
      </c>
      <c r="B841" s="202" t="str">
        <f>Seeds!Z973</f>
        <v>{"id":"M4-G-10b-E-1","stimulus":"&lt;p&gt;¿Cuál es el área de este rectángulo? Calcula.&lt;/p&gt;&lt;div style=\"display:flex; justify-content:center;\"&gt;&lt;img src=\"https://blueberry-assets.oneclick.es/M4_G_10b_1.svg\" width=\"300\"&gt;&lt;/img&gt;&lt;/div&gt;","template":"&lt;p&gt;Su área mide {{response}} unidades cuadradas.&lt;/p&gt;","hint":"&lt;p&gt;El área de un rectángulo, se calcula multiplicando su base y su altura.&lt;/p&gt;","feedback":"&lt;p&gt;El área de un rectángulo se calcula multiplicando su base y su altura.&lt;/p&gt;&lt;p style=\"text-align: center\"&gt;Área del rectángulo = base × altura = 4 × 3 = 12 unidades cuadradas&lt;/p&gt;","seed":{"parameters":[],"calculated":[{"name":"A1","label":"{{function}}","function":"12"}],"uniques":true},"algorithm":{"name":"calculateOperation","params":{"method":"equivLiteral","keyboard":"NUMERICAL"}}}</v>
      </c>
      <c r="C841" s="202" t="str">
        <f t="shared" si="45"/>
        <v>#REF!</v>
      </c>
      <c r="D841" s="202" t="str">
        <f t="shared" si="2"/>
        <v>#REF!</v>
      </c>
    </row>
    <row r="842" ht="15.75" customHeight="1">
      <c r="A842" s="202" t="str">
        <f>Seeds!AA974</f>
        <v>M4-G-10b-E-2</v>
      </c>
      <c r="B842" s="202" t="str">
        <f>Seeds!Z974</f>
        <v>{"id":"M4-G-10b-E-2","stimulus":"&lt;p&gt;¿Cuál es el área de este rectángulo? Calcula.&lt;/p&gt;&lt;div style=\"display:flex; justify-content:center;\"&gt;&lt;img src=\"https://blueberry-assets.oneclick.es/M4_G_10b_2.svg\" width=\"300\"&gt;&lt;/img&gt;&lt;/div&gt;","template":"&lt;p&gt;Su área mide {{response}} unidades cuadradas.&lt;/p&gt;","hint":"&lt;p&gt;El área de un rectángulo, se calcula multiplicando su base y su altura.&lt;/p&gt;","feedback":"&lt;p&gt;El área de un rectángulo se calcula multiplicando su base y su altura.&lt;/p&gt;&lt;p style=\"text-align: center\"&gt;Área del rectángulo = base × altura = 5 × 2 = 10 unidades cuadradas&lt;/p&gt;","seed":{"parameters":[],"calculated":[{"name":"A1","label":"{{function}}","function":"10"}],"uniques":true},"algorithm":{"name":"calculateOperation","params":{"method":"equivLiteral","keyboard":"NUMERICAL"}}}</v>
      </c>
      <c r="C842" s="202" t="str">
        <f t="shared" si="45"/>
        <v>#REF!</v>
      </c>
      <c r="D842" s="202" t="str">
        <f t="shared" si="2"/>
        <v>#REF!</v>
      </c>
    </row>
    <row r="843" ht="15.75" customHeight="1">
      <c r="A843" s="202" t="str">
        <f>Seeds!AA975</f>
        <v>M4-G-10b-E-3</v>
      </c>
      <c r="B843" s="202" t="str">
        <f>Seeds!Z975</f>
        <v>{"id":"M4-G-10b-E-3","stimulus":"&lt;p&gt;¿Cuál es el área de este rectángulo? Calcula.&lt;/p&gt;&lt;div style=\"display:flex; justify-content:center;\"&gt;&lt;img src=\"https://blueberry-assets.oneclick.es/M4_G_10b_3.svg\" width=\"300\"&gt;&lt;/img&gt;&lt;/div&gt;","template":"&lt;p&gt;Su área mide {{response}} unidades cuadradas.&lt;/p&gt;","hint":"&lt;p&gt;El área de un rectángulo, se calcula multiplicando su base y su altura.&lt;/p&gt;","feedback":"&lt;p&gt;El área de un rectángulo se calcula multiplicando su base y su altura.&lt;/p&gt;&lt;p style=\"text-align: center\"&gt;Área del rectángulo = base × altura = 6 × 3 = 18 unidades cuadradas&lt;/p&gt;","seed":{"parameters":[],"calculated":[{"name":"A1","label":"{{function}}","function":"18"}],"uniques":true},"algorithm":{"name":"calculateOperation","params":{"method":"equivLiteral","keyboard":"NUMERICAL"}}}</v>
      </c>
      <c r="C843" s="202" t="str">
        <f t="shared" si="45"/>
        <v>#REF!</v>
      </c>
      <c r="D843" s="202" t="str">
        <f t="shared" si="2"/>
        <v>#REF!</v>
      </c>
    </row>
    <row r="844" ht="15.75" customHeight="1">
      <c r="A844" s="202" t="str">
        <f>Seeds!AA976</f>
        <v>M4-G-10c-I-1</v>
      </c>
      <c r="B844" s="202" t="str">
        <f>Seeds!Z976</f>
        <v>{"id":"M4-G-10c-I-1","stimulus":"&lt;p&gt;Selecciona el área del siguiente triángulo.&lt;/p&gt;&lt;div style=\"display:flex; justify-content:center;\"&gt;&lt;img src=\"https://blueberry-assets.oneclick.es/M4_G_10c_1.svg\" width=\"300\"&gt;&lt;/img&gt;&lt;/div&gt;","hint":"&lt;p&gt;El área de un triángulo se calcula multiplicando su base y su altura y dividiendo el resultado entre 2.&lt;/p&gt;","feedback":"&lt;p&gt;El área de un triángulo se calcula multiplicando su base y su altura y dividiendo el resultado entre 2.&lt;/p&gt;&lt;p style=\"text-align: center\"&gt;Área del triángulo = &lt;span class=\"fr-math-v2 fr-draggable\" contenteditable=\"false\" data-original-math=\"\\(\\frac{\\text{base} \\ \\times \\ \\text{altura}}{2}\\)\" draggable=\"true\"&gt;\\(\\frac{\\text{base} \\ \\times \\ \\text{altura}}{2}\\)&lt;/span&gt; = &lt;span class=\"fr-math-v2 fr-draggable\" contenteditable=\"false\" data-original-math=\"\\(\\frac{\\text{4} \\ \\times \\ \\text{2}}{2}\\)\" draggable=\"true\"&gt;\\(\\frac{\\text{4} \\ \\times \\ \\text{2}}{2}\\)&lt;/span&gt; = 4 unidades cuadradas&lt;/p&gt;","seed":{"parameters":[{"name":"Q1","label":null,"list":[3,5,6,7,8,9,10]},{"name":"Q2","label":null,"list":[3,5,6,7,8,9,10]}],"calculated":[{"name":"A1","label":"4 unidades cuadradas"},{"name":"A2","label":"{{Q1}} unidades cuadradas","incorrect":true},{"name":"A3","label":"{{Q2}} unidades cuadradas","incorrect":true}],"uniques":true},"algorithm":{"name":"trueFalse","template":"Multiple choice – standard","params":{"countCorrect":1,"countIncorrect":2,"showCheckIcon":false,
            "columns": 3
        }
    }
}</v>
      </c>
      <c r="C844" s="202" t="str">
        <f t="shared" si="45"/>
        <v>#REF!</v>
      </c>
      <c r="D844" s="202" t="str">
        <f t="shared" si="2"/>
        <v>#REF!</v>
      </c>
    </row>
    <row r="845" ht="15.75" customHeight="1">
      <c r="A845" s="202" t="str">
        <f>Seeds!AA977</f>
        <v>M4-G-10c-I-2</v>
      </c>
      <c r="B845" s="202" t="str">
        <f>Seeds!Z977</f>
        <v>{
    "id": "M4-G-10c-I-2",
    "stimulus": "&lt;p&gt;Selecciona el área del siguiente triángulo.&lt;/p&gt;&lt;div style=\"display:flex; justify-content:center;\"&gt;&lt;img src=\"https://blueberry-assets.oneclick.es/M4_G_10c_2.svg\" width=\"300\"&gt;&lt;/img&gt;&lt;/div&gt;",
    "hint": "&lt;p&gt;El área de un triángulo se calcula multiplicando su base y su altura y dividiendo el resultado entre 2.&lt;/p&gt;",
    "feedback": "&lt;p&gt;El área de un triángulo se calcula multiplicando su base y su altura y dividiendo el resultado entre 2.&lt;/p&gt;&lt;p style=\"text-align: center\"&gt;Área del triángulo = &lt;span class=\"fr-math-v2 fr-draggable\" contenteditable=\"false\" data-original-math=\"\\(\\frac{\\text{base} \\ \\times \\ \\text{altura}}{2}\\)\" draggable=\"true\"&gt;\\(\\frac{\\text{base} \\ \\times \\ \\text{altura}}{2}\\)&lt;/span&gt; = &lt;span class=\"fr-math-v2 fr-draggable\" contenteditable=\"false\" data-original-math=\"\\(\\frac{\\text{5} \\ \\times \\ \\text{2}}{2}\\)\" draggable=\"true\"&gt;\\(\\frac{\\text{5} \\ \\times \\ \\text{2}}{2}\\)&lt;/span&gt; = 5 unidades cuadradas&lt;/p&gt;",
    "seed": {
        "parameters": [
            {
                "name": "Q1",
                "label": null,
                "list": [
                    3,
                    4,
                    6,
                    7,
                    8,
                    9,
                    10
                ]
            },
            {
                "name": "Q2",
                "label": null,
                "list": [
                    3,
                    4,
                    6,
                    7,
                    8,
                    9,
                    10
                ]
            }
        ],
        "calculated": [
            {
                "name": "A1",
                "label": "5 unidades cuadradas"
            },
            {
                "name": "A2",
                "label": "{{Q1}} unidades cuadradas",
                "incorrect": true
            },
            {
                "name": "A3",
                "label": "{{Q2}} unidades cuadradas",
                "incorrect": true
            }
        ],
        "uniques": true
    },
    "algorithm": {
        "name": "trueFalse",
        "template": "Multiple choice – standard",
        "params": {
            "countCorrect": 1,
            "countIncorrect": 2,
            "showCheckIcon": false,
            "columns": 3
        }
    }
}</v>
      </c>
      <c r="C845" s="202" t="str">
        <f t="shared" si="45"/>
        <v>#REF!</v>
      </c>
      <c r="D845" s="202" t="str">
        <f t="shared" si="2"/>
        <v>#REF!</v>
      </c>
    </row>
    <row r="846" ht="15.75" customHeight="1">
      <c r="A846" s="202" t="str">
        <f>Seeds!AA978</f>
        <v>M4-G-10c-I-3</v>
      </c>
      <c r="B846" s="202" t="str">
        <f>Seeds!Z978</f>
        <v>{
    "id": "M4-G-10c-I-3",
    "stimulus": "&lt;p&gt;Selecciona el área del siguiente triángulo.&lt;/p&gt;&lt;div style=\"display:flex; justify-content:center;\"&gt;&lt;img src=\"https://blueberry-assets.oneclick.es/M4_G_10c_3.svg\" width=\"300\"&gt;&lt;/img&gt;&lt;/div&gt;",
    "hint": "&lt;p&gt;El área de un triángulo se calcula multiplicando su base y su altura y dividiendo el resultado entre 2.&lt;/p&gt;",
    "feedback": "&lt;p&gt;El área de un triángulo se calcula multiplicando su base y su altura y dividiendo el resultado entre 2.&lt;/p&gt;&lt;p style=\"text-align: center\"&gt;Área del triángulo = &lt;span class=\"fr-math-v2 fr-draggable\" contenteditable=\"false\" data-original-math=\"\\(\\frac{\\text{base} \\ \\times \\ \\text{altura}}{2}\\)\" draggable=\"true\"&gt;\\(\\frac{\\text{base} \\ \\times \\ \\text{altura}}{2}\\)&lt;/span&gt; = &lt;span class=\"fr-math-v2 fr-draggable\" contenteditable=\"false\" data-original-math=\"\\(\\frac{\\text{6} \\ \\times \\ \\text{3}}{2}\\)\" draggable=\"true\"&gt;\\(\\frac{\\text{6} \\ \\times \\ \\text{3}}{2}\\)&lt;/span&gt; = 9 unidades cuadradas&lt;/p&gt;",
    "seed": {
        "parameters": [
            {
                "name": "Q1",
                "label": null,
                "list": [
                    10,
                    11,
                    13,
                    14,
                    15,
                    16,
                    17,
                    19,
                    20
                ]
            },
            {
                "name": "Q2",
                "label": null,
                "list": [
                    10,
                    11,
                    13,
                    14,
                    15,
                    16,
                    17,
                    19,
                    20
                ]
            }
        ],
        "calculated": [
            {
                "name": "A1",
                "label": "9 unidades cuadradas"
            },
            {
                "name": "A2",
                "label": "{{Q1}} unidades cuadradas",
                "incorrect": true
            },
            {
                "name": "A3",
                "label": "{{Q2}} unidades cuadradas",
                "incorrect": true
            }
        ],
        "uniques": true
    },
    "algorithm": {
        "name": "trueFalse",
        "template": "Multiple choice – standard",
        "params": {
            "countCorrect": 1,
            "countIncorrect": 2,
            "showCheckIcon": false,
            "columns": 3
        }
    }
}</v>
      </c>
      <c r="C846" s="202" t="str">
        <f t="shared" si="45"/>
        <v>#REF!</v>
      </c>
      <c r="D846" s="202" t="str">
        <f t="shared" si="2"/>
        <v>#REF!</v>
      </c>
    </row>
    <row r="847" ht="15.75" customHeight="1">
      <c r="A847" s="202" t="str">
        <f>Seeds!AA979</f>
        <v>M4-G-10c-E-1</v>
      </c>
      <c r="B847" s="202" t="str">
        <f>Seeds!Z979</f>
        <v>{"id":"M4-G-10c-E-1","stimulus":"&lt;p&gt;Calcula el área de este triángulo.&lt;/p&gt;&lt;div style=\"display:flex; justify-content:center;\"&gt;&lt;img src=\"https://blueberry-assets.oneclick.es/M4_G_10c_1.svg\" width=\"300\"&gt;&lt;/img&gt;&lt;/div&gt;","template":"&lt;p&gt;Su área mide {{response}} unidades cuadradas.&lt;/p&gt;","hint":"&lt;p&gt;El área de un triángulo se calcula multiplicando su base y su altura y dividiendo el resultado entre 2.&lt;/p&gt;","feedback":"&lt;p&gt;El área de un triángulo se calcula multiplicando su base y su altura y dividiendo el resultado entre 2.&lt;/p&gt;&lt;p style=\"text-align: center\"&gt;Área del triángulo = &lt;span class=\"fr-math-v2 fr-draggable\" contenteditable=\"false\" data-original-math=\"\\(\\frac{\\text{base} \\ \\times \\ \\text{altura}}{2}\\)\" draggable=\"true\"&gt;\\(\\frac{\\text{base} \\ \\times \\ \\text{altura}}{2}\\)&lt;/span&gt; = &lt;span class=\"fr-math-v2 fr-draggable\" contenteditable=\"false\" data-original-math=\"\\(\\frac{\\text{4} \\ \\times \\ \\text{2}}{2}\\)\" draggable=\"true\"&gt;\\(\\frac{\\text{4} \\ \\times \\ \\text{2}}{2}\\)&lt;/span&gt; = 4 unidades cuadradas&lt;/p&gt;","seed":{"parameters":[],"calculated":[{"name":"A1","label":"{{function}}","function":"4"}],"uniques":true},"algorithm":{"name":"calculateOperation","params":{"method":"equivLiteral","keyboard":"NUMERICAL"}}}</v>
      </c>
      <c r="C847" s="202" t="str">
        <f t="shared" si="45"/>
        <v>#REF!</v>
      </c>
      <c r="D847" s="202" t="str">
        <f t="shared" si="2"/>
        <v>#REF!</v>
      </c>
    </row>
    <row r="848" ht="15.75" customHeight="1">
      <c r="A848" s="202" t="str">
        <f>Seeds!AA980</f>
        <v>M4-G-10c-E-2</v>
      </c>
      <c r="B848" s="202" t="str">
        <f>Seeds!Z980</f>
        <v>{"id":"M4-G-10c-E-2","stimulus":"&lt;p&gt;Calcula el área de este triángulo.&lt;/p&gt;&lt;div style=\"display:flex; justify-content:center;\"&gt;&lt;img src=\"https://blueberry-assets.oneclick.es/M4_G_10c_2.svg\" width=\"300\"&gt;&lt;/img&gt;&lt;/div&gt;","template":"&lt;p&gt;Su área mide {{response}} unidades cuadradas.&lt;/p&gt;","hint":"&lt;p&gt;El área de un triángulo se calcula multiplicando su base y su altura y dividiendo el resultado entre 2.&lt;/p&gt;","feedback":"&lt;p&gt;El área de un triángulo se calcula multiplicando su base y su altura y dividiendo el resultado entre 2.&lt;/p&gt;&lt;p style=\"text-align: center\"&gt;Área del triángulo = &lt;span class=\"fr-math-v2 fr-draggable\" contenteditable=\"false\" data-original-math=\"\\(\\frac{\\text{base} \\ \\times \\ \\text{altura}}{2}\\)\" draggable=\"true\"&gt;\\(\\frac{\\text{base} \\ \\times \\ \\text{altura}}{2}\\)&lt;/span&gt; = &lt;span class=\"fr-math-v2 fr-draggable\" contenteditable=\"false\" data-original-math=\"\\(\\frac{\\text{5} \\ \\times \\ \\text{2}}{2}\\)\" draggable=\"true\"&gt;\\(\\frac{\\text{5} \\ \\times \\ \\text{2}}{2}\\)&lt;/span&gt; = 5 unidades cuadradas&lt;/p&gt;","seed":{"parameters":[],"calculated":[{"name":"A1","label":"{{function}}","function":"5"}],"uniques":true},"algorithm":{"name":"calculateOperation","params":{"method":"equivLiteral","keyboard":"NUMERICAL"}}}</v>
      </c>
      <c r="C848" s="202" t="str">
        <f t="shared" si="45"/>
        <v>#REF!</v>
      </c>
      <c r="D848" s="202" t="str">
        <f t="shared" si="2"/>
        <v>#REF!</v>
      </c>
    </row>
    <row r="849" ht="15.75" customHeight="1">
      <c r="A849" s="202" t="str">
        <f>Seeds!AA981</f>
        <v>M4-G-10c-E-3</v>
      </c>
      <c r="B849" s="202" t="str">
        <f>Seeds!Z981</f>
        <v>{"id":"M4-G-10c-E-3","stimulus":"&lt;p&gt;Calcula el área de este triángulo.&lt;/p&gt;&lt;div style=\"display:flex; justify-content:center;\"&gt;&lt;img src=\"https://blueberry-assets.oneclick.es/M4_G_10c_3.svg\" width=\"300\"&gt;&lt;/img&gt;&lt;/div&gt;","template":"&lt;p&gt;Su área mide {{response}} unidades cuadradas.&lt;/p&gt;","hint":"&lt;p&gt;El área de un triángulo se calcula multiplicando su base y su altura y dividiendo el resultado entre 2.&lt;/p&gt;","feedback":"&lt;p&gt;El área de un triángulo se calcula multiplicando su base y su altura y dividiendo el resultado entre 2.&lt;/p&gt;&lt;p style=\"text-align: center\"&gt;Área del triángulo = &lt;span class=\"fr-math-v2 fr-draggable\" contenteditable=\"false\" data-original-math=\"\\(\\frac{\\text{base} \\ \\times \\ \\text{altura}}{2}\\)\" draggable=\"true\"&gt;\\(\\frac{\\text{base} \\ \\times \\ \\text{altura}}{2}\\)&lt;/span&gt; = &lt;span class=\"fr-math-v2 fr-draggable\" contenteditable=\"false\" data-original-math=\"\\(\\frac{\\text{6} \\ \\times \\ \\text{3}}{2}\\)\" draggable=\"true\"&gt;\\(\\frac{\\text{6} \\ \\times \\ \\text{3}}{2}\\)&lt;/span&gt; = 9 unidades cuadradas&lt;/p&gt;","seed":{"parameters":[],"calculated":[{"name":"A1","label":"{{function}}","function":"9"}],"uniques":true},"algorithm":{"name":"calculateOperation","params":{"method":"equivLiteral","keyboard":"NUMERICAL"}}}</v>
      </c>
      <c r="C849" s="202" t="str">
        <f t="shared" si="45"/>
        <v>#REF!</v>
      </c>
      <c r="D849" s="202" t="str">
        <f t="shared" si="2"/>
        <v>#REF!</v>
      </c>
    </row>
    <row r="850" ht="15.75" customHeight="1">
      <c r="A850" s="202" t="str">
        <f>Seeds!AA982</f>
        <v>M4-G-10d-I-1</v>
      </c>
      <c r="B850" s="202" t="str">
        <f>Seeds!Z982</f>
        <v>{
    "id": "M4-G-10d-I-1",
    "stimulus": "&lt;p&gt;Selecciona el área del siguiente rombo.&lt;/p&gt;&lt;div style=\"display:flex; justify-content:center;\"&gt;&lt;img src=\"https://blueberry-assets.oneclick.es/M4_G_10d_1.svg\" width=\"300\"&gt;&lt;/img&gt;&lt;/div&gt;",
    "hint": "&lt;p&gt;El área de un rombo se calcula multiplicando su diagonal mayor por la diagonal menor y dividiendo el resultado entre 2.&lt;/p&gt;",
    "feedback": "&lt;p&gt;El área de un rombo se calcula multiplicando su diagonal mayor por la diagonal menor y dividiendo el resultado entre 2.&lt;/p&gt;&lt;p style=\"text-align: center\"&gt;Área del rombo = &lt;span class=\"fr-math-v2 fr-draggable\" contenteditable=\"false\" data-original-math=\"\\(\\frac{\\text{diagonal mayor} \\ \\times \\ \\text{diagonal menor}}{2}\\)\" draggable=\"true\"&gt;\\(\\frac{\\text{diagonal mayor} \\ \\times \\ \\text{diagonal menor}}{2}\\)&lt;/span&gt; = &lt;span class=\"fr-math-v2 fr-draggable\" contenteditable=\"false\" data-original-math=\"\\(\\frac{\\text{7} \\ \\times \\ \\text{4}}{2}\\)\" draggable=\"true\"&gt;\\(\\frac{\\text{7} \\ \\times \\ \\text{4}}{2}\\)&lt;/span&gt; = 14 unidades cuadradas&lt;/p&gt;",
    "seed": {
        "parameters": [
            {
                "name": "Q1",
                "label": null,
                "list": [
                    10,
                    11,
                    12,
                    13,
                    15,
                    16,
                    17,
                    18
                ]
            },
            {
                "name": "Q2",
                "label": null,
                "list": [
                    10,
                    11,
                    12,
                    13,
                    15,
                    16,
                    17,
                    18
                ]
            }
        ],
        "calculated": [
            {
                "name": "A1",
                "label": "14 unidades cuadradas"
            },
            {
                "name": "A2",
                "label": "{{Q1}} unidades cuadradas",
                "incorrect": true
            },
            {
                "name": "A3",
                "label": "{{Q2}} unidades cuadradas",
                "incorrect": true
            }
        ],
        "uniques": true
    },
    "algorithm": {
        "name": "trueFalse",
        "template": "Multiple choice – standard",
        "params": {
            "countCorrect": 1,
            "countIncorrect": 2,
            "showCheckIcon": false,
            "columns": 3
        }
    }
}</v>
      </c>
      <c r="C850" s="202" t="str">
        <f t="shared" si="45"/>
        <v>#REF!</v>
      </c>
      <c r="D850" s="202" t="str">
        <f t="shared" si="2"/>
        <v>#REF!</v>
      </c>
    </row>
    <row r="851" ht="15.75" customHeight="1">
      <c r="A851" s="202" t="str">
        <f>Seeds!AA983</f>
        <v>M4-G-10d-I-2</v>
      </c>
      <c r="B851" s="202" t="str">
        <f>Seeds!Z983</f>
        <v>{
    "id": "M4-G-10d-I-2",
    "stimulus": "&lt;p&gt;Selecciona el área del siguiente rombo.&lt;/p&gt;&lt;div style=\"display:flex; justify-content:center;\"&gt;&lt;img src=\"https://blueberry-assets.oneclick.es/M4_G_10d_2.svg\" width=\"300\"&gt;&lt;/img&gt;&lt;/div&gt;",
    "hint": "&lt;p&gt;El área de un rombo se calcula multiplicando su diagonal mayor por la diagonal menor y dividiendo el resultado entre 2.&lt;/p&gt;",
    "feedback": "&lt;p&gt;El área de un rombo se calcula multiplicando su diagonal mayor por la diagonal menor y dividiendo el resultado entre 2.&lt;/p&gt;&lt;p style=\"text-align: center\"&gt;Área del rombo = &lt;span class=\"fr-math-v2 fr-draggable\" contenteditable=\"false\" data-original-math=\"\\(\\frac{\\text{diagonal mayor} \\ \\times \\ \\text{diagonal menor}}{2}\\)\" draggable=\"true\"&gt;\\(\\frac{\\text{diagonal mayor} \\ \\times \\ \\text{diagonal menor}}{2}\\)&lt;/span&gt; = &lt;span class=\"fr-math-v2 fr-draggable\" contenteditable=\"false\" data-original-math=\"\\(\\frac{\\text{6} \\ \\times \\ \\text{3}}{2}\\)\" draggable=\"true\"&gt;\\(\\frac{\\text{6} \\ \\times \\ \\text{3}}{2}\\)&lt;/span&gt; = 9 unidades cuadradas&lt;/p&gt;",
    "seed": {
        "parameters": [
            {
                "name": "Q1",
                "label": null,
                "list": [
                    5,
                    6,
                    7,
                    8,
                    10,
                    11,
                    12
                ]
            },
            {
                "name": "Q2",
                "label": null,
                "list": [
                    5,
                    6,
                    7,
                    8,
                    10,
                    11,
                    12
                ]
            }
        ],
        "calculated": [
            {
                "name": "A1",
                "label": "9 unidades cuadradas"
            },
            {
                "name": "A2",
                "label": "{{Q1}} unidades cuadradas",
                "incorrect": true
            },
            {
                "name": "A3",
                "label": "{{Q2}} unidades cuadradas",
                "incorrect": true
            }
        ],
        "uniques": true
    },
    "algorithm": {
        "name": "trueFalse",
        "template": "Multiple choice – standard",
        "params": {
            "countCorrect": 1,
            "countIncorrect": 2,
            "showCheckIcon": false,
            "columns": 3
        }
    }
}</v>
      </c>
      <c r="C851" s="202" t="str">
        <f t="shared" si="45"/>
        <v>#REF!</v>
      </c>
      <c r="D851" s="202" t="str">
        <f t="shared" si="2"/>
        <v>#REF!</v>
      </c>
    </row>
    <row r="852" ht="15.75" customHeight="1">
      <c r="A852" s="202" t="str">
        <f>Seeds!AA984</f>
        <v>M4-G-10d-I-3</v>
      </c>
      <c r="B852" s="202" t="str">
        <f>Seeds!Z984</f>
        <v>{
    "id": "M4-G-10d-I-3",
    "stimulus": "&lt;p&gt;Selecciona el área del siguiente rombo.&lt;/p&gt;&lt;div style=\"display:flex; justify-content:center;\"&gt;&lt;img src=\"https://blueberry-assets.oneclick.es/M4_G_10d_3.svg\" width=\"300\"&gt;&lt;/img&gt;&lt;/div&gt;",
    "hint": "&lt;p&gt;El área de un rombo se calcula multiplicando su diagonal mayor por la diagonal menor y dividiendo el resultado entre 2.&lt;/p&gt;",
    "feedback": "&lt;p&gt;El área de un rombo se calcula multiplicando su diagonal mayor por la diagonal menor y dividiendo el resultado entre 2.&lt;/p&gt;&lt;p style=\"text-align: center\"&gt;Área del rombo = &lt;span class=\"fr-math-v2 fr-draggable\" contenteditable=\"false\" data-original-math=\"\\(\\frac{\\text{diagonal mayor} \\ \\times \\ \\text{diagonal menor}}{2}\\)\" draggable=\"true\"&gt;\\(\\frac{\\text{diagonal mayor} \\ \\times \\ \\text{diagonal menor}}{2}\\)&lt;/span&gt; = &lt;span class=\"fr-math-v2 fr-draggable\" contenteditable=\"false\" data-original-math=\"\\(\\frac{\\text{6} \\ \\times \\ \\text{4}}{2}\\)\" draggable=\"true\"&gt;\\(\\frac{\\text{6} \\ \\times \\ \\text{4}}{2}\\)&lt;/span&gt; = 12 unidades cuadradas&lt;/p&gt;",
    "seed": {
        "parameters": [
            {
                "name": "Q1",
                "label": null,
                "list": [
                    8,
                    9,
                    10,
                    11,
                    13,
                    14,
                    15
                ]
            },
            {
                "name": "Q2",
                "label": null,
                "list": [
                    8,
                    9,
                    10,
                    11,
                    13,
                    14,
                    15
                ]
            }
        ],
        "calculated": [
            {
                "name": "A1",
                "label": "12 unidades cuadradas"
            },
            {
                "name": "A2",
                "label": "{{Q1}} unidades cuadradas",
                "incorrect": true
            },
            {
                "name": "A3",
                "label": "{{Q2}} unidades cuadradas",
                "incorrect": true
            }
        ],
        "uniques": true
    },
    "algorithm": {
        "name": "trueFalse",
        "template": "Multiple choice – standard",
        "params": {
            "countCorrect": 1,
            "countIncorrect": 2,
            "showCheckIcon": false,
            "columns": 3
        }
    }
}</v>
      </c>
      <c r="C852" s="202" t="str">
        <f t="shared" si="45"/>
        <v>#REF!</v>
      </c>
      <c r="D852" s="202" t="str">
        <f t="shared" si="2"/>
        <v>#REF!</v>
      </c>
    </row>
    <row r="853" ht="15.75" customHeight="1">
      <c r="A853" s="202" t="str">
        <f>Seeds!AA985</f>
        <v>M4-G-10d-E-1</v>
      </c>
      <c r="B853" s="202" t="str">
        <f>Seeds!Z985</f>
        <v>{"id":"M4-G-10d-E-1","stimulus":"&lt;p&gt;Calcula el área de este rombo.&lt;/p&gt;&lt;div style=\"display:flex; justify-content:center;\"&gt;&lt;img src=\"https://blueberry-assets.oneclick.es/M4_G_10d_1.svg\" width=\"300\"&gt;&lt;/img&gt;&lt;/div&gt;","template":"&lt;p&gt;Su área mide {{response}} unidades cuadradas.&lt;/p&gt;","hint":"&lt;p&gt;El área de un rombo se calcula multiplicando su diagonal mayor por la diagonal menor y dividiendo el resultado entre 2.&lt;/p&gt;","feedback":"&lt;p&gt;El área de un rombo se calcula multiplicando su diagonal mayor por la diagonal menor y dividiendo el resultado entre 2.&lt;/p&gt;&lt;p style=\"text-align: center\"&gt;Área del rombo = &lt;span class=\"fr-math-v2 fr-draggable\" contenteditable=\"false\" data-original-math=\"\\(\\frac{\\text{diagonal mayor} \\ \\times \\ \\text{diagonal menor}}{2}\\)\" draggable=\"true\"&gt;\\(\\frac{\\text{diagonal mayor} \\ \\times \\ \\text{diagonal menor}}{2}\\)&lt;/span&gt; = &lt;span class=\"fr-math-v2 fr-draggable\" contenteditable=\"false\" data-original-math=\"\\(\\frac{\\text{7} \\ \\times \\ \\text{4}}{2}\\)\" draggable=\"true\"&gt;\\(\\frac{\\text{7} \\ \\times \\ \\text{4}}{2}\\)&lt;/span&gt; = 14 unidades cuadradas&lt;/p&gt;","seed":{"parameters":[],"calculated":[{"name":"A1","label":"{{function}}","function":"14"}],"uniques":true},"algorithm":{"name":"calculateOperation","params":{"method":"equivLiteral","keyboard":"NUMERICAL"}}}</v>
      </c>
      <c r="C853" s="202" t="str">
        <f t="shared" si="45"/>
        <v>#REF!</v>
      </c>
      <c r="D853" s="202" t="str">
        <f t="shared" si="2"/>
        <v>#REF!</v>
      </c>
    </row>
    <row r="854" ht="15.75" customHeight="1">
      <c r="A854" s="202" t="str">
        <f>Seeds!AA986</f>
        <v>M4-G-10d-E-2</v>
      </c>
      <c r="B854" s="202" t="str">
        <f>Seeds!Z986</f>
        <v>{"id":"M4-G-10d-E-2","stimulus":"&lt;p&gt;Calcula el área de este rombo.&lt;/p&gt;&lt;div style=\"display:flex; justify-content:center;\"&gt;&lt;img src=\"https://blueberry-assets.oneclick.es/M4_G_10d_2.svg\" width=\"300\"&gt;&lt;/img&gt;&lt;/div&gt;","template":"&lt;p&gt;Su área mide {{response}} unidades cuadradas.&lt;/p&gt;","hint":"&lt;p&gt;El área de un rombo se calcula multiplicando su diagonal mayor por la diagonal menor y dividiendo el resultado entre 2.&lt;/p&gt;","feedback":"&lt;p&gt;El área de un rombo se calcula multiplicando su diagonal mayor por la diagonal menor y dividiendo el resultado entre 2.&lt;/p&gt;&lt;p style=\"text-align: center\"&gt;Área del rombo = &lt;span class=\"fr-math-v2 fr-draggable\" contenteditable=\"false\" data-original-math=\"\\(\\frac{\\text{diagonal mayor} \\ \\times \\ \\text{diagonal menor}}{2}\\)\" draggable=\"true\"&gt;\\(\\frac{\\text{diagonal mayor} \\ \\times \\ \\text{diagonal menor}}{2}\\)&lt;/span&gt; = &lt;span class=\"fr-math-v2 fr-draggable\" contenteditable=\"false\" data-original-math=\"\\(\\frac{\\text{6} \\ \\times \\ \\text{3}}{2}\\)\" draggable=\"true\"&gt;\\(\\frac{\\text{6} \\ \\times \\ \\text{3}}{2}\\)&lt;/span&gt; = 9 unidades cuadradas&lt;/p&gt;","seed":{"parameters":[],"calculated":[{"name":"A1","label":"{{function}}","function":"9"}],"uniques":true},"algorithm":{"name":"calculateOperation","params":{"method":"equivLiteral","keyboard":"NUMERICAL"}}}</v>
      </c>
      <c r="C854" s="202" t="str">
        <f t="shared" si="45"/>
        <v>#REF!</v>
      </c>
      <c r="D854" s="202" t="str">
        <f t="shared" si="2"/>
        <v>#REF!</v>
      </c>
    </row>
    <row r="855" ht="15.75" customHeight="1">
      <c r="A855" s="202" t="str">
        <f>Seeds!AA987</f>
        <v>M4-G-10d-E-3</v>
      </c>
      <c r="B855" s="202" t="str">
        <f>Seeds!Z987</f>
        <v>{"id":"M4-G-10d-E-3","stimulus":"&lt;p&gt;Calcula el área de este rombo.&lt;/p&gt;&lt;div style=\"display:flex; justify-content:center;\"&gt;&lt;img src=\"https://blueberry-assets.oneclick.es/M4_G_10d_3.svg\" width=\"300\"&gt;&lt;/img&gt;&lt;/div&gt;","template":"&lt;p&gt;Su área mide {{response}} unidades cuadradas.&lt;/p&gt;","hint":"&lt;p&gt;El área de un rombo se calcula multiplicando su diagonal mayor por la diagonal menor y dividiendo el resultado entre 2.&lt;/p&gt;","feedback":"&lt;p&gt;El área de un rombo se calcula multiplicando su diagonal mayor por la diagonal menor y dividiendo el resultado entre 2.&lt;/p&gt;&lt;p style=\"text-align: center\"&gt;Área del rombo = &lt;span class=\"fr-math-v2 fr-draggable\" contenteditable=\"false\" data-original-math=\"\\(\\frac{\\text{diagonal mayor} \\ \\times \\ \\text{diagonal menor}}{2}\\)\" draggable=\"true\"&gt;\\(\\frac{\\text{diagonal mayor} \\ \\times \\ \\text{diagonal menor}}{2}\\)&lt;/span&gt; = &lt;span class=\"fr-math-v2 fr-draggable\" contenteditable=\"false\" data-original-math=\"\\(\\frac{\\text{6} \\ \\times \\ \\text{4}}{2}\\)\" draggable=\"true\"&gt;\\(\\frac{\\text{6} \\ \\times \\ \\text{4}}{2}\\)&lt;/span&gt; = 12 unidades cuadradas&lt;/p&gt;","seed":{"parameters":[],"calculated":[{"name":"A1","label":"{{function}}","function":"12"}],"uniques":true},"algorithm":{"name":"calculateOperation","params":{"method":"equivLiteral","keyboard":"NUMERICAL"}}}</v>
      </c>
      <c r="C855" s="202" t="str">
        <f t="shared" si="45"/>
        <v>#REF!</v>
      </c>
      <c r="D855" s="202" t="str">
        <f t="shared" si="2"/>
        <v>#REF!</v>
      </c>
    </row>
    <row r="856" ht="15.75" customHeight="1">
      <c r="A856" s="202" t="str">
        <f>Seeds!AA988</f>
        <v>M4-G-10e-I-1</v>
      </c>
      <c r="B856" s="202" t="str">
        <f>Seeds!Z988</f>
        <v>{"id":"M4-G-10e-I-1","stimulus":"&lt;p&gt;Selecciona el área del siguiente trapecio.&lt;/p&gt;&lt;div style=\"display:flex; justify-content:center;\"&gt;&lt;img src=\"https://blueberry-assets.oneclick.es/M4_G_10e_1.svg\" width=\"300\"&gt;&lt;/img&gt;&lt;/div&gt;","hint":"&lt;p&gt;El área de un trapecio se calcula multiplicando la suma de las bases por la altura y dividiendo el resultado entre 2.&lt;/p&gt;","feedback":"&lt;p&gt;El área de un trapecio se calcula multiplicando la suma de las bases por la altura y dividiendo el resultado entre 2.&lt;/p&gt;&lt;p style=\"text-align: center\"&gt;Área del trapecio = &lt;span class=\"fr-math-v2 fr-draggable\" contenteditable=\"false\" data-original-math=\"\\(\\frac{(\\text{base} \\ + \\ \\text{base}) \\ \\times \\ \\text{altura}}{2}\\)\" draggable=\"true\"&gt;\\(\\frac{(\\text{base} \\ + \\ \\text{base}) \\ \\times \\ \\text{altura}}{2}\\)&lt;/span&gt; = &lt;span class=\"fr-math-v2 fr-draggable\" contenteditable=\"false\" data-original-math=\"\\(\\frac{(\\text{6} \\ + \\ \\text{2}) \\ \\times \\ \\text{4}}{2}\\)\" draggable=\"true\"&gt;\\(\\frac{(\\text{6} \\ + \\ \\text{2}) \\ \\times \\ \\text{4}}{2}\\)&lt;/span&gt; = 16 unidades cuadradas&lt;/p&gt;","seed":{"parameters":[{"name":"Q1","label":null,"list":[10,11,12,13,15,17,18]},{"name":"Q2","label":null,"list":[10,11,12,13,15,17,18]}],"calculated":[{"name":"A1","label":"16 unidades cuadradas"},{"name":"A2","label":"{{Q1}} unidades cuadradas","incorrect":true},{"name":"A3","label":"{{Q2}} unidades cuadradas","incorrect":true}],"uniques":true},"algorithm":{"name":"trueFalse","template":"Multiple choice – standard","params":{"countCorrect":1,"countIncorrect":2,"showCheckIcon":false,
            "columns": 3
        }
    }
}</v>
      </c>
      <c r="C856" s="202" t="str">
        <f t="shared" si="45"/>
        <v>#REF!</v>
      </c>
      <c r="D856" s="202" t="str">
        <f t="shared" si="2"/>
        <v>#REF!</v>
      </c>
    </row>
    <row r="857" ht="15.75" customHeight="1">
      <c r="A857" s="202" t="str">
        <f>Seeds!AA989</f>
        <v>M4-G-10e-I-2</v>
      </c>
      <c r="B857" s="202" t="str">
        <f>Seeds!Z989</f>
        <v>{"id":"M4-G-10e-I-2","stimulus":"&lt;p&gt;Selecciona el área del siguiente trapecio.&lt;/p&gt;&lt;div style=\"display:flex; justify-content:center;\"&gt;&lt;img src=\"https://blueberry-assets.oneclick.es/M4_G_10e_2.svg\" width=\"300\"&gt;&lt;/img&gt;&lt;/div&gt;","hint":"&lt;p&gt;El área de un trapecio se calcula multiplicando la suma de las bases por la altura y dividiendo el resultado entre 2.&lt;/p&gt;","feedback":"&lt;p&gt;El área de un trapecio se calcula multiplicando la suma de las bases por la altura y dividiendo el resultado entre 2.&lt;/p&gt;&lt;p style=\"text-align: center\"&gt;Área del trapecio = &lt;span class=\"fr-math-v2 fr-draggable\" contenteditable=\"false\" data-original-math=\"\\(\\frac{(\\text{base} \\ + \\ \\text{base}) \\ \\times \\ \\text{altura}}{2}\\)\" draggable=\"true\"&gt;\\(\\frac{(\\text{base} \\ + \\ \\text{base}) \\ \\times \\ \\text{altura}}{2}\\)&lt;/span&gt; = &lt;span class=\"fr-math-v2 fr-draggable\" contenteditable=\"false\" data-original-math=\"\\(\\frac{(\\text{4} \\ + \\ \\text{2}) \\ \\times \\ \\text{4}}{2}\\)\" draggable=\"true\"&gt;\\(\\frac{(\\text{4} \\ + \\ \\text{2}) \\ \\times \\ \\text{4}}{2}\\)&lt;/span&gt; = 12 unidades cuadradas&lt;/p&gt;","seed":{"parameters":[{"name":"Q1","label":null,"list":[8,9,10,11,13,14,15]},{"name":"Q2","label":null,"list":[8,9,10,11,13,14,15]}],"calculated":[{"name":"A1","label":"12 unidades cuadradas"},{"name":"A2","label":"{{Q1}} unidades cuadradas","incorrect":true},{"name":"A3","label":"{{Q2}} unidades cuadradas","incorrect":true}],"uniques":true},"algorithm":{"name":"trueFalse","template":"Multiple choice – standard","params":{"countCorrect":1,"countIncorrect":2,"showCheckIcon":false,
            "columns": 3
        }
    }
}</v>
      </c>
      <c r="C857" s="202" t="str">
        <f t="shared" si="45"/>
        <v>#REF!</v>
      </c>
      <c r="D857" s="202" t="str">
        <f t="shared" si="2"/>
        <v>#REF!</v>
      </c>
    </row>
    <row r="858" ht="15.75" customHeight="1">
      <c r="A858" s="202" t="str">
        <f>Seeds!AA990</f>
        <v>M4-G-10e-I-3</v>
      </c>
      <c r="B858" s="202" t="str">
        <f>Seeds!Z990</f>
        <v>{"id":"M4-G-10e-I-3","stimulus":"&lt;p&gt;Selecciona el área del siguiente trapecio.&lt;/p&gt;&lt;div style=\"display:flex; justify-content:center;\"&gt;&lt;img src=\"https://blueberry-assets.oneclick.es/M4_G_10e_3.svg\" width=\"300\"&gt;&lt;/img&gt;&lt;/div&gt;","hint":"&lt;p&gt;El área de un trapecio se calcula multiplicando la suma de las bases por la altura y dividiendo el resultado entre 2.&lt;/p&gt;","feedback":"&lt;p&gt;El área de un trapecio se calcula multiplicando la suma de las bases por la altura y dividiendo el resultado entre 2.&lt;/p&gt;&lt;p style=\"text-align: center\"&gt;Área del trapecio = &lt;span class=\"fr-math-v2 fr-draggable\" contenteditable=\"false\" data-original-math=\"\\(\\frac{(\\text{base} \\ + \\ \\text{base}) \\ \\times \\ \\text{altura}}{2}\\)\" draggable=\"true\"&gt;\\(\\frac{(\\text{base} \\ + \\ \\text{base}) \\ \\times \\ \\text{altura}}{2}\\)&lt;/span&gt; = &lt;span class=\"fr-math-v2 fr-draggable\" contenteditable=\"false\" data-original-math=\"\\(\\frac{(\\text{7} \\ + \\ \\text{3}) \\ \\times \\ \\text{3}}{2}\\)\" draggable=\"true\"&gt;\\(\\frac{(\\text{7} \\ + \\ \\text{3}) \\ \\times \\ \\text{3}}{2}\\)&lt;/span&gt; = 15 unidades cuadradas&lt;/p&gt;","seed":{"parameters":[{"name":"Q1","label":null,"list":[12,13,14,16,17,18,19,20]},{"name":"Q2","label":null,"list":[12,13,14,16,17,18,19,20]}],"calculated":[{"name":"A1","label":"15 unidades cuadradas"},{"name":"A2","label":"{{Q1}} unidades cuadradas","incorrect":true},{"name":"A3","label":"{{Q2}} unidades cuadradas","incorrect":true}],"uniques":true},"algorithm":{"name":"trueFalse","template":"Multiple choice – standard","params":{"countCorrect":1,"countIncorrect":2,"showCheckIcon":false,
            "columns": 3
        }
    }
}</v>
      </c>
      <c r="C858" s="202" t="str">
        <f t="shared" si="45"/>
        <v>#REF!</v>
      </c>
      <c r="D858" s="202" t="str">
        <f t="shared" si="2"/>
        <v>#REF!</v>
      </c>
    </row>
    <row r="859" ht="15.75" customHeight="1">
      <c r="A859" s="202" t="str">
        <f>Seeds!AA991</f>
        <v>M4-G-10e-E-1</v>
      </c>
      <c r="B859" s="202" t="str">
        <f>Seeds!Z991</f>
        <v>{"id":"M4-G-10e-E-1","stimulus":"&lt;p&gt;Calcula el área de este trapecio.&lt;/p&gt;&lt;div style=\"display:flex; justify-content:center;\"&gt;&lt;img src=\"https://blueberry-assets.oneclick.es/M4_G_10e_1.svg\" width=\"300\"&gt;&lt;/img&gt;&lt;/div&gt;","template":"&lt;p&gt;Su área mide {{response}} unidades cuadradas.&lt;/p&gt;","hint":"&lt;p&gt;El área de un trapecio se calcula multiplicando la suma de las bases por la altura y dividiendo el resultado entre 2.&lt;/p&gt;&lt;p style=\"text-align: center\"&gt;Área del trapecio = &lt;span class=\"fr-math-v2 fr-draggable\" contenteditable=\"false\" data-original-math=\"\\(\\frac{(\\text{base} \\ + \\ \\text{base}) \\ \\times \\ \\text{altura}}{2}\\)\" draggable=\"true\"&gt;\\(\\frac{(\\text{base} \\ + \\ \\text{base}) \\ \\times \\ \\text{altura}}{2}\\)&lt;/span&gt;&lt;/p&gt;","feedback":"&lt;p&gt;El área de un trapecio se calcula multiplicando la suma de las bases por la altura y dividiendo el resultado entre 2.&lt;/p&gt;&lt;p style=\"text-align: center\"&gt;Área del trapecio = &lt;span class=\"fr-math-v2 fr-draggable\" contenteditable=\"false\" data-original-math=\"\\(\\frac{(\\text{base} \\ + \\ \\text{base}) \\ \\times \\ \\text{altura}}{2}\\)\" draggable=\"true\"&gt;\\(\\frac{(\\text{base} \\ + \\ \\text{base}) \\ \\times \\ \\text{altura}}{2}\\)&lt;/span&gt; = &lt;span class=\"fr-math-v2 fr-draggable\" contenteditable=\"false\" data-original-math=\"\\(\\frac{(\\text{6} \\ + \\ \\text{2}) \\ \\times \\ \\text{4}}{2}\\)\" draggable=\"true\"&gt;\\(\\frac{(\\text{6} \\ + \\ \\text{2}) \\ \\times \\ \\text{4}}{2}\\)&lt;/span&gt; = 16 unidades cuadradas&lt;/p&gt;","seed":{"parameters":[],"calculated":[{"name":"A1","label":"{{function}}","function":"16"}],"uniques":true},"algorithm":{"name":"calculateOperation","params":{"method":"equivLiteral","keyboard":"NUMERICAL"}}}</v>
      </c>
      <c r="C859" s="202" t="str">
        <f t="shared" si="45"/>
        <v>#REF!</v>
      </c>
      <c r="D859" s="202" t="str">
        <f t="shared" si="2"/>
        <v>#REF!</v>
      </c>
    </row>
    <row r="860" ht="15.75" customHeight="1">
      <c r="A860" s="202" t="str">
        <f>Seeds!AA992</f>
        <v>M4-G-10e-E-2</v>
      </c>
      <c r="B860" s="202" t="str">
        <f>Seeds!Z992</f>
        <v>{"id":"M4-G-10e-E-2","stimulus":"&lt;p&gt;Calcula el área de este trapecio.&lt;/p&gt;&lt;div style=\"display:flex; justify-content:center;\"&gt;&lt;img src=\"https://blueberry-assets.oneclick.es/M4_G_10e_2.svg\" width=\"300\"&gt;&lt;/img&gt;&lt;/div&gt;","template":"&lt;p&gt;Su área mide {{response}} unidades cuadradas.&lt;/p&gt;","hint":"&lt;p&gt;El área de un trapecio se calcula multiplicando la suma de las bases por la altura y dividiendo el resultado entre 2.&lt;/p&gt;&lt;p style=\"text-align: center\"&gt;Área del trapecio = &lt;span class=\"fr-math-v2 fr-draggable\" contenteditable=\"false\" data-original-math=\"\\(\\frac{(\\text{base} \\ + \\ \\text{base}) \\ \\times \\ \\text{altura}}{2}\\)\" draggable=\"true\"&gt;\\(\\frac{(\\text{base} \\ + \\ \\text{base}) \\ \\times \\ \\text{altura}}{2}\\)&lt;/span&gt;&lt;/p&gt;","feedback":"&lt;p&gt;El área de un trapecio se calcula multiplicando la suma de las bases por la altura y dividiendo el resultado entre 2.&lt;/p&gt;&lt;p style=\"text-align: center\"&gt;Área del trapecio = &lt;span class=\"fr-math-v2 fr-draggable\" contenteditable=\"false\" data-original-math=\"\\(\\frac{(\\text{base} \\ + \\ \\text{base}) \\ \\times \\ \\text{altura}}{2}\\)\" draggable=\"true\"&gt;\\(\\frac{(\\text{base} \\ + \\ \\text{base}) \\ \\times \\ \\text{altura}}{2}\\)&lt;/span&gt; = &lt;span class=\"fr-math-v2 fr-draggable\" contenteditable=\"false\" data-original-math=\"\\(\\frac{(\\text{4} \\ + \\ \\text{2}) \\ \\times \\ \\text{4}}{2}\\)\" draggable=\"true\"&gt;\\(\\frac{(\\text{4} \\ + \\ \\text{2}) \\ \\times \\ \\text{4}}{2}\\)&lt;/span&gt; = 12 unidades cuadradas&lt;/p&gt;","seed":{"parameters":[],"calculated":[{"name":"A1","label":"{{function}}","function":"12"}],"uniques":true},"algorithm":{"name":"calculateOperation","params":{"method":"equivLiteral","keyboard":"NUMERICAL"}}}</v>
      </c>
      <c r="C860" s="202" t="str">
        <f t="shared" si="45"/>
        <v>#REF!</v>
      </c>
      <c r="D860" s="202" t="str">
        <f t="shared" si="2"/>
        <v>#REF!</v>
      </c>
    </row>
    <row r="861" ht="15.75" customHeight="1">
      <c r="A861" s="202" t="str">
        <f>Seeds!AA993</f>
        <v>M4-G-10e-E-3</v>
      </c>
      <c r="B861" s="202" t="str">
        <f>Seeds!Z993</f>
        <v>{"id":"M4-G-10e-E-3","stimulus":"&lt;p&gt;Calcula el área de este trapecio.&lt;/p&gt;&lt;div style=\"display:flex; justify-content:center;\"&gt;&lt;img src=\"https://blueberry-assets.oneclick.es/M4_G_10e_3.svg\" width=\"300\"&gt;&lt;/img&gt;&lt;/div&gt;","template":"&lt;p&gt;Su área mide {{response}} unidades cuadradas.&lt;/p&gt;","hint":"&lt;p&gt;El área de un trapecio se calcula multiplicando la suma de las bases por la altura y dividiendo el resultado entre 2.&lt;/p&gt;","feedback":"&lt;p&gt;El área de un trapecio se calcula multiplicando la suma de las bases por la altura y dividiendo el resultado entre 2.&lt;/p&gt;&lt;p style=\"text-align: center\"&gt;Área del trapecio = &lt;span class=\"fr-math-v2 fr-draggable\" contenteditable=\"false\" data-original-math=\"\\(\\frac{(\\text{base} \\ + \\ \\text{base}) \\ \\times \\ \\text{altura}}{2}\\)\" draggable=\"true\"&gt;\\(\\frac{(\\text{base} \\ + \\ \\text{base}) \\ \\times \\ \\text{altura}}{2}\\)&lt;/span&gt; = &lt;span class=\"fr-math-v2 fr-draggable\" contenteditable=\"false\" data-original-math=\"\\(\\frac{(\\text{7} \\ + \\ \\text{3}) \\ \\times \\ \\text{3}}{2}\\)\" draggable=\"true\"&gt;\\(\\frac{(\\text{7} \\ + \\ \\text{3}) \\ \\times \\ \\text{3}}{2}\\)&lt;/span&gt; = 15 unidades cuadradas&lt;/p&gt;","seed":{"parameters":[],"calculated":[{"name":"A1","label":"{{function}}","function":"15"}],"uniques":true},"algorithm":{"name":"calculateOperation","params":{"method":"equivLiteral","keyboard":"NUMERICAL"}}}</v>
      </c>
      <c r="C861" s="202" t="str">
        <f t="shared" si="45"/>
        <v>#REF!</v>
      </c>
      <c r="D861" s="202" t="str">
        <f t="shared" si="2"/>
        <v>#REF!</v>
      </c>
    </row>
    <row r="862" ht="15.75" customHeight="1">
      <c r="A862" s="202" t="str">
        <f>Seeds!AA994</f>
        <v>M4-G-11a-I-1</v>
      </c>
      <c r="B862" s="202" t="str">
        <f>Seeds!Z994</f>
        <v>{"id":"M4-G-11a-I-1","stimulus":"&lt;p&gt;Selecciona si las siguientes afirmaciones son verdaderas o falsas.&lt;/p&gt;","hint":"&lt;p&gt;Los prismas y las pirámides son tipos de poliedros.&lt;/p&gt;","feedback":"&lt;p&gt;Los &lt;b&gt;poliedros&lt;/b&gt; son cuerpos geométricos compuestos por polígonos. Dos ejemplos de poliedros son los &lt;b&gt;prismas&lt;/b&gt;, que tienen dos bases y sus caras laterales son paralelogramos, y las &lt;b&gt;pirámides&lt;/b&gt;, que tienen solo una base y sus caras laterales son triángulos.&lt;/p&gt;","seed":{"parameters":[],"calculated":[{"name":"A1","label":"Los poliedros son cuerpos geométricos formados por polígonos."},{"name":"A2","label":"Los prismas son poliedros."},{"name":"A3","label":"Las caras laterales de los prismas son paralelogramos."},{"name":"A4","label":"Las pirámides tienen una base."},{"name":"A5","label":"Las pirámides son un tipo de prismas.","incorrect":true,"feedback":"&lt;p&gt;Las pirámides y los prismas son tipos de poliedros.&lt;/p&gt;"},{"name":"A6","label":"Los prismas tienen cuatro bases paralelas e iguales.","incorrect":true,"feedback":"&lt;p&gt;Los prismas tienen dos bases paralelas e iguales.&lt;/p&gt;"},{"name":"A7","label":"Las caras de las pirámides no siempre son triángulos.","incorrect":true,"feedback":"&lt;p&gt;Las caras de una pirámide son siempre triángulos.&lt;/p&gt;"},{"name":"A8","label":"Un poliedro solo está formado por triángulos.","incorrect":true,"feedback":"&lt;p&gt;Un poliedro puede estar formado por todo tipo de polígonos.&lt;/p&gt;"}],"uniques":true},"algorithm":{"name":"trueFalse","template":"Choice matrix – inline","params":{"countCorrect":2,"countIncorrect":1,"showCheckIcon":false,"options":["Verdadero","Falso"]}}}</v>
      </c>
      <c r="C862" s="202" t="str">
        <f t="shared" si="45"/>
        <v>#REF!</v>
      </c>
      <c r="D862" s="202" t="str">
        <f t="shared" si="2"/>
        <v>#REF!</v>
      </c>
    </row>
    <row r="863" ht="15.75" customHeight="1">
      <c r="A863" s="202" t="str">
        <f>Seeds!AA995</f>
        <v>M4-G-11a-E-1</v>
      </c>
      <c r="B863" s="202" t="str">
        <f>Seeds!Z995</f>
        <v>{"id":"M4-G-11a-E-1","stimulus":"&lt;p&gt;Selecciona los prismas de entre las siguientes imágenes.&lt;/p&gt;","hint":"&lt;p&gt;Un prisma tiene dos bases y sus caras laterales son paralelogramos.&lt;/p&gt;","feedback":"&lt;p&gt;Los prismas son poliedros formados por dos bases poligonales y caras laterales con forma de paralelogramo.&lt;/p&gt;","seed":{"parameters":[],"calculated":[{"name":"A1","label":"&lt;div style=\"display:flex; justify-content:center;\"&gt;&lt;img src=\"https://blueberry-assets.oneclick.es/M4_G_11a_1.svg\" width=\"300\"&gt;&lt;/img&gt;&lt;/div&gt;"},{"name":"A2","label":"&lt;div style=\"display:flex; justify-content:center;\"&gt;&lt;img src=\"https://blueberry-assets.oneclick.es/M4_G_11a_2.svg\" width=\"300\"&gt;&lt;/img&gt;&lt;/div&gt;"},{"name":"A3","label":"&lt;div style=\"display:flex; justify-content:center;\"&gt;&lt;img src=\"https://blueberry-assets.oneclick.es/M4_G_11a_3.svg\" width=\"300\"&gt;&lt;/img&gt;&lt;/div&gt;"},{"name":"A4","label":"&lt;div style=\"display:flex; justify-content:center;\"&gt;&lt;img src=\"https://blueberry-assets.oneclick.es/M4_G_11a_4.svg\" width=\"300\"&gt;&lt;/img&gt;&lt;/div&gt;","incorrect":true},{"name":"A5","label":"&lt;div style=\"display:flex; justify-content:center;\"&gt;&lt;img src=\"https://blueberry-assets.oneclick.es/M4_G_11a_5.svg\" width=\"300\"&gt;&lt;/img&gt;&lt;/div&gt;","incorrect":true},{"name":"A6","label":"&lt;div style=\"display:flex; justify-content:center;\"&gt;&lt;img src=\"https://blueberry-assets.oneclick.es/M4_G_11a_6.svg\" width=\"300\"&gt;&lt;/img&gt;&lt;/div&gt;","incorrect":true}],"uniques":true},"algorithm":{"name":"trueFalse","template":"Multiple choice – multiple response","params":{"countCorrect":2,"countIncorrect":2,"showCheckIcon":false,"columns":4}}}</v>
      </c>
      <c r="C863" s="202" t="str">
        <f t="shared" si="45"/>
        <v>#REF!</v>
      </c>
      <c r="D863" s="202" t="str">
        <f t="shared" si="2"/>
        <v>#REF!</v>
      </c>
    </row>
    <row r="864" ht="15.75" customHeight="1">
      <c r="A864" s="202" t="str">
        <f>Seeds!AA996</f>
        <v>M4-G-11a-E-2</v>
      </c>
      <c r="B864" s="202" t="str">
        <f>Seeds!Z996</f>
        <v>{"id":"M4-G-11a-E-2","stimulus":"&lt;p&gt;Selecciona las pirámides de entre las siguientes imágenes.&lt;/p&gt;","hint":"&lt;p&gt;Una pirámide tiene una base y sus caras laterales son triángulos.&lt;/p&gt;","feedback":"&lt;p&gt;Las pirámides son poliedros con una base poligonal y caras laterales con forma de triángulo.&lt;/p&gt;","seed":{"parameters":[],"calculated":[{"name":"A1","label":"&lt;div style=\"display:flex; justify-content:center;\"&gt;&lt;img src=\"https://blueberry-assets.oneclick.es/M4_G_11a_1.svg\" width=\"300\"&gt;&lt;/img&gt;&lt;/div&gt;","incorrect":true},{"name":"A2","label":"&lt;div style=\"display:flex; justify-content:center;\"&gt;&lt;img src=\"https://blueberry-assets.oneclick.es/M4_G_11a_2.svg\" width=\"300\"&gt;&lt;/img&gt;&lt;/div&gt;","incorrect":true},{"name":"A3","label":"&lt;div style=\"display:flex; justify-content:center;\"&gt;&lt;img src=\"https://blueberry-assets.oneclick.es/M4_G_11a_3.svg\" width=\"300\"&gt;&lt;/img&gt;&lt;/div&gt;","incorrect":true},{"name":"A4","label":"&lt;div style=\"display:flex; justify-content:center;\"&gt;&lt;img src=\"https://blueberry-assets.oneclick.es/M4_G_11a_4.svg\" width=\"300\"&gt;&lt;/img&gt;&lt;/div&gt;"},{"name":"A5","label":"&lt;div style=\"display:flex; justify-content:center;\"&gt;&lt;img src=\"https://blueberry-assets.oneclick.es/M4_G_11a_5.svg\" width=\"300\"&gt;&lt;/img&gt;&lt;/div&gt;"},{"name":"A6","label":"&lt;div style=\"display:flex; justify-content:center;\"&gt;&lt;img src=\"https://blueberry-assets.oneclick.es/M4_G_11a_6.svg\" width=\"300\"&gt;&lt;/img&gt;&lt;/div&gt;"}],"uniques":true},"algorithm":{"name":"trueFalse","template":"Multiple choice – multiple response","params":{"countCorrect":2,"countIncorrect":2,"showCheckIcon":false,"columns":4}}}</v>
      </c>
      <c r="C864" s="202" t="str">
        <f t="shared" si="45"/>
        <v>#REF!</v>
      </c>
      <c r="D864" s="202" t="str">
        <f t="shared" si="2"/>
        <v>#REF!</v>
      </c>
    </row>
    <row r="865" ht="15.75" customHeight="1">
      <c r="A865" s="202" t="str">
        <f>Seeds!AA997</f>
        <v>M4-G-11b-I-1</v>
      </c>
      <c r="B865" s="202" t="str">
        <f>Seeds!Z997</f>
        <v>{"id":"M4-G-11b-I-1","stimulus":"&lt;p&gt;Selecciona el desarrollo plano de una pirámide cuadrangular.&lt;/p&gt;","hint":"&lt;p&gt;El desarrollo plano de una pirámide cuadrangular está formado por 1 cuadrado y 4 triángulos.&lt;/p&gt;","feedback":"&lt;p&gt;El desarrollo plano de una pirámide cuadrangular está formado por 1 cuadrado y 4 triángulos.&lt;/p&gt;","seed":{"parameters":[],"calculated":[{"name":"A1","label":"&lt;div style=\"display:flex; justify-content:center;\"&gt;&lt;img src=\"https://blueberry-assets.oneclick.es/M4_G_11b_1.svg\" width=\"300\"&gt;&lt;/img&gt;&lt;/div&gt;","incorrect":true,"feedback":"Este es el desarrollo plano de un prisma triangular."},{"name":"A2","label":"&lt;div style=\"display:flex; justify-content:center;\"&gt;&lt;img src=\"https://blueberry-assets.oneclick.es/M4_G_11b_2.svg\" width=\"300\"&gt;&lt;/img&gt;&lt;/div&gt;","incorrect":true,"feedback":"Este es el desarrollo plano de un prisma cuadrangular."},{"name":"A3","label":"&lt;div style=\"display:flex; justify-content:center;\"&gt;&lt;img src=\"https://blueberry-assets.oneclick.es/M4_G_11b_3.svg\" width=\"300\"&gt;&lt;/img&gt;&lt;/div&gt;","incorrect":true,"feedback":"Este es el desarrollo plano de un prisma pentagonal."},{"name":"A4","label":"&lt;div style=\"display:flex; justify-content:center;\"&gt;&lt;img src=\"https://blueberry-assets.oneclick.es/M4_G_11b_4.svg\" width=\"300\"&gt;&lt;/img&gt;&lt;/div&gt;","incorrect":true,"feedback":"Este es el desarrollo plano de una pirámide triangular."},{"name":"A5","label":"&lt;div style=\"display:flex; justify-content:center;\"&gt;&lt;img src=\"https://blueberry-assets.oneclick.es/M4_G_11b_5.svg\" width=\"300\"&gt;&lt;/img&gt;&lt;/div&gt;"},{"name":"A6","label":"&lt;div style=\"display:flex; justify-content:center;\"&gt;&lt;img src=\"https://blueberry-assets.oneclick.es/M4_G_11b_6.svg\" width=\"300\"&gt;&lt;/img&gt;&lt;/div&gt;","incorrect":true,"feedback":"Este es el desarrollo plano de una pirámide pentagonal."}],"uniques":true},"algorithm":{"name":"trueFalse","template":"Multiple choice – standard","params":{"countCorrect":1,"countIncorrect":2,"showCheckIcon":false,"columns":3}}}</v>
      </c>
      <c r="C865" s="202" t="str">
        <f t="shared" si="45"/>
        <v>#REF!</v>
      </c>
      <c r="D865" s="202" t="str">
        <f t="shared" si="2"/>
        <v>#REF!</v>
      </c>
    </row>
    <row r="866" ht="15.75" customHeight="1">
      <c r="A866" s="202" t="str">
        <f>Seeds!AA998</f>
        <v>M4-G-11b-I-2</v>
      </c>
      <c r="B866" s="202" t="str">
        <f>Seeds!Z998</f>
        <v>{"id":"M4-G-11b-I-2","stimulus":"&lt;p&gt;Selecciona el desarrollo plano de un prisma triangular.&lt;/p&gt;","hint":"&lt;p&gt;El desarrollo plano de un prisma triangular está formado por 2 triángulos y 3 rectángulos.&lt;/p&gt;","feedback":"&lt;p&gt;El desarrollo plano de un prisma triangular está formado por 2 triángulos y 3 rectángulos.&lt;/p&gt;","seed":{"parameters":[],"calculated":[{"name":"A1","label":"&lt;div style=\"display:flex; justify-content:center;\"&gt;&lt;img src=\"https://blueberry-assets.oneclick.es/M4_G_11b_1.svg\" width=\"300\"&gt;&lt;/img&gt;&lt;/div&gt;"},{"name":"A2","label":"&lt;div style=\"display:flex; justify-content:center;\"&gt;&lt;img src=\"https://blueberry-assets.oneclick.es/M4_G_11b_2.svg\" width=\"300\"&gt;&lt;/img&gt;&lt;/div&gt;","incorrect":true,"feedback":"Este es el desarrollo plano de un prisma cuadrangular."},{"name":"A3","label":"&lt;div style=\"display:flex; justify-content:center;\"&gt;&lt;img src=\"https://blueberry-assets.oneclick.es/M4_G_11b_3.svg\" width=\"300\"&gt;&lt;/img&gt;&lt;/div&gt;","incorrect":true,"feedback":"Este es el desarrollo plano de un prisma pentagonal."},{"name":"A4","label":"&lt;div style=\"display:flex; justify-content:center;\"&gt;&lt;img src=\"https://blueberry-assets.oneclick.es/M4_G_11b_4.svg\" width=\"300\"&gt;&lt;/img&gt;&lt;/div&gt;","incorrect":true,"feedback":"Este es el desarrollo plano de una pirámide triangular."},{"name":"A5","label":"&lt;div style=\"display:flex; justify-content:center;\"&gt;&lt;img src=\"https://blueberry-assets.oneclick.es/M4_G_11b_5.svg\" width=\"300\"&gt;&lt;/img&gt;&lt;/div&gt;","incorrect":true,"feedback":"Este es el desarrollo plano de una pirámide cuadrangular."},{"name":"A6","label":"&lt;div style=\"display:flex; justify-content:center;\"&gt;&lt;img src=\"https://blueberry-assets.oneclick.es/M4_G_11b_6.svg\" width=\"300\"&gt;&lt;/img&gt;&lt;/div&gt;","incorrect":true,"feedback":"Este es el desarrollo plano de una pirámide pentagonal."}],"uniques":true},"algorithm":{"name":"trueFalse","template":"Multiple choice – standard","params":{"countCorrect":1,"countIncorrect":2,"showCheckIcon":false,"columns":3}}}</v>
      </c>
      <c r="C866" s="202" t="str">
        <f t="shared" si="45"/>
        <v>#REF!</v>
      </c>
      <c r="D866" s="202" t="str">
        <f t="shared" si="2"/>
        <v>#REF!</v>
      </c>
    </row>
    <row r="867" ht="15.75" customHeight="1">
      <c r="A867" s="202" t="str">
        <f>Seeds!AA999</f>
        <v>M4-G-11b-I-3</v>
      </c>
      <c r="B867" s="202" t="str">
        <f>Seeds!Z999</f>
        <v>{"id":"M4-G-11b-I-3","stimulus":"&lt;p&gt;Selecciona el desarrollo plano de una pirámide pentagonal.&lt;/p&gt;","hint":"&lt;p&gt;El desarrollo plano de una pirámide pentagonal está formado por 1 pentágono y 5 triángulos.&lt;/p&gt;","feedback":"&lt;p&gt;El desarrollo plano de una pirámide pentagonal está formado por 1 pentágono y 5 triángulos.&lt;/p&gt;","seed":{"parameters":[],"calculated":[{"name":"A1","label":"&lt;div style=\"display:flex; justify-content:center;\"&gt;&lt;img src=\"https://blueberry-assets.oneclick.es/M4_G_11b_1.svg\" width=\"300\"&gt;&lt;/img&gt;&lt;/div&gt;","incorrect":true,"feedback":"Este es el desarrollo plano de un prisma triangular."},{"name":"A2","label":"&lt;div style=\"display:flex; justify-content:center;\"&gt;&lt;img src=\"https://blueberry-assets.oneclick.es/M4_G_11b_2.svg\" width=\"300\"&gt;&lt;/img&gt;&lt;/div&gt;","incorrect":true,"feedback":"Este es el desarrollo plano de un prisma cuadrangular."},{"name":"A3","label":"&lt;div style=\"display:flex; justify-content:center;\"&gt;&lt;img src=\"https://blueberry-assets.oneclick.es/M4_G_11b_3.svg\" width=\"300\"&gt;&lt;/img&gt;&lt;/div&gt;","incorrect":true,"feedback":"Este es el desarrollo plano de un prisma pentagonal."},{"name":"A4","label":"&lt;div style=\"display:flex; justify-content:center;\"&gt;&lt;img src=\"https://blueberry-assets.oneclick.es/M4_G_11b_4.svg\" width=\"300\"&gt;&lt;/img&gt;&lt;/div&gt;","incorrect":true,"feedback":"Este es el desarrollo plano de una pirámide triangular."},{"name":"A5","label":"&lt;div style=\"display:flex; justify-content:center;\"&gt;&lt;img src=\"https://blueberry-assets.oneclick.es/M4_G_11b_5.svg\" width=\"300\"&gt;&lt;/img&gt;&lt;/div&gt;","incorrect":true,"feedback":"Este es el desarrollo plano de una pirámide cuadrangular."},{"name":"A6","label":"&lt;div style=\"display:flex; justify-content:center;\"&gt;&lt;img src=\"https://blueberry-assets.oneclick.es/M4_G_11b_6.svg\" width=\"300\"&gt;&lt;/img&gt;&lt;/div&gt;"}],"uniques":true},"algorithm":{"name":"trueFalse","template":"Multiple choice – standard","params":{"countCorrect":1,"countIncorrect":2,"showCheckIcon":false,"columns":3}}}</v>
      </c>
      <c r="C867" s="202" t="str">
        <f t="shared" si="45"/>
        <v>#REF!</v>
      </c>
      <c r="D867" s="202" t="str">
        <f t="shared" si="2"/>
        <v>#REF!</v>
      </c>
    </row>
    <row r="868" ht="15.75" customHeight="1">
      <c r="A868" s="202" t="str">
        <f>Seeds!AA1000</f>
        <v>M4-G-11b-E-1</v>
      </c>
      <c r="B868" s="202" t="str">
        <f>Seeds!Z1000</f>
        <v>{"id":"M4-G-11b-E-1","stimulus":"&lt;p&gt;Escribe el nombre de los poliedros a los que corresponden los siguientes desarrollos planos.&lt;/p&gt;","template":"&lt;table style=\"width: 100%;\"&gt;&lt;tbody&gt;&lt;tr&gt;&lt;td style=\"width: 50%; text-align: center; border: none;\"&gt;&lt;div style=\"display: inline-block;\"&gt;&lt;img src=\"https://blueberry-assets.oneclick.es/M4_G_11b_1.svg\" width=\"350\"&gt;&lt;/img&gt;&lt;/div&gt;&lt;/td&gt;&lt;td style=\"width: 50%; text-align: center; border: none;\"&gt;&lt;div style=\"display: inline-block;\"&gt;&lt;img src=\"https://blueberry-assets.oneclick.es/M4_G_11b_5.svg\" width=\"350\"&gt;&lt;/img&gt;&lt;/div&gt;&lt;/td&gt;&lt;/tr&gt;&lt;tr&gt;&lt;td style=\"width: 50%; text-align: center; border: none;\"&gt;Su nombre es {{response}}.&lt;/td&gt;&lt;td style=\"width: 50%; text-align: center; border: none;\"&gt;Su nombre es {{response}}.&lt;/td&gt;&lt;/tr&gt;&lt;/tbody&gt;&lt;/table&gt;","feedback":"&lt;p&gt;El desarrollo plano de un poliedro es un conjunto de polígonos consecutivos que se forma al desplegar el poliedro en un plano.&lt;/p&gt;","hint":"&lt;p&gt;El desarrollo plano de un poliedro es la serie de polígonos enlazados que resultan de desplegar el poliedro en un plano.&lt;/p&gt;","seed":{"parameters":[],"calculated":[{"name":"A1","label":"{{function}}","function":"prisma triangular","feedback":"&lt;p&gt;Es un prisma triangular porque tiene 3 caras rectangulares y 2 bases triangulares.&lt;/p&gt;"},{"name":"A2","label":"{{function}}","function":"pirámide cuadrangular","feedback":"&lt;p&gt;Es una pirámide cuadrangular porque tiene 3 caras triangulares y 1 base cuadrada.&lt;/p&gt;"}],"uniques":true},"algorithm":{"name":"calculateOperation","template":"Cloze with text"}}</v>
      </c>
      <c r="C868" s="202" t="str">
        <f t="shared" si="45"/>
        <v>#REF!</v>
      </c>
      <c r="D868" s="202" t="str">
        <f t="shared" si="2"/>
        <v>#REF!</v>
      </c>
    </row>
    <row r="869" ht="15.75" customHeight="1">
      <c r="A869" s="202" t="str">
        <f>Seeds!AA1001</f>
        <v>M4-G-11b-E-2</v>
      </c>
      <c r="B869" s="202" t="str">
        <f>Seeds!Z1001</f>
        <v>{"id":"M4-G-11b-E-2","stimulus":"&lt;p&gt;Escribe el nombre de los poliedros a los que corresponden los siguientes desarrollos planos.&lt;/p&gt;","template":"&lt;table style=\"width: 100%;\"&gt;&lt;tbody&gt;&lt;tr&gt;&lt;td style=\"width: 50%; text-align: center; border: none;\"&gt;&lt;div style=\"display: inline-block;\"&gt;&lt;img src=\"https://blueberry-assets.oneclick.es/M4_G_11b_2.svg\" width=\"350\"&gt;&lt;/img&gt;&lt;/div&gt;&lt;/td&gt;&lt;td style=\"width: 50%; text-align: center; border: none;\"&gt;&lt;div style=\"display: inline-block;\"&gt;&lt;img src=\"https://blueberry-assets.oneclick.es/M4_G_11b_6.svg\" width=\"350\"&gt;&lt;/img&gt;&lt;/div&gt;&lt;/td&gt;&lt;/tr&gt;&lt;tr&gt;&lt;td style=\"width: 50%; text-align: center; border: none;\"&gt;Su nombre es {{response}}.&lt;/td&gt;&lt;td style=\"width: 50%; text-align: center; border: none;\"&gt;Su nombre es {{response}}.&lt;/td&gt;&lt;/tr&gt;&lt;/tbody&gt;&lt;/table&gt;","feedback":"&lt;p&gt;El desarrollo plano de un poliedro es un conjunto de polígonos consecutivos que se forma al desplegar el poliedro en un plano.&lt;/p&gt;","hint":"&lt;p&gt;El desarrollo plano de un poliedro es la serie de polígonos enlazados que resultan de desplegar el poliedro en un plano.&lt;/p&gt;","seed":{"parameters":[],"calculated":[{"name":"A1","label":"{{function}}","function":"prisma cuadrangular","feedback":"&lt;p&gt;Es un prisma cuadrangular porque tiene 4 caras rectangulares y 2 bases cuadradas.&lt;/p&gt;"},{"name":"A2","label":"{{function}}","function":"pirámide pentagonal","feedback":"&lt;p&gt;Es una pirámide pentagonal porque tiene 5 caras triangulares y 1 base pentagonal.&lt;/p&gt;"}],"uniques":true},"algorithm":{"name":"calculateOperation","template":"Cloze with text"}}</v>
      </c>
      <c r="C869" s="202" t="str">
        <f t="shared" si="45"/>
        <v>#REF!</v>
      </c>
      <c r="D869" s="202" t="str">
        <f t="shared" si="2"/>
        <v>#REF!</v>
      </c>
    </row>
    <row r="870" ht="15.75" customHeight="1">
      <c r="A870" s="202" t="str">
        <f>Seeds!AA1002</f>
        <v>M4-G-12a-I-1</v>
      </c>
      <c r="B870" s="202" t="str">
        <f>Seeds!Z1002</f>
        <v>{"id":"M4-G-12a-I-1","stimulus":"&lt;p&gt;Selecciona si las siguientes afirmaciones son verdaderas o falsas.&lt;/p&gt;","hint":"&lt;p&gt;El cilindro tiene dos bases, el cono solo tiene una base y la esfera no tiene ninguna.&lt;/p&gt;","feedback":"&lt;p&gt;Los cuerpos redondos son cuerpos geométricos con superficies curvas. Entre ellos se encuentran:&lt;/p&gt;&lt;p&gt;El &lt;b&gt;cilindro&lt;/b&gt;, que tiene dos bases circulares.&lt;/p&gt;&lt;p&gt;El &lt;b&gt;cono&lt;/b&gt;, que solo tiene una base circular.&lt;/p&gt;&lt;p&gt;La &lt;b&gt;esfera&lt;/b&gt;, que no tiene bases.&lt;/p&gt;","seed":{"parameters":[],"calculated":[{"name":"A1","label":"Los cuerpos redondos son cuerpos geométricos con superficies curvas."},{"name":"A2","label":"El cilindro, el cono y la esfera son cuerpos redondos."},{"name":"A3","label":"Los cilindros tienen dos bases circulares."},{"name":"A4","label":"Las esferas no tienen bases."},{"name":"A5","label":"Los conos tienen una base circular."},{"name":"A6","label":"Los conos tienen dos bases circulares.","incorrect":true,"feedback":"Los conos solo tienen una base circular."},{"name":"A7","label":"Las esferas tienen una base circular.","incorrect":true,"feedback":"Las esferas no tienen base."},{"name":"A8","label":"Los cuerpos redondos son polígonos con superficies curvas.","incorrect":true,"feedback":"Los cuerpos redondos son cuerpos geométricos, no polígonos."},{"name":"A9","label":"La esfera y el cono son los únicos cuerpos redondos.","incorrect":true,"feedback":"Los cilindros también son cuerpos redondos."}],"uniques":true},"algorithm":{"name":"trueFalse","template":"Choice matrix – inline","params":{"countCorrect":2,"countIncorrect":1,"showCheckIcon":false,"options":["Verdadero","Falso"]}}}</v>
      </c>
      <c r="C870" s="202" t="str">
        <f t="shared" si="45"/>
        <v>#REF!</v>
      </c>
      <c r="D870" s="202" t="str">
        <f t="shared" si="2"/>
        <v>#REF!</v>
      </c>
    </row>
    <row r="871" ht="15.75" customHeight="1">
      <c r="A871" s="202" t="str">
        <f>Seeds!AA1003</f>
        <v>M4-G-12a-E-1</v>
      </c>
      <c r="B871" s="202" t="str">
        <f>Seeds!Z1003</f>
        <v>{
    "id": "M4-G-12a-E-1",
    "stimulus": "&lt;p&gt;Escribe el nombre de los cuerpos redondos a los que se parece cada objeto.&lt;/p&gt;",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none;\"&gt;Su nombre es {{response}}.&lt;/td&gt;&lt;td style=\"width: 50%; text-align: center; border: none;\"&gt;Su nombre es {{response}}.&lt;/td&gt;&lt;/tr&gt;&lt;/tbody&gt;&lt;/table&gt;",
    "feedback": "&lt;p&gt;Los cuerpos redondos son cuerpos geométricos con superficies curvas. Entre ellos se encuentran:&lt;/p&gt;&lt;ul&gt;&lt;li&gt;El &lt;b&gt;cilindro&lt;/b&gt;, que tiene dos bases circulares.&lt;/li&gt;&lt;li&gt;El &lt;b&gt;cono&lt;/b&gt;, que solo tiene una base circular.&lt;/li&gt;&lt;li&gt;La &lt;b&gt;esfera&lt;/b&gt;, que no tiene bases.&lt;/li&gt;&lt;/ul&gt;",
    "hint": "&lt;p&gt;El cilindro tiene dos bases, el cono solo tiene una base y la esfera no tiene ninguna.&lt;/p&gt;",
    "seed": {
        "parameters": [
            {
                "name": "Q1",
                "label": null,
                "list": [
                    "M4_G_12a_1.svg",
                    "M4_G_12a_2.svg"
                ]
            },
            {
                "name": "Q2",
                "label": null,
                "list": [
                    "M4_G_12a_3.svg",
                    "M4_G_12a_4.svg"
                ]
            }
        ],
        "calculated": [
            {
                "name": "A1",
                "label": "{{function}}",
                "function": "esfera"
            },
            {
                "name": "A2",
                "label": "{{function}}",
                "function": "cilindro"
            }
        ],
        "uniques": true
    },
    "algorithm": {
        "name": "calculateOperation",
        "template": "Cloze with text"
    }
}</v>
      </c>
      <c r="C871" s="202" t="str">
        <f t="shared" si="45"/>
        <v>#REF!</v>
      </c>
      <c r="D871" s="202" t="str">
        <f t="shared" si="2"/>
        <v>#REF!</v>
      </c>
    </row>
    <row r="872" ht="15.75" customHeight="1">
      <c r="A872" s="202" t="str">
        <f>Seeds!AA1004</f>
        <v>M4-G-12a-E-2</v>
      </c>
      <c r="B872" s="202" t="str">
        <f>Seeds!Z1004</f>
        <v>{
    "id": "M4-G-12a-E-2",
    "stimulus": "&lt;p&gt;Escribe el nombre de los cuerpos redondos a los que se parece cada objeto.&lt;/p&gt;",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none;\"&gt;Su nombre es {{response}}.&lt;/td&gt;&lt;td style=\"width: 50%; text-align: center; border: none;\"&gt;Su nombre es {{response}}.&lt;/td&gt;&lt;/tr&gt;&lt;/tbody&gt;&lt;/table&gt;",
    "feedback": "&lt;p&gt;Los cuerpos redondos son cuerpos geométricos con superficies curvas. Entre ellos se encuentran:&lt;/p&gt;&lt;ul&gt;&lt;li&gt;El &lt;b&gt;cilindro&lt;/b&gt;, que tiene dos bases circulares.&lt;/li&gt;&lt;li&gt;El &lt;b&gt;cono&lt;/b&gt;, que solo tiene una base circular.&lt;/li&gt;&lt;li&gt;La &lt;b&gt;esfera&lt;/b&gt;, que no tiene bases.&lt;/li&gt;&lt;/ul&gt;",
    "hint": "&lt;p&gt;El cilindro tiene dos bases, el cono solo tiene una base y la esfera no tiene ninguna.&lt;/p&gt;",
    "seed": {
        "parameters": [
            {
                "name": "Q1",
                "label": null,
                "list": [
                    "M4_G_12a_5.svg",
                    "M4_G_12a_6.svg"
                ]
            },
            {
                "name": "Q2",
                "label": null,
                "list": [
                    "M4_G_12a_1.svg",
                    "M4_G_12a_2.svg"
                ]
            }
        ],
        "calculated": [
            {
                "name": "A1",
                "label": "{{function}}",
                "function": "cono"
            },
            {
                "name": "A2",
                "label": "{{function}}",
                "function": "esfera"
            }
        ],
        "uniques": true
    },
    "algorithm": {
        "name": "calculateOperation",
        "template": "Cloze with text"
    }
}</v>
      </c>
      <c r="C872" s="202" t="str">
        <f t="shared" si="45"/>
        <v>#REF!</v>
      </c>
      <c r="D872" s="202" t="str">
        <f t="shared" si="2"/>
        <v>#REF!</v>
      </c>
    </row>
    <row r="873" ht="15.75" customHeight="1">
      <c r="A873" s="202" t="str">
        <f>Seeds!AA1005</f>
        <v>M4-G-12a-E-3</v>
      </c>
      <c r="B873" s="202" t="str">
        <f>Seeds!Z1005</f>
        <v>{
    "id": "M4-G-12a-E-3",
    "stimulus": "&lt;p&gt;Escribe el nombre de los cuerpos redondos a los que se parece cada objeto.&lt;/p&gt;",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none;\"&gt;Su nombre es {{response}}.&lt;/td&gt;&lt;td style=\"width: 50%; text-align: center; border: none;\"&gt;Su nombre es {{response}}.&lt;/td&gt;&lt;/tr&gt;&lt;/tbody&gt;&lt;/table&gt;",
    "feedback": "&lt;p&gt;Los cuerpos redondos son cuerpos geométricos con superficies curvas. Entre ellos se encuentran:&lt;/p&gt;&lt;ul&gt;&lt;li&gt;El &lt;b&gt;cilindro&lt;/b&gt;, que tiene dos bases circulares.&lt;/li&gt;&lt;li&gt;El &lt;b&gt;cono&lt;/b&gt;, que solo tiene una base circular.&lt;/li&gt;&lt;li&gt;La &lt;b&gt;esfera&lt;/b&gt;, que no tiene bases.&lt;/li&gt;&lt;/ul&gt;",
    "hint": "&lt;p&gt;El cilindro tiene dos bases, el cono solo tiene una base y la esfera no tiene ninguna.&lt;/p&gt;",
    "seed": {
        "parameters": [
            {
                "name": "Q1",
                "label": null,
                "list": [
                    "M4_G_12a_3.svg",
                    "M4_G_12a_4.svg"
                ]
            },
            {
                "name": "Q2",
                "label": null,
                "list": [
                    "M4_G_12a_5.svg",
                    "M4_G_12a_6.svg"
                ]
            }
        ],
        "calculated": [
            {
                "name": "A1",
                "label": "{{function}}",
                "function": "cilindro"
            },
            {
                "name": "A2",
                "label": "{{function}}",
                "function": "cono"
            }
        ],
        "uniques": true
    },
    "algorithm": {
        "name": "calculateOperation",
        "template": "Cloze with text"
    }
}</v>
      </c>
      <c r="C873" s="202" t="str">
        <f t="shared" si="45"/>
        <v>#REF!</v>
      </c>
      <c r="D873" s="202" t="str">
        <f t="shared" si="2"/>
        <v>#REF!</v>
      </c>
    </row>
    <row r="874" ht="15.75" customHeight="1">
      <c r="A874" s="202" t="str">
        <f>Seeds!AA1006</f>
        <v>M4-G-12b-I-1</v>
      </c>
      <c r="B874" s="202" t="str">
        <f>Seeds!Z1006</f>
        <v>{"id":"M4-G-12b-I-1","stimulus":"&lt;p&gt;Selecciona el desarrollo plano de un cilindro.&lt;/p&gt;","hint":"&lt;p&gt;El desarrollo plano de un cuerpo es la serie de formas enlazadas que resultan de desplegar el cuerpo sobre un plano.&lt;/p&gt;","feedback":"&lt;p&gt;El desarrollo plano de un cuerpo es la serie de formas enlazadas que resultan de desplegar el cuerpo sobre un plano.&lt;/p&gt;","seed":{"parameters":[],"calculated":[{"name":"A1","label":"&lt;div style=\"display:flex; justify-content:center;\"&gt;&lt;img src=\"https://blueberry-assets.oneclick.es/M4_G_12b_1.svg\" width=\"300\"&gt;&lt;/img&gt;&lt;/div&gt;"},{"name":"A2","label":"&lt;div style=\"display:flex; justify-content:center;\"&gt;&lt;img src=\"https://blueberry-assets.oneclick.es/M4_G_12b_2.svg\" width=\"300\"&gt;&lt;/img&gt;&lt;/div&gt;"},{"name":"A3","label":"&lt;div style=\"display:flex; justify-content:center;\"&gt;&lt;img src=\"https://blueberry-assets.oneclick.es/M4_G_12b_3.svg\" width=\"300\"&gt;&lt;/img&gt;&lt;/div&gt;","incorrect":true,"feedback":"Este desarrollo plano es de un cono."},{"name":"A5","label":"&lt;div style=\"display:flex; justify-content:center;\"&gt;&lt;img src=\"https://blueberry-assets.oneclick.es/M4_G_12b_5.svg\" width=\"300\"&gt;&lt;/img&gt;&lt;/div&gt;","incorrect":true,"feedback":"Este desarrollo plano es de un prisma triangular."},{"name":"A6","label":"&lt;div style=\"display:flex; justify-content:center;\"&gt;&lt;img src=\"https://blueberry-assets.oneclick.es/M4_G_12b_6.svg\" width=\"300\"&gt;&lt;/img&gt;&lt;/div&gt;","incorrect":true,"feedback":"Este desarrollo plano es de una pirámide hexagonal."}],"uniques":true},"algorithm":{"name":"trueFalse","template":"Multiple choice – standard","params":{"countCorrect":1,"countIncorrect":2,"showCheckIcon":false,"columns":3}}}</v>
      </c>
      <c r="C874" s="202" t="str">
        <f t="shared" si="45"/>
        <v>#REF!</v>
      </c>
      <c r="D874" s="202" t="str">
        <f t="shared" si="2"/>
        <v>#REF!</v>
      </c>
    </row>
    <row r="875" ht="15.75" customHeight="1">
      <c r="A875" s="202" t="str">
        <f>Seeds!AA1007</f>
        <v>M4-G-12b-I-2</v>
      </c>
      <c r="B875" s="202" t="str">
        <f>Seeds!Z1007</f>
        <v>{"id":"M4-G-12b-I-2","stimulus":"&lt;p&gt;Selecciona el desarrollo plano de un cono.&lt;/p&gt;","hint":"&lt;p&gt;El desarrollo plano de un cuerpo es la serie de formas enlazadas que resultan de desplegar el cuerpo sobre un plano.&lt;/p&gt;","feedback":"&lt;p&gt;El desarrollo plano de un cuerpo es la serie de formas enlazadas que resultan de desplegar el cuerpo sobre un plano.&lt;/p&gt;","seed":{"parameters":[],"calculated":[{"name":"A1","label":"&lt;div style=\"display:flex; justify-content:center;\"&gt;&lt;img src=\"https://blueberry-assets.oneclick.es/M4_G_12b_1.svg\" width=\"300\"&gt;&lt;/img&gt;&lt;/div&gt;","incorrect":true,"feedback":"Este desarrollo plano es de un cilindro."},{"name":"A3","label":"&lt;div style=\"display:flex; justify-content:center;\"&gt;&lt;img src=\"https://blueberry-assets.oneclick.es/M4_G_12b_3.svg\" width=\"300\"&gt;&lt;/img&gt;&lt;/div&gt;"},{"name":"A4","label":"&lt;div style=\"display:flex; justify-content:center;\"&gt;&lt;img src=\"https://blueberry-assets.oneclick.es/M4_G_12b_4.svg\" width=\"300\"&gt;&lt;/img&gt;&lt;/div&gt;"},{"name":"A5","label":"&lt;div style=\"display:flex; justify-content:center;\"&gt;&lt;img src=\"https://blueberry-assets.oneclick.es/M4_G_12b_5.svg\" width=\"300\"&gt;&lt;/img&gt;&lt;/div&gt;","incorrect":true,"feedback":"Este desarrollo plano es de un prisma triangular."},{"name":"A6","label":"&lt;div style=\"display:flex; justify-content:center;\"&gt;&lt;img src=\"https://blueberry-assets.oneclick.es/M4_G_12b_6.svg\" width=\"300\"&gt;&lt;/img&gt;&lt;/div&gt;","incorrect":true,"feedback":"Este desarrollo plano es de una pirámide hexagonal."}],"uniques":true},"algorithm":{"name":"trueFalse","template":"Multiple choice – standard","params":{"countCorrect":1,"countIncorrect":2,"showCheckIcon":false,"columns":3}}}</v>
      </c>
      <c r="C875" s="202" t="str">
        <f t="shared" si="45"/>
        <v>#REF!</v>
      </c>
      <c r="D875" s="202" t="str">
        <f t="shared" si="2"/>
        <v>#REF!</v>
      </c>
    </row>
    <row r="876" ht="15.75" customHeight="1">
      <c r="A876" s="202" t="str">
        <f>Seeds!AA1008</f>
        <v>M4-G-12b-E-1</v>
      </c>
      <c r="B876" s="202" t="str">
        <f>Seeds!Z1008</f>
        <v>{
    "id": "M4-G-12b-E-1",
    "stimulus": "&lt;p&gt;Escribe el nombre de las figuras a las que corresponden estos desarrollos planos.&lt;/p&gt;",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none;\"&gt;{{response}}&lt;/td&gt;&lt;td style=\"width: 50%; text-align: center; border: none;\"&gt;{{response}}&lt;/td&gt;&lt;/tr&gt;&lt;/tbody&gt;&lt;/table&gt;",
    "feedback": "&lt;p&gt;El desarrollo plano de un cuerpo es la serie de formas enlazadas que resultan de desplegar el cuerpo sobre un plano.&lt;/p&gt;",
    "hint": "&lt;p&gt;El desarrollo plano de un cuerpo es la serie de formas enlazadas que resultan de desplegar el cuerpo sobre un plano.&lt;/p&gt;",
    "seed": {
        "parameters": [
            {
                "name": "Q1",
                "label": null,
                "list": [
                    "M4_G_12b_1.svg",
                    "M4_G_12b_2.svg"
                ]
            },
            {
                "name": "Q2",
                "label": null,
                "list": [
                    "M4_G_12b_3.svg",
                    "M4_G_12b_4.svg"
                ]
            }
        ],
        "calculated": [
            {
                "name": "A1",
                "label": "{{function}}",
                "function": "Cilindro",
                "feedback": "&lt;p&gt;Es un cilindro porque está formado por un rectángulo y dos círculos.&lt;/p&gt;"
            },
            {
                "name": "A2",
                "label": "{{function}}",
                "function": "Cono",
                "feedback": "&lt;p&gt;Es un cono porque está formado por un sector circular y un círculo.&lt;/p&gt;"
            }
        ],
        "uniques": true
    },
    "algorithm": {
        "name": "calculateOperation",
        "template": "Cloze with text"
    }
}</v>
      </c>
      <c r="C876" s="202" t="str">
        <f t="shared" si="45"/>
        <v>#REF!</v>
      </c>
      <c r="D876" s="202" t="str">
        <f t="shared" si="2"/>
        <v>#REF!</v>
      </c>
    </row>
    <row r="877" ht="15.75" customHeight="1">
      <c r="A877" s="202" t="str">
        <f>Seeds!AA1009</f>
        <v>M4-G-12b-E-2</v>
      </c>
      <c r="B877" s="202" t="str">
        <f>Seeds!Z1009</f>
        <v>{
    "id": "M4-G-12b-E-2",
    "stimulus": "&lt;p&gt;Escribe el nombre de las figuras a las que corresponden estos desarrollos planos.&lt;/p&gt;",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none;\"&gt;{{response}}&lt;/td&gt;&lt;td style=\"width: 50%; text-align: center; border: none;\"&gt;{{response}}&lt;/td&gt;&lt;/tr&gt;&lt;/tbody&gt;&lt;/table&gt;",
    "feedback": "&lt;p&gt;El desarrollo plano de un cuerpo es la serie de formas enlazadas que resultan de desplegar el cuerpo sobre un plano.&lt;/p&gt;",
    "hint": "&lt;p&gt;El desarrollo plano de un cuerpo es la serie de formas enlazadas que resultan de desplegar el cuerpo sobre un plano.&lt;/p&gt;",
    "seed": {
        "parameters": [
            {
                "name": "Q1",
                "label": null,
                "list": [
                    "M4_G_12b_3.svg",
                    "M4_G_12b_4.svg"
                ]
            },
            {
                "name": "Q2",
                "label": null,
                "list": [
                    "M4_G_12b_1.svg",
                    "M4_G_12b_2.svg"
                ]
            }
        ],
        "calculated": [
            {
                "name": "A1",
                "label": "{{function}}",
                "function": "Cono",
                "feedback": "&lt;p&gt;Es un cono porque está formado por un sector circular y un círculo.&lt;/p&gt;"
            },
            {
                "name": "A2",
                "label": "{{function}}",
                "function": "Cilindro",
                "feedback": "&lt;p&gt;Es un cilindro porque está formado por un rectángulo y dos círculos.&lt;/p&gt;"
            }
        ],
        "uniques": true
    },
    "algorithm": {
        "name": "calculateOperation",
        "template": "Cloze with text"
    }
}</v>
      </c>
      <c r="C877" s="202" t="str">
        <f t="shared" si="45"/>
        <v>#REF!</v>
      </c>
      <c r="D877" s="202" t="str">
        <f t="shared" si="2"/>
        <v>#REF!</v>
      </c>
    </row>
    <row r="878" ht="15.75" customHeight="1">
      <c r="A878" s="202" t="str">
        <f>Seeds!AA1010</f>
        <v>M4-EyP-1a-I-1</v>
      </c>
      <c r="B878" s="202" t="str">
        <f>Seeds!Z1010</f>
        <v>{"id":"M4-EyP-1a-I-1","stimulus":"&lt;p&gt;Selecciona la afirmación correcta sobre estos datos.&lt;/p&gt;&lt;div style=\"border: 3px solid #24817C; padding: 0.5rem;\"&gt;&lt;table style=\"width: 100%; background: none !important;\"&gt;&lt;tbody&gt;&lt;tr&gt;&lt;td style=\"width: 20%; text-align: center; border: none; background: none !important;\"&gt;{{Q2}}&lt;/td&gt;&lt;td style=\"width: 20%; text-align: center; border: none; background: none !important;\"&gt;{{Q1}}&lt;/td&gt;&lt;td style=\"width: 20%; text-align: center; border: none; background: none !important;\"&gt;{{Q4}}&lt;/td&gt;&lt;td style=\"width: 20%; text-align: center; border: none; background: none !important;\"&gt;{{Q4}}&lt;/td&gt;&lt;td style=\"width: 20%; text-align: center; border: none; background: none !important;\"&gt;{{Q1}}&lt;/td&gt;&lt;/tr&gt;&lt;tr&gt;&lt;td style=\"width: 20%; text-align: center; border: none; background: none !important;\"&gt;{{Q4}}&lt;/td&gt;&lt;td style=\"width: 20%; text-align: center; border: none; background: none !important;\"&gt;{{Q3}}&lt;/td&gt;&lt;td style=\"width: 20%; text-align: center; border: none; background: none !important;\"&gt;{{Q2}}&lt;/td&gt;&lt;td style=\"width: 20%; text-align: center; border: none; background: none !important;\"&gt;{{Q3}}&lt;/td&gt;&lt;td style=\"width: 20%; text-align: center; border: none; background: none !important;\"&gt;{{Q3}}&lt;/td&gt;&lt;/tr&gt;&lt;/tbody&gt;&lt;/table&gt;&lt;/div&gt;","hint":"&lt;p&gt;La frecuencia absoluta de un dato es el número de veces que este se repite.&lt;/p&gt;","feedback":"&lt;p&gt;La frecuencia absoluta de un dato es el número de veces que este se repite.&lt;/p&gt;","seed":{"parameters":[{"name":"Q1","label":null,"min":1,"max":12,"step":1},{"name":"Q2","label":null,"min":1,"max":12,"step":1},{"name":"Q3","label":null,"min":1,"max":12,"step":1},{"name":"Q4","label":null,"min":1,"max":12,"step":1}],"calculated":[{"name":"A1","label":"La frecuencia absoluta de {{Q1}} es 2."},{"name":"A2","label":"La frecuencia absoluta de {{Q2}} es 2."},{"name":"A3","label":"La frecuencia absoluta de {{Q3}} es 3."},{"name":"A4","label":"La frecuencia absoluta de {{Q4}} es 3."},{"name":"A5","label":"La frecuencia absoluta de {{Q1}} es 3.","incorrect":true},{"name":"A6","label":"La frecuencia absoluta de {{Q1}} es 1.","incorrect":true},{"name":"A7","label":"La frecuencia absoluta de {{Q2}} es 3.","incorrect":true},{"name":"A8","label":"La frecuencia absoluta de {{Q2}} es 1.","incorrect":true},{"name":"A9","label":"La frecuencia absoluta de {{Q3}} es 2.","incorrect":true},{"name":"A10","label":"La frecuencia absoluta de {{Q3}} es 1.","incorrect":true},{"name":"A11","label":"La frecuencia absoluta de {{Q4}} es 1.","incorrect":true},{"name":"A12","label":"La frecuencia absoluta de {{Q4}} es 2.","incorrect":true}],"uniques":true},"algorithm":{"name":"trueFalse","template":"Multiple choice – multiple response","params":{"countCorrect":2,"countIncorrect":1,"showCheckIcon":true}}}</v>
      </c>
      <c r="C878" s="202" t="str">
        <f t="shared" si="45"/>
        <v>#REF!</v>
      </c>
      <c r="D878" s="202" t="str">
        <f t="shared" si="2"/>
        <v>#REF!</v>
      </c>
    </row>
    <row r="879" ht="15.75" customHeight="1">
      <c r="A879" s="202" t="str">
        <f>Seeds!AA1011</f>
        <v>M4-EyP-1a-I-2</v>
      </c>
      <c r="B879" s="202" t="str">
        <f>Seeds!Z1011</f>
        <v>{"id":"M4-EyP-1a-I-2","stimulus":"&lt;p&gt;Selecciona la afirmación correcta sobre estos datos.&lt;/p&gt;&lt;div style=\"border: 3px solid #24817C; padding: 0.5rem;\"&gt;&lt;table style=\"width: 100%; background: none !important;\"&gt;&lt;tbody&gt;&lt;tr&gt;&lt;td style=\"width: 20%; text-align: center; border: none; background: none !important;\"&gt;{{Q1}}&lt;/td&gt;&lt;td style=\"width: 20%; text-align: center; border: none; background: none !important;\"&gt;{{Q4}}&lt;/td&gt;&lt;td style=\"width: 20%; text-align: center; border: none; background: none !important;\"&gt;{{Q2}}&lt;/td&gt;&lt;td style=\"width: 20%; text-align: center; border: none; background: none !important;\"&gt;{{Q4}}&lt;/td&gt;&lt;td style=\"width: 20%; text-align: center; border: none; background: none !important;\"&gt;{{Q2}}&lt;/td&gt;&lt;/tr&gt;&lt;tr&gt;&lt;td style=\"width: 20%; text-align: center; border: none; background: none !important;\"&gt;{{Q1}}&lt;/td&gt;&lt;td style=\"width: 20%; text-align: center; border: none; background: none !important;\"&gt;{{Q1}}&lt;/td&gt;&lt;td style=\"width: 20%; text-align: center; border: none; background: none !important;\"&gt;{{Q4}}&lt;/td&gt;&lt;td style=\"width: 20%; text-align: center; border: none; background: none !important;\"&gt;{{Q3}}&lt;/td&gt;&lt;td style=\"width: 20%; text-align: center; border: none; background: none !important;\"&gt;{{Q1}}&lt;/td&gt;&lt;/tr&gt;&lt;/tbody&gt;&lt;/table&gt;&lt;/div&gt;","hint":"&lt;p&gt;La frecuencia absoluta de un dato es el número de veces que este se repite.&lt;/p&gt;","feedback":"&lt;p&gt;La frecuencia absoluta de un dato es el número de veces que este se repite.&lt;/p&gt;","seed":{"parameters":[{"name":"Q1","label":null,"min":1,"max":12,"step":1},{"name":"Q2","label":null,"min":1,"max":12,"step":1},{"name":"Q3","label":null,"min":1,"max":12,"step":1},{"name":"Q4","label":null,"min":1,"max":12,"step":1}],"calculated":[{"name":"A1","label":"La frecuencia absoluta de {{Q1}} es 4."},{"name":"A2","label":"La frecuencia absoluta de {{Q2}} es 2."},{"name":"A3","label":"La frecuencia absoluta de {{Q3}} es 1."},{"name":"A4","label":"La frecuencia absoluta de {{Q4}} es 3."},{"name":"A5","label":"La frecuencia absoluta de {{Q1}} es 2.","incorrect":true},{"name":"A6","label":"La frecuencia absoluta de {{Q1}} es 3.","incorrect":true},{"name":"A7","label":"La frecuencia absoluta de {{Q2}} es 1.","incorrect":true},{"name":"A8","label":"La frecuencia absoluta de {{Q2}} es 3.","incorrect":true},{"name":"A9","label":"La frecuencia absoluta de {{Q3}} es 2.","incorrect":true},{"name":"A10","label":"La frecuencia absoluta de {{Q3}} es 3.","incorrect":true},{"name":"A11","label":"La frecuencia absoluta de {{Q4}} es 2.","incorrect":true},{"name":"A12","label":"La frecuencia absoluta de {{Q4}} es 4.","incorrect":true}],"uniques":true},"algorithm":{"name":"trueFalse","template":"Multiple choice – multiple response","params":{"countCorrect":2,"countIncorrect":1,"showCheckIcon":true}}}</v>
      </c>
      <c r="C879" s="202" t="str">
        <f t="shared" si="45"/>
        <v>#REF!</v>
      </c>
      <c r="D879" s="202" t="str">
        <f t="shared" si="2"/>
        <v>#REF!</v>
      </c>
    </row>
    <row r="880" ht="15.75" customHeight="1">
      <c r="A880" s="202" t="str">
        <f>Seeds!AA1012</f>
        <v>M4-EyP-1a-E-1</v>
      </c>
      <c r="B880" s="202" t="str">
        <f>Seeds!Z1012</f>
        <v>{"id":"M4-EyP-1a-E-1","stimulus":"&lt;p&gt;Observa estos datos y completa la tabla de frecuencias.&lt;/p&gt;&lt;div style=\"border: 3px solid #C77CB7; padding: 0.5rem;\"&gt;&lt;table style=\"width: 100%; background: none !important;\"&gt;&lt;tbody&gt;&lt;tr&gt;&lt;td style=\"width: 25%; text-align: center; border: none; background: none !important;\"&gt;{{Q3}}&lt;/td&gt;&lt;td style=\"width: 25%; text-align: center; border: none; background: none !important;\"&gt;{{Q1}}&lt;/td&gt;&lt;td style=\"width: 25%; text-align: center; border: none; background: none !important;\"&gt;{{Q3}}&lt;/td&gt;&lt;td style=\"width: 25%; text-align: center; border: none; background: none !important;\"&gt;{{Q1}}&lt;/td&gt;&lt;/tr&gt;&lt;tr&gt;&lt;td style=\"width: 25%; text-align: center; border: none; background: none !important;\"&gt;{{Q1}}&lt;/td&gt;&lt;td style=\"width: 25%; text-align: center; border: none; background: none !important;\"&gt;{{Q1}}&lt;/td&gt;&lt;td style=\"width: 25%; text-align: center; border: none; background: none !important;\"&gt;{{Q2}}&lt;/td&gt;&lt;td style=\"width: 25%; text-align: center; border: none; background: none !important;\"&gt;{{Q3}}&lt;/td&gt;&lt;/tr&gt;&lt;tr&gt;&lt;td style=\"width: 25%; text-align: center; border: none; background: none !important;\"&gt;{{Q1}}&lt;/td&gt;&lt;td style=\"width: 25%; text-align: center; border: none; background: none !important;\"&gt;{{Q3}}&lt;/td&gt;&lt;td style=\"width: 25%; text-align: center; border: none; background: none !important;\"&gt;{{Q1}}&lt;/td&gt;&lt;td style=\"width: 25%; text-align: center; border: none; background: none !important;\"&gt;{{Q2}}&lt;/td&gt;&lt;/tr&gt;&lt;/tbody&gt;&lt;/table&gt;&lt;/div&gt;","template":"&lt;table style=\"width: 100%;\"&gt;&lt;tbody&gt;&lt;tr&gt;&lt;td style=\"width: 50%; text-align: center; color: white; background-color: #C77CB7;\"&gt;&lt;strong&gt;Valores&lt;/strong&gt;&lt;/td&gt;&lt;td style=\"width: 50%; text-align: center; color: white; background-color: #C77CB7;\"&gt;&lt;strong&gt;Frecuencia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center;\"&gt;{{response}}&lt;/td&gt;&lt;/tr&gt;&lt;/tbody&gt;&lt;/table&gt;","hint":"&lt;p&gt;La frecuencia absoluta de un dato es el número de veces que este se repite.&lt;/p&gt;","feedback":"&lt;p&gt;La frecuencia absoluta de un dato es el número de veces que este se repite.&lt;/p&gt;","seed":{"parameters":[{"name":"Q1","label":null,"min":1,"max":12,"step":1},{"name":"Q2","label":null,"min":1,"max":12,"step":1},{"name":"Q3","label":null,"min":1,"max":12,"step":1}],"calculated":[{"name":"A1","label":"{{function}}","function":"6"},{"name":"A2","label":"{{function}}","function":"2"},{"name":"A3","label":"{{function}}","function":"4"}],"uniques":true},"algorithm":{"name":"calculateOperation","params":{"method":"equivLiteral","keyboard":"NUMERICAL"}}}</v>
      </c>
      <c r="C880" s="202" t="str">
        <f t="shared" si="45"/>
        <v>#REF!</v>
      </c>
      <c r="D880" s="202" t="str">
        <f t="shared" si="2"/>
        <v>#REF!</v>
      </c>
    </row>
    <row r="881" ht="15.75" customHeight="1">
      <c r="A881" s="202" t="str">
        <f>Seeds!AA1013</f>
        <v>M4-EyP-1a-E-2</v>
      </c>
      <c r="B881" s="202" t="str">
        <f>Seeds!Z1013</f>
        <v>{"id":"M4-EyP-1a-E-2","stimulus":"&lt;p&gt;Observa estos datos y completa la tabla de frecuencias.&lt;/p&gt;&lt;div style=\"border: 3px solid #C77CB7; padding: 0.5rem;\"&gt;&lt;table style=\"width: 100%; background: none !important;\"&gt;&lt;tbody&gt;&lt;tr&gt;&lt;td style=\"width: 25%; text-align: center; border: none; background: none !important;\"&gt;{{Q2}}&lt;/td&gt;&lt;td style=\"width: 25%; text-align: center; border: none; background: none !important;\"&gt;{{Q1}}&lt;/td&gt;&lt;td style=\"width: 25%; text-align: center; border: none; background: none !important;\"&gt;{{Q3}}&lt;/td&gt;&lt;td style=\"width: 25%; text-align: center; border: none; background: none !important;\"&gt;{{Q3}}&lt;/td&gt;&lt;/tr&gt;&lt;tr&gt;&lt;td style=\"width: 25%; text-align: center; border: none; background: none !important;\"&gt;{{Q2}}&lt;/td&gt;&lt;td style=\"width: 25%; text-align: center; border: none; background: none !important;\"&gt;{{Q3}}&lt;/td&gt;&lt;td style=\"width: 25%; text-align: center; border: none; background: none !important;\"&gt;{{Q2}}&lt;/td&gt;&lt;td style=\"width: 25%; text-align: center; border: none; background: none !important;\"&gt;{{Q1}}&lt;/td&gt;&lt;/tr&gt;&lt;tr&gt;&lt;td style=\"width: 25%; text-align: center; border: none; background: none !important;\"&gt;{{Q1}}&lt;/td&gt;&lt;td style=\"width: 25%; text-align: center; border: none; background: none !important;\"&gt;{{Q1}}&lt;/td&gt;&lt;td style=\"width: 25%; text-align: center; border: none; background: none !important;\"&gt;{{Q1}}&lt;/td&gt;&lt;td style=\"width: 25%; text-align: center; border: none; background: none !important;\"&gt;{{Q3}}&lt;/td&gt;&lt;/tr&gt;&lt;/tbody&gt;&lt;/table&gt;&lt;/div&gt;","template":"&lt;table style=\"width: 100%;\"&gt;&lt;tbody&gt;&lt;tr&gt;&lt;td style=\"width: 50%; text-align: center; color: white; background-color: #C77CB7;\"&gt;&lt;strong&gt;Valores&lt;/strong&gt;&lt;/td&gt;&lt;td style=\"width: 50%; text-align: center; color: white; background-color: #C77CB7;\"&gt;&lt;strong&gt;Frecuencia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center;\"&gt;{{response}}&lt;/td&gt;&lt;/tr&gt;&lt;/tbody&gt;&lt;/table&gt;","hint":"&lt;p&gt;La frecuencia absoluta de un dato es el número de veces que este se repite.&lt;/p&gt;","feedback":"&lt;p&gt;La frecuencia absoluta de un dato es el número de veces que este se repite.&lt;/p&gt;","seed":{"parameters":[{"name":"Q1","label":null,"min":1,"max":12,"step":1},{"name":"Q2","label":null,"min":1,"max":12,"step":1},{"name":"Q3","label":null,"min":1,"max":12,"step":1}],"calculated":[{"name":"A1","label":"{{function}}","function":"5"},{"name":"A2","label":"{{function}}","function":"3"},{"name":"A3","label":"{{function}}","function":"4"}],"uniques":true},"algorithm":{"name":"calculateOperation","params":{"method":"equivLiteral","keyboard":"NUMERICAL"}}}</v>
      </c>
      <c r="C881" s="202" t="str">
        <f t="shared" si="45"/>
        <v>#REF!</v>
      </c>
      <c r="D881" s="202" t="str">
        <f t="shared" si="2"/>
        <v>#REF!</v>
      </c>
    </row>
    <row r="882" ht="15.75" customHeight="1">
      <c r="A882" s="202" t="str">
        <f>Seeds!AA1014</f>
        <v>M4-EyP-1a-A-1</v>
      </c>
      <c r="B882" s="202" t="str">
        <f>Seeds!Z1014</f>
        <v>{"id":"M4-EyP-1a-A-1","stimulus":"&lt;p&gt;Alfredo ha apuntado el color de todas sus camisetas en esta lista. Observa los datos y completa la tabla de frecuencias.&lt;/p&gt;&lt;div style=\"border: 3px solid #72D2CD; padding: 0.5rem;\"&gt;&lt;table style=\"width: 100%; background: none !important;\"&gt;&lt;tbody&gt;&lt;tr&gt;&lt;td style=\"width: 25%; text-align: center; border: none; background: none !important;\"&gt;{{Q1}}&lt;/td&gt;&lt;td style=\"width: 25%; text-align: center; border: none; background: none !important;\"&gt;{{Q2}}&lt;/td&gt;&lt;td style=\"width: 25%; text-align: center; border: none; background: none !important;\"&gt;{{Q2}}&lt;/td&gt;&lt;td style=\"width: 25%; text-align: center; border: none; background: none !important;\"&gt;{{Q3}}&lt;/td&gt;&lt;/tr&gt;&lt;tr&gt;&lt;td style=\"width: 25%; text-align: center; border: none; background: none !important;\"&gt;{{Q2}}&lt;/td&gt;&lt;td style=\"width: 25%; text-align: center; border: none; background: none !important;\"&gt;{{Q1}}&lt;/td&gt;&lt;td style=\"width: 25%; text-align: center; border: none; background: none !important;\"&gt;{{Q2}}&lt;/td&gt;&lt;td style=\"width: 25%; text-align: center; border: none; background: none !important;\"&gt;{{Q2}}&lt;/td&gt;&lt;/tr&gt;&lt;tr&gt;&lt;td style=\"width: 25%; text-align: center; border: none; background: none !important;\"&gt;{{Q1}}&lt;/td&gt;&lt;td style=\"width: 25%; text-align: center; border: none; background: none !important;\"&gt;{{Q1}}&lt;/td&gt;&lt;td style=\"width: 25%; text-align: center; border: none; background: none !important;\"&gt;{{Q1}}&lt;/td&gt;&lt;td style=\"width: 25%; text-align: center; border: none; background: none !important;\"&gt;{{Q2}}&lt;/td&gt;&lt;/tr&gt;&lt;/tr&gt;&lt;tr&gt;&lt;td style=\"width: 25%; text-align: center; border: none; background: none !important;\"&gt;{{Q1}}&lt;/td&gt;&lt;td style=\"width: 25%; text-align: center; border: none; background: none !important;\"&gt;{{Q2}}&lt;/td&gt;&lt;td style=\"width: 25%; text-align: center; border: none; background: none !important;\"&gt;{{Q3}}&lt;/td&gt;&lt;td style=\"width: 25%; text-align: center; border: none; background: none !important;\"&gt;{{Q3}}&lt;/td&gt;&lt;/tr&gt;&lt;/tbody&gt;&lt;/table&gt;&lt;/div&gt;","template":"&lt;div style=\"display:flex; justify-content:center;\"&gt;&lt;table style=\"width: 70%;\"&gt;&lt;tbody&gt;&lt;tr&gt;&lt;td style=\"width: 50%; text-align: center; color: white; background-color: #72D2CD;\"&gt;&lt;strong&gt;Color de camiseta&lt;/strong&gt;&lt;/td&gt;&lt;td style=\"width: 50%; text-align: center; color: white; background-color: #72D2CD;\"&gt;&lt;strong&gt;Frecuencia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center;\"&gt;{{response}}&lt;/td&gt;&lt;/tr&gt;&lt;/tbody&gt;&lt;/table&gt;","hint":"&lt;p&gt;La frecuencia absoluta de un dato es el número de veces que este se repite.&lt;/p&gt;","feedback":"&lt;p&gt;La frecuencia absoluta de un dato es el número de veces que este se repite.&lt;/p&gt;","seed":{"parameters":[{"name":"Q1","label":null,"list":["Azul","Blanca","Verde"]},{"name":"Q2","label":null,"list":["Azul","Blanca","Verde"]},{"name":"Q3","label":null,"list":["Azul","Blanca","Verde"]}],"calculated":[{"name":"A1","label":"{{function}}","function":"6"},{"name":"A2","label":"{{function}}","function":"7"},{"name":"A3","label":"{{function}}","function":"3"}],"uniques":true},"algorithm":{"name":"calculateOperation","params":{"method":"equivLiteral","keyboard":"NUMERICAL"}}}</v>
      </c>
      <c r="C882" s="202" t="str">
        <f t="shared" si="45"/>
        <v>#REF!</v>
      </c>
      <c r="D882" s="202" t="str">
        <f t="shared" si="2"/>
        <v>#REF!</v>
      </c>
    </row>
    <row r="883" ht="15.75" customHeight="1">
      <c r="A883" s="202" t="str">
        <f>Seeds!AA1015</f>
        <v>M4-EyP-1a-A-2</v>
      </c>
      <c r="B883" s="202" t="str">
        <f>Seeds!Z1015</f>
        <v>{"id":"M4-EyP-1a-A-2","stimulus":"&lt;p&gt;Un grupo de amigos ha apuntado en qué planta de su edificio viven. Observa los datos y completa la tabla de frecuencias.&lt;/p&gt;&lt;div style=\"border: 3px solid #BDB1FB; padding: 0.5rem;\"&gt;&lt;table style=\"width: 100%; background: none !important;\"&gt;&lt;tbody&gt;&lt;tr&gt;&lt;td style=\"width: 33.3%; text-align: center; border: none; background: none !important;\"&gt;{{Q1}}&lt;/td&gt;&lt;td style=\"width: 33.3%; text-align: center; border: none; background: none !important;\"&gt;{{Q2}}&lt;/td&gt;&lt;td style=\"width: 33.3%; text-align: center; border: none; background: none !important;\"&gt;{{Q1}}&lt;/td&gt;&lt;/tr&gt;&lt;tr&gt;&lt;td style=\"width: 33.3%; text-align: center; border: none; background: none !important;\"&gt;{{Q1}}&lt;/td&gt;&lt;td style=\"width: 33.3%; text-align: center; border: none; background: none !important;\"&gt;{{Q2}}&lt;/td&gt;&lt;td style=\"width: 33.3%; text-align: center; border: none; background: none !important;\"&gt;{{Q2}}&lt;/td&gt;&lt;/tr&gt;&lt;tr&gt;&lt;td style=\"width: 33.3%; text-align: center; border: none; background: none !important;\"&gt;{{Q1}}&lt;/td&gt;&lt;td style=\"width: 33.3%; text-align: center; border: none; background: none !important;\"&gt;{{Q3}}&lt;/td&gt;&lt;td style=\"width: 33.3%; text-align: center; border: none; background: none !important;\"&gt;{{Q3}}&lt;/td&gt;&lt;/tr&gt;&lt;/tr&gt;&lt;/tbody&gt;&lt;/table&gt;&lt;/div&gt;","template":"&lt;div style=\"display:flex; justify-content:center;\"&gt;&lt;table style=\"width: 70%;\"&gt;&lt;tbody&gt;&lt;tr&gt;&lt;td style=\"width: 50%; text-align: center; color: white; background-color: #BDB1FB;\"&gt;&lt;strong&gt;Altura&lt;/strong&gt;&lt;/td&gt;&lt;td style=\"width: 50%; text-align: center; color: white; background-color: #BDB1FB;\"&gt;&lt;strong&gt;Frecuencia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center;\"&gt;{{response}}&lt;/td&gt;&lt;/tr&gt;&lt;/tbody&gt;&lt;/table&gt;","hint":"&lt;p&gt;La frecuencia absoluta de un dato es el número de veces que este se repite.&lt;/p&gt;","feedback":"&lt;p&gt;La frecuencia absoluta de un dato es el número de veces que este se repite.&lt;/p&gt;","seed":{"parameters":[{"name":"Q1","label":null,"list":["2.ª planta","4.ª planta","5.ª planta","6.ª planta"]},{"name":"Q2","label":null,"list":["2.ª planta","4.ª planta","5.ª planta","6.ª planta"]},{"name":"Q3","label":null,"list":["2.ª planta","4.ª planta","5.ª planta","6.ª planta"]}],"calculated":[{"name":"A1","label":"{{function}}","function":"4"},{"name":"A2","label":"{{function}}","function":"3"},{"name":"A3","label":"{{function}}","function":"2"}],"uniques":true},"algorithm":{"name":"calculateOperation","params":{"method":"equivLiteral","keyboard":"NUMERICAL"}}}</v>
      </c>
      <c r="C883" s="202" t="str">
        <f t="shared" si="45"/>
        <v>#REF!</v>
      </c>
      <c r="D883" s="202" t="str">
        <f t="shared" si="2"/>
        <v>#REF!</v>
      </c>
    </row>
    <row r="884" ht="15.75" customHeight="1">
      <c r="A884" s="202" t="str">
        <f>Seeds!AA1016</f>
        <v>M4-EyP-1a-A-3</v>
      </c>
      <c r="B884" s="202" t="str">
        <f>Seeds!Z1016</f>
        <v>{"id":"M4-EyP-1a-A-3","stimulus":"&lt;p&gt;La profesora de Educación Físca ha apuntado los deportes favoritos de sus alumnos. Observa los datos y completa la tabla de frecuencias.&lt;/p&gt;&lt;div style=\"border: 3px solid #FEA487; padding: 0.5rem;\"&gt;&lt;table style=\"width: 100%; background: none !important;\"&gt;&lt;tbody&gt;&lt;tr&gt;&lt;td style=\"width: 25%; text-align: center; border: none; background: none !important;\"&gt;{{Q2}}&lt;/td&gt;&lt;td style=\"width: 25%; text-align: center; border: none; background: none !important;\"&gt;{{Q2}}&lt;/td&gt;&lt;td style=\"width: 25%; text-align: center; border: none; background: none !important;\"&gt;{{Q2}}&lt;/td&gt;&lt;td style=\"width: 25%; text-align: center; border: none; background: none !important;\"&gt;{{Q3}}&lt;/td&gt;&lt;/tr&gt;&lt;tr&gt;&lt;td style=\"width: 25%; text-align: center; border: none; background: none !important;\"&gt;{{Q3}}&lt;/td&gt;&lt;td style=\"width: 25%; text-align: center; border: none; background: none !important;\"&gt;{{Q3}}&lt;/td&gt;&lt;td style=\"width: 25%; text-align: center; border: none; background: none !important;\"&gt;{{Q1}}&lt;/td&gt;&lt;td style=\"width: 25%; text-align: center; border: none; background: none !important;\"&gt;{{Q2}}&lt;/td&gt;&lt;/tr&gt;&lt;tr&gt;&lt;td style=\"width: 25%; text-align: center; border: none; background: none !important;\"&gt;{{Q3}}&lt;/td&gt;&lt;td style=\"width: 25%; text-align: center; border: none; background: none !important;\"&gt;{{Q1}}&lt;/td&gt;&lt;td style=\"width: 25%; text-align: center; border: none; background: none !important;\"&gt;{{Q3}}&lt;/td&gt;&lt;td style=\"width: 25%; text-align: center; border: none; background: none !important;\"&gt;{{Q3}}&lt;/td&gt;&lt;/tr&gt;&lt;/tbody&gt;&lt;/table&gt;&lt;/div&gt;","template":"&lt;div style=\"display:flex; justify-content:center;\"&gt;&lt;table style=\"width: 70%;\"&gt;&lt;tbody&gt;&lt;tr&gt;&lt;td style=\"width: 50%; text-align: center; color: white; background-color: #FEA487;\"&gt;&lt;strong&gt;Deporte&lt;/strong&gt;&lt;/td&gt;&lt;td style=\"width: 50%; text-align: center; color: white; background-color: #FEA487;\"&gt;&lt;strong&gt;Frecuencia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center;\"&gt;{{response}}&lt;/td&gt;&lt;/tr&gt;&lt;/tbody&gt;&lt;/table&gt;","hint":"&lt;p&gt;La frecuencia absoluta de un dato es el número de veces que este se repite.&lt;/p&gt;","feedback":"&lt;p&gt;La frecuencia absoluta de un dato es el número de veces que este se repite.&lt;/p&gt;","seed":{"parameters":[{"name":"Q1","label":null,"list":["Natación","Escalada","Patinaje"]},{"name":"Q2","label":null,"list":["Natación","Escalada","Patinaje"]},{"name":"Q3","label":null,"list":["Natación","Escalada","Patinaje"]}],"calculated":[{"name":"A1","label":"{{function}}","function":"2"},{"name":"A2","label":"{{function}}","function":"4"},{"name":"A3","label":"{{function}}","function":"6"}],"uniques":true},"algorithm":{"name":"calculateOperation","params":{"method":"equivLiteral","keyboard":"NUMERICAL"}}}</v>
      </c>
      <c r="C884" s="202" t="str">
        <f t="shared" si="45"/>
        <v>#REF!</v>
      </c>
      <c r="D884" s="202" t="str">
        <f t="shared" si="2"/>
        <v>#REF!</v>
      </c>
    </row>
    <row r="885" ht="15.75" customHeight="1">
      <c r="A885" s="202" t="str">
        <f>Seeds!AA1017</f>
        <v>M4-EyP-1b-I-1</v>
      </c>
      <c r="B885" s="202" t="str">
        <f>Seeds!Z1017</f>
        <v>{"id":"M4-EyP-1b-I-1","stimulus":"&lt;p&gt;Esta tabla de frecuencias recoge el número de hermanos que tienen los compañeros de la clase de Jaime. Selecciona la afirmación correcta.&lt;/p&gt;&lt;div style=\"display:flex; justify-content:center;\"&gt;&lt;table style=\"width: 70%;\"&gt;&lt;tbody&gt;&lt;tr&gt;&lt;td style=\"width: 50%; text-align: center; color: white; background-color: #C77CB7;\"&gt;&lt;strong&gt;Número de hermanos&lt;/strong&gt;&lt;/td&gt;&lt;td style=\"width: 50%; text-align: center; color: white; background-color: #C77CB7;\"&gt;&lt;strong&gt;Frecuencia absoluta&lt;/strong&gt;&lt;/td&gt;&lt;/tr&gt;&lt;tr&gt;&lt;td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center;\"&gt;{{Q6}}&lt;/td&gt;&lt;/tr&gt;&lt;/tbody&gt;&lt;/table&gt;","hint":"&lt;p&gt;La frecuencia absoluta de un dato es el número de veces que este se repite.&lt;/p&gt;","feedback":"&lt;p&gt;La frecuencia absoluta de un dato es el número de veces que este se repite.&lt;/p&gt;","seed":{"parameters":[{"name":"Q1","label":null,"min":2,"max":10,"step":1},{"name":"Q2","label":null,"min":2,"max":10,"step":1},{"name":"Q3","label":null,"min":2,"max":10,"step":1},{"name":"Q4","label":null,"min":2,"max":10,"step":1},{"name":"Q5","label":null,"min":2,"max":10,"step":1},{"name":"Q6","label":null,"min":2,"max":10,"step":1}],"calculated":[{"name":"A1","label":"Hay {{Q2}} estudiantes que tienen {{Q1}} hermanos."},{"name":"A2","label":"Hay {{Q4}} estudiantes que tienen {{Q3}} hermanos."},{"name":"A3","label":"Hay {{Q6}} estudiantes que tienen {{Q5}} hermanos."},{"name":"A4","label":"Hay {{Q1}} estudiantes que tienen {{Q2}} hermanos.","incorrect":true,"feedback":"&lt;p&gt;Hay {{Q2}} alumnos que tienen {{Q1}} hermanos.&lt;/p&gt;"},{"name":"A5","label":"Hay {{Q3}} estudiantes que tienen {{Q4}} hermanos.","incorrect":true,"feedback":"&lt;p&gt;Hay {{Q4}} alumnos que tienen {{Q3}} hermanos.&lt;/p&gt;"},{"name":"A6","label":"Hay {{Q5}} estudiantes que tienen {{Q6}} hermanos.","incorrect":true,"feedback":"&lt;p&gt;Hay {{Q6}} alumnos que tienen {{Q5}} hermanos.&lt;/p&gt;"},{"name":"A7","label":"Hay {{Q2}} estudiantes que tienen {{Q3}} hermanos.","incorrect":true,"feedback":"&lt;p&gt;Hay {{Q4}} alumnos que tienen {{Q3}} hermanos.&lt;/p&gt;"},{"name":"A8","label":"Hay {{Q4}} estudiantes que tienen {{Q5}} hermanos.","incorrect":true,"feedback":"&lt;p&gt;Hay {{Q6}} alumnos que tienen {{Q5}} hermanos.&lt;/p&gt;"},{"name":"A9","label":"Hay {{Q6}} estudiantes que tienen {{Q1}} hermanos.","incorrect":true,"feedback":"&lt;p&gt;Hay {{Q2}} alumnos que tienen {{Q1}} hermanos.&lt;/p&gt;"}],"uniques":true},"algorithm":{"name":"trueFalse","template":"Multiple choice – standard","params":{"countCorrect":1,"countIncorrect":2,"showCheckIcon":true}}}</v>
      </c>
      <c r="C885" s="202" t="str">
        <f t="shared" si="45"/>
        <v>#REF!</v>
      </c>
      <c r="D885" s="202" t="str">
        <f t="shared" si="2"/>
        <v>#REF!</v>
      </c>
    </row>
    <row r="886" ht="15.75" customHeight="1">
      <c r="A886" s="202" t="str">
        <f>Seeds!AA1018</f>
        <v>M4-EyP-1b-I-2</v>
      </c>
      <c r="B886" s="202" t="str">
        <f>Seeds!Z1018</f>
        <v>{"id":"M4-EyP-1b-I-2","stimulus":"&lt;p&gt;En un restaurante han apuntado en una tabla como esta el número de personas que están comiendo en cada mesa. Selecciona la afirmación correcta.&lt;/p&gt;&lt;div style=\"display:flex; justify-content:center;\"&gt;&lt;table style=\"width: 70%;\"&gt;&lt;tbody&gt;&lt;tr&gt;&lt;td style=\"width: 50%; text-align: center; color: white; background-color: #C77CB7;\"&gt;&lt;strong&gt;Personas por mesa&lt;/strong&gt;&lt;/td&gt;&lt;td style=\"width: 50%; text-align: center; color: white; background-color: #C77CB7;\"&gt;&lt;strong&gt;Frecuencia absoluta&lt;/strong&gt;&lt;/td&gt;&lt;/tr&gt;&lt;tr&gt;&lt;td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center;\"&gt;{{Q6}}&lt;/td&gt;&lt;/tr&gt;&lt;/tbody&gt;&lt;/table&gt;","hint":"&lt;p&gt;La frecuencia absoluta de un dato es el número de veces que este se repite.&lt;/p&gt;","feedback":"&lt;p&gt;La frecuencia absoluta de un dato es el número de veces que este se repite.&lt;/p&gt;","seed":{"parameters":[{"name":"Q1","label":null,"min":2,"max":10,"step":1},{"name":"Q2","label":null,"min":2,"max":10,"step":1},{"name":"Q3","label":null,"min":2,"max":10,"step":1},{"name":"Q4","label":null,"min":2,"max":10,"step":1},{"name":"Q5","label":null,"min":2,"max":10,"step":1},{"name":"Q6","label":null,"min":2,"max":10,"step":1}],"calculated":[{"name":"A1","label":"Hay {{Q2}} mesas con {{Q1}} comensales."},{"name":"A2","label":"Hay {{Q4}} mesas con {{Q3}} comensales."},{"name":"A3","label":"Hay {{Q6}} mesas con {{Q5}} comensales."},{"name":"A4","label":"Hay {{Q1}} mesas con {{Q2}} comensales.","incorrect":true,"feedback":"&lt;p&gt;Hay {{Q2}} mesas con {{Q1}} comensales.&lt;/p&gt;"},{"name":"A5","label":"Hay {{Q3}} mesas con {{Q4}} comensales.","incorrect":true,"feedback":"&lt;p&gt;Hay {{Q4}} mesas con {{Q3}} comensales.&lt;/p&gt;"},{"name":"A6","label":"Hay {{Q5}} mesas con {{Q6}} comensales.","incorrect":true,"feedback":"&lt;p&gt;Hay {{Q6}} mesas con {{Q5}} comensales.&lt;/p&gt;"},{"name":"A7","label":"Hay {{Q2}} mesas con {{Q3}} comensales.","incorrect":true,"feedback":"&lt;p&gt;Hay {{Q4}} mesas con {{Q3}} comensales.&lt;/p&gt;"},{"name":"A8","label":"Hay {{Q4}} mesas con {{Q1}} comensales.","incorrect":true,"feedback":"&lt;p&gt;Hay {{Q2}} mesas con {{Q1}} comensales.&lt;/p&gt;"},{"name":"A9","label":"Hay {{Q6}} mesas con {{Q3}} comensales.","incorrect":true,"feedback":"&lt;p&gt;Hay {{Q4}} mesas con {{Q3}} comensales.&lt;/p&gt;"}],"uniques":true},"algorithm":{"name":"trueFalse","template":"Multiple choice – standard","params":{"countCorrect":1,"countIncorrect":2,"showCheckIcon":true}}}</v>
      </c>
      <c r="C886" s="202" t="str">
        <f t="shared" si="45"/>
        <v>#REF!</v>
      </c>
      <c r="D886" s="202" t="str">
        <f t="shared" si="2"/>
        <v>#REF!</v>
      </c>
    </row>
    <row r="887" ht="15.75" customHeight="1">
      <c r="A887" s="202" t="str">
        <f>Seeds!AA1019</f>
        <v>M4-EyP-1b-I-3</v>
      </c>
      <c r="B887" s="202" t="str">
        <f>Seeds!Z1019</f>
        <v>{"id":"M4-EyP-1b-I-3","stimulus":"&lt;p&gt;Unos músicos han apuntado en esta tabla cuántos de ellos tocan cada instrumento. Selecciona la afirmación correcta.&lt;/p&gt;&lt;div style=\"display:flex; justify-content:center;\"&gt;&lt;table style=\"width: 70%;\"&gt;&lt;tbody&gt;&lt;tr&gt;&lt;td style=\"width: 50%; text-align: center; color: white; background-color: #C77CB7;\"&gt;&lt;strong&gt;Instrumento&lt;/strong&gt;&lt;/td&gt;&lt;td style=\"width: 50%; text-align: center; color: white; background-color: #C77CB7;\"&gt;&lt;strong&gt;Frecuencia absoluta&lt;/strong&gt;&lt;/td&gt;&lt;/tr&gt;&lt;tr&gt;&lt;td style=\"width: 50%; text-align: center;\"&gt;{{Q1}}&lt;/td&gt;&lt;td style=\"width: 50%; text-align: center;\"&gt;{{Q4}}&lt;/td&gt;&lt;/tr&gt;&lt;tr&gt;&lt;td style=\"width: 50%; text-align: center;\"&gt;{{Q2}}&lt;/td&gt;&lt;td style=\"width: 50%; text-align: center;\"&gt;{{Q5}}&lt;/td&gt;&lt;/tr&gt;&lt;tr&gt;&lt;td style=\"width: 50%; text-align: center;\"&gt;{{Q3}}&lt;/td&gt;&lt;td style=\"width: 50%; text-align: center;\"&gt;{{Q6}}&lt;/td&gt;&lt;/tr&gt;&lt;/tbody&gt;&lt;/table&gt;","hint":"&lt;p&gt;La frecuencia absoluta de un dato es el número de veces que este se repite.&lt;/p&gt;","feedback":"&lt;p&gt;La frecuencia absoluta de un dato es el número de veces que este se repite.&lt;/p&gt;","seed":{"parameters":[{"name":"Q1","label":null,"list":["saxofón","piano","violín","xilófono","ukelele","acordeón"]},{"name":"Q2","label":null,"list":["saxofón","piano","violín","xilófono","ukelele","acordeón"]},{"name":"Q3","label":null,"list":["saxofón","piano","violín","xilófono","ukelele","acordeón"]},{"name":"Q4","label":null,"min":2,"max":10,"step":1},{"name":"Q5","label":null,"min":2,"max":10,"step":1},{"name":"Q6","label":null,"min":2,"max":10,"step":1}],"calculated":[{"name":"A1","label":"{{Q4}} músicos tocan el {{Q1}}."},{"name":"A2","label":"{{Q5}} músicos tocan el {{Q2}}."},{"name":"A3","label":"{{Q6}} músicos tocan el {{Q3}}."},{"name":"A4","label":"{{Q4}} músicos tocan el {{Q2}}.","incorrect":true,"feedback":"&lt;p&gt;{{Q5}} músicos tocan el {{Q2}}.&lt;/p&gt;"},{"name":"A5","label":"{{Q4}} músicos tocan el {{Q3}}.","incorrect":true,"feedback":"&lt;p&gt;{{Q6}} músicos tocan el {{Q3}}.&lt;/p&gt;"},{"name":"A6","label":"{{Q5}} músicos tocan el {{Q1}}.","incorrect":true,"feedback":"&lt;p&gt;{{Q4}} músicos tocan el {{Q1}}.&lt;/p&gt;"},{"name":"A7","label":"{{Q5}} músicos tocan el {{Q3}}.","incorrect":true,"feedback":"&lt;p&gt;{{Q6}} músicos tocan el {{Q3}}.&lt;/p&gt;"},{"name":"A8","label":"{{Q6}} músicos tocan el {{Q1}}.","incorrect":true,"feedback":"&lt;p&gt;{{Q4}} músicos tocan el {{Q1}}.&lt;/p&gt;"},{"name":"A9","label":"{{Q6}} músicos tocan el {{Q2}}.","incorrect":true,"feedback":"&lt;p&gt;{{Q5}} músicos tocan el {{Q2}}.&lt;/p&gt;"}],"uniques":true},"algorithm":{"name":"trueFalse","template":"Multiple choice – standard","params":{"countCorrect":1,"countIncorrect":2,"showCheckIcon":true}}}</v>
      </c>
      <c r="C887" s="202" t="str">
        <f t="shared" si="45"/>
        <v>#REF!</v>
      </c>
      <c r="D887" s="202" t="str">
        <f t="shared" si="2"/>
        <v>#REF!</v>
      </c>
    </row>
    <row r="888" ht="15.75" customHeight="1">
      <c r="A888" s="202" t="str">
        <f>Seeds!AA1020</f>
        <v>M4-EyP-1b-E-1</v>
      </c>
      <c r="B888" s="202" t="str">
        <f>Seeds!Z1020</f>
        <v>{"id":"M4-EyP-1b-E-1","stimulus":"&lt;p&gt;Fran ha anotado en esta tabla los números que ha sacado tras tirar varias veces un dado de seis caras. Completa las siguientes oraciones.&lt;/p&gt;&lt;div style=\"display:flex; justify-content:center;\"&gt;&lt;table style=\"width: 70%;\"&gt;&lt;tbody&gt;&lt;tr&gt;&lt;td style=\"width: 50%; text-align: center; color: white; background-color: #72D2CD;\"&gt;&lt;strong&gt;Número&lt;/strong&gt;&lt;/td&gt;&lt;td style=\"width: 50%; text-align: center; color: white; background-color: #72D2CD;\"&gt;&lt;strong&gt;Frecuencia absoluta&lt;/strong&gt;&lt;/td&gt;&lt;/tr&gt;&lt;tr&gt;&lt;td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center;\"&gt;{{Q6}}&lt;/td&gt;&lt;/tr&gt;&lt;/tbody&gt;&lt;/table&gt;","template":"&lt;p&gt;El número {{response}} le ha salido {{Q2}} veces.&lt;/p&gt;&lt;p&gt;El número {{response}} le ha salido {{Q4}} veces.&lt;/p&gt;","hint":"&lt;p&gt;La frecuencia absoluta de un dato es el número de veces que este se repite.&lt;/p&gt;","feedback":"&lt;p&gt;La frecuencia absoluta de un dato es el número de veces que este se repite.&lt;/p&gt;","seed":{"parameters":[{"name":"Q1","label":null,"min":1,"max":15,"step":1},{"name":"Q2","label":null,"min":1,"max":15,"step":1},{"name":"Q3","label":null,"min":1,"max":15,"step":1},{"name":"Q4","label":null,"min":1,"max":15,"step":1},{"name":"Q5","label":null,"min":1,"max":15,"step":1},{"name":"Q6","label":null,"min":1,"max":15,"step":1}],"calculated":[{"name":"A1","label":"{{function}}","function":"2"},{"name":"A2","label":"{{function}}","function":"4"}],"uniques":true},"algorithm":{"name":"calculateOperation","params":{"method":"equivLiteral","keyboard":"NUMERICAL"}}}</v>
      </c>
      <c r="C888" s="202" t="str">
        <f t="shared" si="45"/>
        <v>#REF!</v>
      </c>
      <c r="D888" s="202" t="str">
        <f t="shared" si="2"/>
        <v>#REF!</v>
      </c>
    </row>
    <row r="889" ht="15.75" customHeight="1">
      <c r="A889" s="202" t="str">
        <f>Seeds!AA1021</f>
        <v>M4-EyP-1b-E-2</v>
      </c>
      <c r="B889" s="202" t="str">
        <f>Seeds!Z1021</f>
        <v>{"id":"M4-EyP-1b-E-2","stimulus":"&lt;p&gt;En esta tabla se han apuntado los platos favoritos de un grupo de niños. Completa las siguientes oraciones.&lt;/p&gt;&lt;div style=\"display:flex; justify-content:center;\"&gt;&lt;table style=\"width: 70%;\"&gt;&lt;tbody&gt;&lt;tr&gt;&lt;td style=\"width: 50%; text-align: center; color: white; background-color: #72D2CD;\"&gt;&lt;strong&gt;Platos&lt;/strong&gt;&lt;/td&gt;&lt;td style=\"width: 50%; text-align: center; color: white; background-color: #72D2CD;\"&gt;&lt;strong&gt;Frecuencia absoluta&lt;/strong&gt;&lt;/td&gt;&lt;/tr&gt;&lt;tr&gt;&lt;td style=\"width: 50%; text-align: center;\"&gt;{{Q7}}&lt;/td&gt;&lt;td style=\"width: 50%; text-align: center;\"&gt;{{Q1}}&lt;/td&gt;&lt;/tr&gt;&lt;tr&gt;&lt;td style=\"width: 50%; text-align: center;\"&gt;{{Q8}}&lt;/td&gt;&lt;td style=\"width: 50%; text-align: center;\"&gt;{{Q2}}&lt;/td&gt;&lt;/tr&gt;&lt;tr&gt;&lt;td style=\"width: 50%; text-align: center;\"&gt;{{Q9}}&lt;/td&gt;&lt;td style=\"width: 50%; text-align: center;\"&gt;{{Q3}}&lt;/td&gt;&lt;/tr&gt;&lt;tr&gt;&lt;td style=\"width: 50%; text-align: center;\"&gt;{{Q10}}&lt;/td&gt;&lt;td style=\"width: 50%; text-align: center;\"&gt;{{Q4}}&lt;/td&gt;&lt;/tr&gt;&lt;/tbody&gt;&lt;/table&gt;","template":"&lt;p&gt;El plato favorito de {{response}} niños es la {{Q7}}.&lt;/p&gt;&lt;p&gt;El plato favorito de {{response}} niños es la {{Q10}}.&lt;/p&gt;","hint":"&lt;p&gt;La frecuencia absoluta de un dato es el número de veces que este se repite.&lt;/p&gt;","feedback":"&lt;p&gt;La frecuencia absoluta de un dato es el número de veces que este se repite.&lt;/p&gt;","seed":{"parameters":[{"name":"Q1","label":null,"min":50,"max":100,"step":1},{"name":"Q2","label":null,"min":50,"max":100,"step":1},{"name":"Q3","label":null,"min":50,"max":100,"step":1},{"name":"Q4","label":null,"min":50,"max":100,"step":1},{"name":"Q7","label":null,"list":["sopa","tortilla","paella","pasta","ensaladilla","hamburguesa"]},{"name":"Q8","label":null,"list":["sopa","tortilla","paella","pasta","ensaladilla","hamburguesa"]},{"name":"Q9","label":null,"list":["sopa","tortilla","paella","pasta","ensaladilla","hamburguesa"]},{"name":"Q10","label":null,"list":["sopa","tortilla","paella","pasta","ensaladilla","hamburguesa"]}],"calculated":[{"name":"A1","label":"{{function}}","function":"{{Q1}}"},{"name":"A2","label":"{{function}}","function":"{{Q4}}"}],"uniques":true},"algorithm":{"name":"calculateOperation","params":{"method":"equivLiteral","keyboard":"NUMERICAL"}}}</v>
      </c>
      <c r="C889" s="202" t="str">
        <f t="shared" si="45"/>
        <v>#REF!</v>
      </c>
      <c r="D889" s="202" t="str">
        <f t="shared" si="2"/>
        <v>#REF!</v>
      </c>
    </row>
    <row r="890" ht="15.75" customHeight="1">
      <c r="A890" s="202" t="str">
        <f>Seeds!AA1022</f>
        <v>M4-EyP-1b-E-3</v>
      </c>
      <c r="B890" s="202" t="str">
        <f>Seeds!Z1022</f>
        <v>{"id":"M4-EyP-1b-E-3","stimulus":"&lt;p&gt;David ha anotado el número de viajes que han realizado sus amigos durante el último año. Completa las siguientes oraciones.&lt;/p&gt;&lt;div style=\"display:flex; justify-content:center;\"&gt;&lt;table style=\"width: 70%;\"&gt;&lt;tbody&gt;&lt;tr&gt;&lt;td style=\"width: 50%; text-align: center; color: white; background-color: #72D2CD;\"&gt;&lt;strong&gt;Amigos&lt;/strong&gt;&lt;/td&gt;&lt;td style=\"width: 50%; text-align: center; color: white; background-color: #72D2CD;\"&gt;&lt;strong&gt;Frecuencia absoluta&lt;/strong&gt;&lt;/td&gt;&lt;/tr&gt;&lt;tr&gt;&lt;td style=\"width: 50%; text-align: center;\"&gt;{{Q7}}&lt;/td&gt;&lt;td style=\"width: 50%; text-align: center;\"&gt;{{Q1}}&lt;/td&gt;&lt;/tr&gt;&lt;tr&gt;&lt;td style=\"width: 50%; text-align: center;\"&gt;{{Q8}}&lt;/td&gt;&lt;td style=\"width: 50%; text-align: center;\"&gt;{{Q2}}&lt;/td&gt;&lt;/tr&gt;&lt;tr&gt;&lt;td style=\"width: 50%; text-align: center;\"&gt;{{Q9}}&lt;/td&gt;&lt;td style=\"width: 50%; text-align: center;\"&gt;{{Q3}}&lt;/td&gt;&lt;/tr&gt;&lt;tr&gt;&lt;td style=\"width: 50%; text-align: center;\"&gt;{{Q10}}&lt;/td&gt;&lt;td style=\"width: 50%; text-align: center;\"&gt;{{Q4}}&lt;/td&gt;&lt;/tr&gt;&lt;tr&gt;&lt;td style=\"width: 50%; text-align: center;\"&gt;{{Q11}}&lt;/td&gt;&lt;td style=\"width: 50%; text-align: center;\"&gt;{{Q5}}&lt;/td&gt;&lt;/tr&gt;&lt;tr&gt;&lt;td style=\"width: 50%; text-align: center;\"&gt;{{Q12}}&lt;/td&gt;&lt;td style=\"width: 50%; text-align: center;\"&gt;{{Q6}}&lt;/td&gt;&lt;/tr&gt;&lt;/tbody&gt;&lt;/table&gt;","template":"&lt;p&gt;El amigo menos viajero ha realizado {{response}} viajes.&lt;/p&gt;&lt;p&gt;El amigo más viajero ha realizado {{response}} viajes.&lt;/p&gt;","hint":"&lt;p&gt;La frecuencia absoluta de un dato es el número de veces que este se repite.&lt;/p&gt;","feedback":"&lt;p&gt;La frecuencia absoluta de un dato es el número de veces que este se repite.&lt;/p&gt;","seed":{"parameters":[{"name":"Q1","label":null,"min":1,"max":10,"step":1},{"name":"Q2","label":null,"min":1,"max":10,"step":1},{"name":"Q3","label":null,"min":1,"max":10,"step":1},{"name":"Q4","label":null,"min":1,"max":10,"step":1},{"name":"Q5","label":null,"min":1,"max":10,"step":1},{"name":"Q6","label":null,"min":1,"max":10,"step":1},{"name":"Q7","label":null,"list":["Jimena","Noa","Vega","Nico","Lucas","Adrián"]},{"name":"Q8","label":null,"list":["Jimena","Noa","Vega","Nico","Lucas","Adrián"]},{"name":"Q9","label":null,"list":["Jimena","Noa","Vega","Nico","Lucas","Adrián"]},{"name":"Q10","label":null,"list":["Jimena","Noa","Vega","Nico","Lucas","Adrián"]},{"name":"Q11","label":null,"list":["Jimena","Noa","Vega","Nico","Lucas","Adrián"]},{"name":"Q12","label":null,"list":["Jimena","Noa","Vega","Nico","Lucas","Adrián"]}],"calculated":[{"name":"A1","label":"{{function}}","function":"math.min({{Q1}}, {{Q2}}, {{Q3}}, {{Q4}}, {{Q5}}, {{Q6}},)"},{"name":"A2","label":"{{function}}","function":"math.max({{Q1}}, {{Q2}}, {{Q3}}, {{Q4}}, {{Q5}}, {{Q6}},)"}],"uniques":true},"algorithm":{"name":"calculateOperation","params":{"method":"equivLiteral","keyboard":"NUMERICAL"}}}</v>
      </c>
      <c r="C890" s="202" t="str">
        <f t="shared" si="45"/>
        <v>#REF!</v>
      </c>
      <c r="D890" s="202" t="str">
        <f t="shared" si="2"/>
        <v>#REF!</v>
      </c>
    </row>
    <row r="891" ht="15.75" customHeight="1">
      <c r="A891" s="202" t="str">
        <f>Seeds!AA1023</f>
        <v>M4-EyP-2a-I-1</v>
      </c>
      <c r="B891" s="202" t="str">
        <f>Seeds!Z1023</f>
        <v>{"id":"M4-EyP-2a-I-1","stimulus":"&lt;p&gt;Cinco amigos le han pedido al DJ de una fiesta tantas canciones como las que aparecen en este gráfico. Indica si las siguientes afirmaciones son correctas o no.&lt;/p&gt;&lt;div style=\"display:flex; justify-content:center;\"&gt;&lt;div class=\"fr-chart ct-chart ct-minor-seventh\" data-chart='{\"type\": \"bar\", \"series\": [{\"name\": \"Canciones\", \"data\": [{{Q1}},{{Q2}},{{Q3}},{{Q4}},{{Q5}}]}], \"labels\":[\"Rafael\",\"Camilo\",\"Rocío\",\"Lola\",\"Joaquín\"],\"options\": {\"axisY\": {\"onlyInteger\": true}}}'&gt;&lt;/div&gt;&lt;/div&gt;","hint":"&lt;p&gt;La altura que alcanza cada barra representa el número de canciones que ha pedido cada uno.&lt;/p&gt;","feedback":"&lt;p&gt;La altura que alcanza cada barra representa el número de canciones que ha pedido cada uno.&lt;/p&gt;","seed":{"parameters":[{"name":"Q1","label":null,"list":[2,3,4,5,6,7]},{"name":"Q2","label":null,"list":[2,3,4,5,6,7]},{"name":"Q3","label":null,"list":[2,3,4,5,6,7]},{"name":"Q4","label":null,"list":[2,3,4,5,6,7]},{"name":"Q5","label":null,"list":[2,3,4,5,6,7]}],"calculated":[{"name":"A1","label":"Rafael ha pedido {{Q1}} canciones."},{"name":"A2","label":"Camilo ha pedido {{Q2}} canciones."},{"name":"A3","label":"Rocío ha pedido {{Q3}} canciones."},{"name":"A4","label":"Lola ha pedido {{Q4}} canciones."},{"name":"A5","label":"Joaquín ha pedido {{Q5}} canciones."},{"name":"A6","label":"Rafael ha pedido {{Q2}} canciones.","incorrect":true,"feedback":"&lt;p&gt;Rafael ha pedido {{Q1}} canciones.&lt;/p&gt;"},{"name":"A7","label":"Rafael ha pedido {{Q4}} canciones.","incorrect":true,"feedback":"&lt;p&gt;Rafael ha pedido {{Q1}} canciones.&lt;/p&gt;"},{"name":"A8","label":"Camilo ha pedido {{Q1}} canciones.","incorrect":true,"feedback":"&lt;p&gt;Camilo ha pedido {{Q2}} canciones.&lt;/p&gt;"},{"name":"A9","label":"Camilo ha pedido {{Q3}} canciones.","incorrect":true,"feedback":"&lt;p&gt;Camilo ha pedido {{Q2}} canciones.&lt;/p&gt;"},{"name":"A10","label":"Rocío ha pedido {{Q5}} canciones.","incorrect":true,"feedback":"&lt;p&gt;Rocío ha pedido {{Q3}} canciones.&lt;/p&gt;"},{"name":"A11","label":"Rocío ha pedido {{Q1}} canciones.","incorrect":true,"feedback":"&lt;p&gt;Rocío ha pedido {{Q3}} canciones.&lt;/p&gt;"},{"name":"A12","label":"Lola ha pedido {{Q2}} canciones.","incorrect":true,"feedback":"&lt;p&gt;Lola ha pedido {{Q4}} canciones.&lt;/p&gt;"},{"name":"A13","label":"Lola ha pedido {{Q3}} canciones.","incorrect":true,"feedback":"&lt;p&gt;Lola ha pedido {{Q4}} canciones.&lt;/p&gt;"},{"name":"A14","label":"Joaquín ha pedido {{Q4}} canciones.","incorrect":true,"feedback":"&lt;p&gt;Joaquín ha pedido {{Q5}} canciones.&lt;/p&gt;"},{"name":"A15","label":"Joaquín ha pedido {{Q2}} canciones.","incorrect":true,"feedback":"&lt;p&gt;Joaquín ha pedido {{Q5}} canciones.&lt;/p&gt;"}],"uniques":true},"algorithm":{"name":"trueFalse","template":"Choice matrix – inline","params":{"countCorrect":2,"countIncorrect":1,"showCheckIcon":false,"options":["Verdadero","Falso"]}}}</v>
      </c>
      <c r="C891" s="202" t="str">
        <f t="shared" si="45"/>
        <v>#REF!</v>
      </c>
      <c r="D891" s="202" t="str">
        <f t="shared" si="2"/>
        <v>#REF!</v>
      </c>
    </row>
    <row r="892" ht="15.75" customHeight="1">
      <c r="A892" s="202" t="str">
        <f>Seeds!AA1024</f>
        <v>M4-EyP-2a-I-2</v>
      </c>
      <c r="B892" s="202" t="str">
        <f>Seeds!Z1024</f>
        <v>{"id":"M4-EyP-2a-I-2","stimulus":"&lt;p&gt;En esta gráfica se ha anotado el número de veces que Rocío ha ido a cada uno de estos sitios durante el verano. Indica si las siguientes afirmaciones son correctas o no.&lt;/p&gt;&lt;div style=\"display:flex; justify-content:center;\"&gt;&lt;div class=\"fr-chart ct-chart ct-minor-seventh\" data-chart='{\"type\": \"bar\", \"series\": [{\"name\": \"Lugares\", \"data\": [{{Q1}},{{Q2}},{{Q3}},{{Q4}}]}], \"labels\":[\"{{Q5}}\",\"{{Q6}}\",\"{{Q7}}\",\"{{Q8}}\"],\"options\": {\"axisY\": {\"onlyInteger\": true}}}'&gt;&lt;/div&gt;&lt;/div&gt;","hint":"&lt;p&gt;La altura que alcanza cada barra representa el número de veces que Rocío ha ido a cada sitio.&lt;/p&gt;","feedback":"&lt;p&gt;La altura que alcanza cada barra representa el número de veces que Rocío ha ido a cada sitio.&lt;/p&gt;","seed":{"parameters":[{"name":"Q1","label":null,"list":[2,3,4,5,6,7]},{"name":"Q2","label":null,"list":[2,3,4,5,6,7]},{"name":"Q3","label":null,"list":[2,3,4,5,6,7]},{"name":"Q4","label":null,"list":[2,3,4,5,6,7]},{"name":"Q5","label":null,"list":["al museo","a la piscina","al campo","al parque","a la playa"]},{"name":"Q6","label":null,"list":["al museo","a la piscina","al campo","al parque","a la playa"]},{"name":"Q7","label":null,"list":["al museo","a la piscina","al campo","al parque","a la playa"]},{"name":"Q8","label":null,"list":["al museo","a la piscina","al campo","al parque","a la playa"]}],"calculated":[{"name":"A1","label":"Ha ido {{Q1}} veces {{Q5}}."},{"name":"A2","label":"Ha ido {{Q2}} veces {{Q6}}."},{"name":"A3","label":"Ha ido {{Q3}} veces {{Q7}}."},{"name":"A4","label":"Ha ido {{Q4}} veces {{Q8}}."},{"name":"A5","label":"Ha ido {{Q2}} veces {{Q5}}.","incorrect":true,"feedback":"Ha ido {{Q1}} veces {{Q5}}."},{"name":"A6","label":"Ha ido {{Q3}} veces {{Q5}}.","incorrect":true,"feedback":"Ha ido {{Q1}} veces {{Q5}}."},{"name":"A7","label":"Ha ido {{Q4}} veces {{Q6}}.","incorrect":true,"feedback":"Ha ido {{Q2}} veces {{Q6}}."},{"name":"A8","label":"Ha ido {{Q1}} veces {{Q6}}.","incorrect":true,"feedback":"Ha ido {{Q2}} veces {{Q6}}."},{"name":"A9","label":"Ha ido {{Q1}} veces {{Q7}}.","incorrect":true,"feedback":"Ha ido {{Q3}} veces {{Q7}}."},{"name":"A10","label":"Ha ido {{Q4}} veces {{Q7}}.","incorrect":true,"feedback":"Ha ido {{Q3}} veces {{Q7}}."},{"name":"A11","label":"Ha ido {{Q2}} veces {{Q8}}.","incorrect":true,"feedback":"Ha ido {{Q4}} veces {{Q8}}."},{"name":"A12","label":"Ha ido {{Q3}} veces {{Q8}}.","incorrect":true,"feedback":"Ha ido {{Q4}} veces {{Q8}}."}],"uniques":true},"algorithm":{"name":"trueFalse","template":"Choice matrix – inline","params":{"countCorrect":2,"countIncorrect":1,"showCheckIcon":false,"options":["Verdadero","Falso"]}}}</v>
      </c>
      <c r="C892" s="202" t="str">
        <f t="shared" si="45"/>
        <v>#REF!</v>
      </c>
      <c r="D892" s="202" t="str">
        <f t="shared" si="2"/>
        <v>#REF!</v>
      </c>
    </row>
    <row r="893" ht="15.75" customHeight="1">
      <c r="A893" s="202" t="str">
        <f>Seeds!AA1025</f>
        <v>M4-EyP-2a-I-3</v>
      </c>
      <c r="B893" s="202" t="str">
        <f>Seeds!Z1025</f>
        <v>{"id":"M4-EyP-2a-I-3","stimulus":"&lt;p&gt;Se le ha preguntado a estudiantes de 4.º de primaria qué profesión les gustaría ejercer de mayores. En esta gráfica están sus respuestas. Indica si las afirmaciones son correctas o no.&lt;/p&gt;&lt;div style=\"display:flex; justify-content:center;\"&gt;&lt;div class=\"fr-chart ct-chart ct-minor-seventh\" data-chart='{\"type\": \"bar\", \"series\": [{\"name\": \"Profesiones\", \"data\": [{{Q1}},{{Q2}},{{Q3}},{{Q4}}]}], \"labels\":[\"{{Q5}}\",\"{{Q6}}\",\"{{Q7}}\",\"{{Q8}}\"],\"options\": {\"axisY\": {\"onlyInteger\": true}}}'&gt;&lt;/div&gt;&lt;/div&gt;","hint":"&lt;p&gt;La altura que alcanza cada barra representa el número de estudiantes que quieren tener una profesión.&lt;/p&gt;","feedback":"&lt;p&gt;La altura que alcanza cada barra representa el número de estudiantes que quieren tener una profesión.&lt;/p&gt;","seed":{"parameters":[{"name":"Q1","label":null,"min":2,"max":10,"step":1},{"name":"Q2","label":null,"min":2,"max":10,"step":1},{"name":"Q3","label":null,"min":2,"max":10,"step":1},{"name":"Q4","label":null,"min":2,"max":10,"step":1},{"name":"Q5","label":null,"list":["juez","deportista","periodista","actor","profesor","médico","músico","científico"]},{"name":"Q6","label":null,"list":["juez","deportista","periodista","actor","profesor","médico","músico","científico"]},{"name":"Q7","label":null,"list":["juez","deportista","periodista","actor","profesor","médico","músico","científico"]},{"name":"Q8","label":null,"list":["juez","deportista","periodista","actor","profesor","médico","músico","científico"]}],"calculated":[{"name":"A1","label":"A {{Q1}} estudiantes les gustaría ser {{Q5}}."},{"name":"A2","label":"A {{Q2}} estudiantes les gustaría ser {{Q6}}."},{"name":"A3","label":"A {{Q3}} estudiantes les gustaría ser {{Q7}}."},{"name":"A4","label":"A {{Q4}} estudiantes les gustaría ser {{Q8}}."},{"name":"A5","label":"A {{Q2}} estudiantes les gustaría ser {{Q5}}.","incorrect":true,"feedback":"A {{Q2}} estudiantes les gustaría ser {{Q5}}."},{"name":"A6","label":"A {{Q3}} estudiantes les gustaría ser {{Q5}}.","incorrect":true,"feedback":"A {{Q3}} estudiantes les gustaría ser {{Q5}}."},{"name":"A7","label":"A {{Q1}} estudiantes les gustaría ser {{Q6}}.","incorrect":true,"feedback":"A {{Q1}} estudiantes les gustaría ser {{Q6}}."},{"name":"A8","label":"A {{Q4}} estudiantes les gustaría ser {{Q6}}.","incorrect":true,"feedback":"A {{Q4}} estudiantes les gustaría ser {{Q6}}."},{"name":"A9","label":"A {{Q2}} estudiantes les gustaría ser {{Q7}}.","incorrect":true,"feedback":"A {{Q2}} estudiantes les gustaría ser {{Q7}}."},{"name":"A10","label":"A {{Q4}} estudiantes les gustaría ser {{Q7}}.","incorrect":true,"feedback":"A {{Q4}} estudiantes les gustaría ser {{Q7}}."},{"name":"A11","label":"A {{Q1}} estudiantes les gustaría ser {{Q8}}.","incorrect":true,"feedback":"A {{Q1}} estudiantes les gustaría ser {{Q8}}."},{"name":"A12","label":"A {{Q2}} estudiantes les gustaría ser {{Q8}}.","incorrect":true,"feedback":"A {{Q2}} estudiantes les gustaría ser {{Q8}}."}],"uniques":true},"algorithm":{"name":"trueFalse","template":"Choice matrix – inline","params":{"countCorrect":2,"countIncorrect":1,"showCheckIcon":false,"options":["Verdadero","Falso"]}}}</v>
      </c>
      <c r="C893" s="202" t="str">
        <f t="shared" si="45"/>
        <v>#REF!</v>
      </c>
      <c r="D893" s="202" t="str">
        <f t="shared" si="2"/>
        <v>#REF!</v>
      </c>
    </row>
    <row r="894" ht="15.75" customHeight="1">
      <c r="A894" s="202" t="str">
        <f>Seeds!AA1026</f>
        <v>M4-EyP-2a-E-1</v>
      </c>
      <c r="B894" s="202" t="str">
        <f>Seeds!Z1026</f>
        <v>{"id":"M4-EyP-2a-E-1","stimulus":"&lt;p&gt;En el siguiente gráfico están representadas las asignaturas preferidas de unos estudiantes. Completa las siguientes oraciones.&lt;/p&gt;&lt;div style=\"display:flex; justify-content:center;\"&gt;&lt;div class=\"fr-chart ct-chart ct-minor-seventh\" data-chart='{\"type\": \"bar\", \"series\": [{\"name\": \"Asignaturas\", \"data\": [{{Q1}},{{Q2}},{{Q3}}]}], \"labels\":[\"{{Q4}}\",\"{{Q5}}\",\"{{Q6}}\"],\"options\": {\"axisY\": {\"onlyInteger\": true}}}'&gt;&lt;/div&gt;&lt;/div&gt;","template":"&lt;p&gt;{{response}} estudiantes prefieren la asignatura de {{Q4}}.&lt;/p&gt;&lt;p&gt;{{response}} estudiantes prefieren la asignatura de {{Q6}}.&lt;/p&gt;","hint":"&lt;p&gt;La altura que alcanza cada barra representa los estudiantes a los que les gusta una asignatura.&lt;/p&gt;","feedback":"&lt;p&gt;La altura que alcanza cada barra representa los estudiantes a los que les gusta una asignatura.&lt;/p&gt;","seed":{"parameters":[{"name":"Q1","label":null,"list":[10,11,12,13,14,15]},{"name":"Q2","label":null,"list":[10,11,12,13,14,15]},{"name":"Q3","label":null,"list":[10,11,12,13,14,15]},{"name":"Q4","label":null,"list":["Matemáticas","Inglés","Lengua","Ciencias Naturales","Educación Física","Educación Artística"]},{"name":"Q5","label":null,"list":["Matemáticas","Inglés","Lengua","Ciencias Naturales","Educación Física","Educación Artística"]},{"name":"Q6","label":null,"list":["Matemáticas","Inglés","Lengua","Ciencias Naturales","Educación Física","Educación Artística"]}],"calculated":[{"name":"A1","label":"{{function}}","function":"{{Q1}}"},{"name":"A2","label":"{{function}}","function":"{{Q3}}"}],"uniques":true},"algorithm":{"name":"calculateOperation","params":{"method":"equivLiteral","keyboard":"NUMERICAL"}}}</v>
      </c>
      <c r="C894" s="202" t="str">
        <f t="shared" si="45"/>
        <v>#REF!</v>
      </c>
      <c r="D894" s="202" t="str">
        <f t="shared" si="2"/>
        <v>#REF!</v>
      </c>
    </row>
    <row r="895" ht="15.75" customHeight="1">
      <c r="A895" s="202" t="str">
        <f>Seeds!AA1027</f>
        <v>M4-EyP-2a-E-2</v>
      </c>
      <c r="B895" s="202" t="str">
        <f>Seeds!Z1027</f>
        <v>{"id":"M4-EyP-2a-E-2","stimulus":"&lt;p&gt;Se le ha preguntado a un grupo de personas por su color favorito y estas han sido sus respuestas. Observa el gráfico y completa las siguientes oraciones.&lt;/p&gt;&lt;div style=\"display:flex; justify-content:center;\"&gt;&lt;div class=\"fr-chart ct-chart ct-minor-seventh\" data-chart='{\"type\": \"bar\", \"series\": [{\"name\": \"Colores\", \"data\": [{{Q1}},{{Q2}},{{Q3}},{{Q4}}]}], \"labels\":[\"{{Q5}}\",\"{{Q6}}\",\"{{Q7}}\",\"{{Q8}}\"],\"options\": {\"axisY\": {\"onlyInteger\": true}}}'&gt;&lt;/div&gt;&lt;/div&gt;","template":"&lt;p&gt;El color favorito de {{response}} personas es el {{Q6}}.&lt;/p&gt;&lt;p&gt;El color favorito de {{response}} personas es el {{Q8}}.&lt;/p&gt;","hint":"&lt;p&gt;La altura que alcanza cada barra representa el número de personas que prefieren cada color.&lt;/p&gt;","feedback":"&lt;p&gt;La altura que alcanza cada barra representa el número de personas que prefieren cada color.&lt;/p&gt;","seed":{"parameters":[{"name":"Q1","label":null,"min":1,"max":10,"step":1},{"name":"Q2","label":null,"min":1,"max":10,"step":1},{"name":"Q3","label":null,"min":1,"max":10,"step":1},{"name":"Q4","label":null,"min":1,"max":10,"step":1},{"name":"Q5","label":null,"list":["rojo","naranja","amarillo","verde","azul","morado","blanco","negro","rosa"]},{"name":"Q6","label":null,"list":["rojo","naranja","amarillo","verde","azul","morado","blanco","negro","rosa"]},{"name":"Q7","label":null,"list":["rojo","naranja","amarillo","verde","azul","morado","blanco","negro","rosa"]},{"name":"Q8","label":null,"list":["rojo","naranja","amarillo","verde","azul","morado","blanco","negro","rosa"]}],"calculated":[{"name":"A1","label":"{{function}}","function":"{{Q2}}"},{"name":"A2","label":"{{function}}","function":"{{Q4}}"}],"uniques":true},"algorithm":{"name":"calculateOperation","params":{"method":"equivLiteral","keyboard":"NUMERICAL"}}}</v>
      </c>
      <c r="C895" s="202" t="str">
        <f t="shared" si="45"/>
        <v>#REF!</v>
      </c>
      <c r="D895" s="202" t="str">
        <f t="shared" si="2"/>
        <v>#REF!</v>
      </c>
    </row>
    <row r="896" ht="15.75" customHeight="1">
      <c r="A896" s="202" t="str">
        <f>Seeds!AA1028</f>
        <v>M4-EyP-2a-E-3</v>
      </c>
      <c r="B896" s="202" t="str">
        <f>Seeds!Z1028</f>
        <v>{"id":"M4-EyP-2a-E-3","stimulus":"&lt;p&gt;En este gráfico están las ventas de una tienda de ropa durante el último día. Completa la siguiente afirmación.&lt;/p&gt;&lt;div style=\"display:flex; justify-content:center;\"&gt;&lt;div class=\"fr-chart ct-chart ct-minor-seventh\" data-chart='{\"type\": \"bar\", \"series\": [{\"name\": \"Ventas\", \"data\": [{{Q1}},{{Q2}},{{Q3}}]}], \"labels\":[\"{{Q4}}\",\"{{Q5}}\",\"{{Q6}}\"],\"options\": {\"axisY\": {\"onlyInteger\": true}}}'&gt;&lt;/div&gt;&lt;/div&gt;","template":"&lt;p&gt;Ha vendido {{response}} {{Q4}} y {{response}} {{Q5}}.&lt;/p&gt;","hint":"&lt;p&gt;La altura que alcanza cada barra representa las ventas de cada producto en la tienda.&lt;/p&gt;","feedback":"&lt;p&gt;La altura que alcanza cada barra representa las ventas de cada producto en la tienda.&lt;/p&gt;","seed":{"parameters":[{"name":"Q1","label":null,"min":5,"max":15,"step":1},{"name":"Q2","label":null,"min":5,"max":15,"step":1},{"name":"Q3","label":null,"min":5,"max":15,"step":1},{"name":"Q4","label":null,"list":["pantalones","camisetas","chaquetas","zapatos","vestidos"]},{"name":"Q5","label":null,"list":["pantalones","camisetas","chaquetas","zapatos","vestidos"]},{"name":"Q6","label":null,"list":["pantalones","camisetas","chaquetas","zapatos","vestidos"]}],"calculated":[{"name":"A1","label":"{{function}}","function":"{{Q1}}"},{"name":"A2","label":"{{function}}","function":"{{Q2}}"}],"uniques":true},"algorithm":{"name":"calculateOperation","params":{"method":"equivLiteral","keyboard":"NUMERICAL"}}}</v>
      </c>
      <c r="C896" s="202" t="str">
        <f t="shared" si="45"/>
        <v>#REF!</v>
      </c>
      <c r="D896" s="202" t="str">
        <f t="shared" si="2"/>
        <v>#REF!</v>
      </c>
    </row>
    <row r="897" ht="15.75" customHeight="1">
      <c r="A897" s="202" t="str">
        <f>Seeds!AA1032</f>
        <v>M4-EyP-3a-I-1</v>
      </c>
      <c r="B897" s="202" t="str">
        <f>Seeds!Z1032</f>
        <v>{
    "id": "M4-EyP-3a-I-1",
    "stimulus": "&lt;p&gt;La siguiente curva de frecuencias representa el número de películas que unos niños han visto durante el último mes. Indica si estas afirmaciones son correctas o no.&lt;/p&gt;&lt;div style=\"display:flex; justify-content:center;\"&gt;&lt;div class=\"fr-chart ct-chart ct-minor-seventh\" data-chart='{\"type\": \"line\", \"series\": [{\"name\": \"Películas\", \"data\": [{{Q1}},{{Q2}},{{Q3}},{{Q4}}]}], \"labels\":[\"{{Q5}}\",\"{{Q6}}\",\"{{Q7}}\",\"{{Q8}}\"], \"options\":{\"low\":0, \"axisY\": {\"onlyInteger\": true}}}'&gt;&lt;/div&gt;&lt;/div&gt;",
    "hint": "&lt;p&gt;La altura que alcanza la curva representa el número de películas que ha visto cada persona.&lt;/p&gt;",
    "feedback": "&lt;p&gt;La altura que alcanza la curva representa el número de películas que ha visto cada persona.&lt;/p&gt;",
    "seed": {
        "parameters": [
            {
                "name": "Q1",
                "label": "",
                "min": 2,
                "max": 12,
                "step": 1
            },
            {
                "name": "Q2",
                "label": "",
                "min": 2,
                "max": 12,
                "step": 1
            },
            {
                "name": "Q3",
                "label": "",
                "min": 2,
                "max": 12,
                "step": 1
            },
            {
                "name": "Q4",
                "label": "",
                "min": 2,
                "max": 12,
                "step": 1
            },
            {
                "name": "Q5",
                "label": "",
                "list": [
                    "Sonia",
                    "Hugo",
                    "Ana",
                    "Manuel",
                    "Emma",
                    "Javier",
                    "Blanca"
                ]
            },
            {
                "name": "Q6",
                "label": "",
                "list": [
                    "Sonia",
                    "Hugo",
                    "Ana",
                    "Manuel",
                    "Emma",
                    "Javier",
                    "Blanca"
                ]
            },
            {
                "name": "Q7",
                "label": "",
                "list": [
                    "Sonia",
                    "Hugo",
                    "Ana",
                    "Manuel",
                    "Emma",
                    "Javier",
                    "Blanca"
                ]
            },
            {
                "name": "Q8",
                "label": "",
                "list": [
                    "Sonia",
                    "Hugo",
                    "Ana",
                    "Manuel",
                    "Emma",
                    "Javier",
                    "Blanca"
                ]
            }
        ],
        "calculated": [
            {
                "name": "A1",
                "label": "{{Q5}} ha visto {{Q1}} películas."
            },
            {
                "name": "A2",
                "label": "{{Q6}} ha visto {{Q2}} películas."
            },
            {
                "name": "A3",
                "label": "{{Q7}} ha visto {{Q3}} películas."
            },
            {
                "name": "A4",
                "label": "{{Q8}} ha visto {{Q4}} películas."
            },
            {
                "name": "A5",
                "label": "{{Q5}} ha visto {{Q2}} películas.",
                "incorrect": true,
                "feedback": "&lt;p&gt;{{Q5}} ha visto {{Q1}} películas.&lt;/p&gt;"
            },
            {
                "name": "A6",
                "label": "{{Q5}} ha visto {{Q3}} películas.",
                "incorrect": true,
                "feedback": "&lt;p&gt;{{Q5}} ha visto {{Q1}} películas.&lt;/p&gt;"
            },
            {
                "name": "A7",
                "label": "{{Q6}} ha visto {{Q1}} películas.",
                "incorrect": true,
                "feedback": "&lt;p&gt;{{Q6}} ha visto {{Q2}} películas.&lt;/p&gt;"
            },
            {
                "name": "A8",
                "label": "{{Q6}} ha visto {{Q3}} películas.",
                "incorrect": true,
                "feedback": "&lt;p&gt;{{Q6}} ha visto {{Q2}} películas.&lt;/p&gt;"
            },
            {
                "name": "A9",
                "label": "{{Q7}} ha visto {{Q2}} películas.",
                "incorrect": true,
                "feedback": "&lt;p&gt;{{Q7}} ha visto {{Q3}} películas.&lt;/p&gt;"
            },
            {
                "name": "A10",
                "label": "{{Q7}} ha visto {{Q4}} películas.",
                "incorrect": true,
                "feedback": "&lt;p&gt;{{Q7}} ha visto {{Q3}} películas.&lt;/p&gt;"
            },
            {
                "name": "A11",
                "label": "{{Q8}} ha visto {{Q1}} películas.",
                "incorrect": true,
                "feedback": "&lt;p&gt;{{Q8}} ha visto {{Q4}} películas.&lt;/p&gt;"
            },
            {
                "name": "A12",
                "label": "{{Q8}} ha visto {{Q3}} películas.",
                "incorrect": true,
                "feedback": "&lt;p&gt;{{Q8}} ha visto {{Q4}} películas.&lt;/p&gt;"
            }
        ],
        "uniques": true
    },
    "algorithm": {
        "name": "trueFalse",
        "template": "Choice matrix – inline",
        "params": {
            "countCorrect": 2,
            "countIncorrect": 1,
            "showCheckIcon": false,
            "options": [
                "Verdadero",
                "Falso"
            ]
        }
    }
}</v>
      </c>
      <c r="C897" s="202" t="str">
        <f t="shared" si="45"/>
        <v>#REF!</v>
      </c>
      <c r="D897" s="202" t="str">
        <f t="shared" si="2"/>
        <v>#REF!</v>
      </c>
    </row>
    <row r="898" ht="15.75" customHeight="1">
      <c r="A898" s="202" t="str">
        <f>Seeds!AA1033</f>
        <v>M4-EyP-3a-I-2</v>
      </c>
      <c r="B898" s="202" t="str">
        <f>Seeds!Z1033</f>
        <v>{"id":"M4-EyP-3a-I-2","stimulus":"&lt;p&gt;En un colegio se ha realizado una encuesta para saber qué postres prefiere el alumnado. A partir de esa información se ha creado la siguiente gráfica. Indica si estas afirmaciones son correctas o no.&lt;/p&gt;&lt;div style=\"display:flex; justify-content:center;\"&gt;&lt;div class=\"fr-chart ct-chart ct-minor-seventh\" data-chart='{\"type\": \"line\", \"series\": [{\"name\": \"Postres\", \"data\": [{{Q1}},{{Q2}},{{Q3}}]}], \"labels\":[\"{{Q4}}\",\"{{Q5}}\",\"{{Q6}}\"], \"options\":{\"low\":0, \"axisY\": {\"onlyInteger\": true}}}'&gt;&lt;/div&gt;&lt;/div&gt;","hint":"&lt;p&gt;La altura que alcanza la curva representa el número de estudiantes que prefieren un postre.&lt;/p&gt;","feedback":"&lt;p&gt;La altura que alcanza la curva representa el número de estudiantes que prefieren un postre.&lt;/p&gt;","seed":{"parameters":[{"name":"Q1","label":"","min":2,"max":10,"step":1},{"name":"Q2","label":"","min":2,"max":10,"step":1},{"name":"Q3","label":"","min":2,"max":10,"step":1},{"name":"Q4","label":"","list":["fruta","tarta","helado","yogurt"]},{"name":"Q5","label":"","list":["fruta","tarta","helado","yogurt"]},{"name":"Q6","label":"","list":["fruta","tarta","helado","yogurt"]}],"calculated":[{"name":"A1","label":"{{Q1}} estudiantes prefieren {{Q4}}."},{"name":"A2","label":"{{Q2}} estudiantes prefieren {{Q5}}."},{"name":"A3","label":"{{Q3}} estudiantes prefieren {{Q6}}."},{"name":"A4","label":"{{Q2}} estudiantes prefieren {{Q4}}.","incorrect":true,"feedback":"&lt;p&gt;{{Q1}} estudiantes prefieren {{Q4}}.&lt;/p&gt;"},{"name":"A5","label":"{{Q3}} estudiantes prefieren {{Q4}}.","incorrect":true,"feedback":"&lt;p&gt;{{Q1}} estudiantes prefieren {{Q4}}.&lt;/p&gt;"},{"name":"A6","label":"{{Q1}} estudiantes prefieren {{Q5}}.","incorrect":true,"feedback":" {{Q2}} estudiantes prefieren {{Q5}}."},{"name":"A7","label":" {{Q2}} estudiantes prefieren {{Q5}}.","incorrect":true,"feedback":"&lt;p&gt;{{Q5}} ha recibido {{Q2}} votos.&lt;/p&gt;"},{"name":"A8","label":"{{Q1}} estudiantes prefieren {{Q6}}.","incorrect":true,"feedback":"&lt;p&gt;{{Q3}} estudiantes prefieren {{Q6}}.&lt;/p&gt;"},{"name":"A9","label":"{{Q2}} estudiantes prefieren {{Q6}}.","incorrect":true,"feedback":"&lt;p&gt;{{Q3}} estudiantes prefieren {{Q6}}.&lt;/p&gt;"}],"uniques":true},"algorithm":{"name":"trueFalse","template":"Choice matrix – inline","params":{"countCorrect":2,"countIncorrect":1,"showCheckIcon":false,"options":["Verdadero","Falso"]}}}</v>
      </c>
      <c r="C898" s="202" t="str">
        <f t="shared" si="45"/>
        <v>#REF!</v>
      </c>
      <c r="D898" s="202" t="str">
        <f t="shared" si="2"/>
        <v>#REF!</v>
      </c>
    </row>
    <row r="899" ht="15.75" customHeight="1">
      <c r="A899" s="202" t="str">
        <f>Seeds!AA1034</f>
        <v>M4-EyP-3a-I-3</v>
      </c>
      <c r="B899" s="202" t="str">
        <f>Seeds!Z1034</f>
        <v>{
    "id": "M4-EyP-3a-I-3",
    "stimulus": "&lt;p&gt;Estos son los resultados de la votación que han realizado en una clase para elegir a su representante. Indica si estas afirmaciones son correctas o no.&lt;/p&gt;&lt;div style=\"display:flex; justify-content:center;\"&gt;&lt;div class=\"fr-chart ct-chart ct-minor-seventh\" data-chart='{\"type\": \"line\", \"series\": [{\"name\": \"Votos\", \"data\": [{{Q1}},{{Q2}},{{Q3}}]}], \"labels\":[\"{{Q4}}\",\"{{Q5}}\",\"{{Q6}}\"], \"options\":{\"low\":0, \"axisY\": {\"onlyInteger\": true}}}'&gt;&lt;/div&gt;&lt;/div&gt;",
    "hint": "&lt;p&gt;La altura que alcanza la curva representa los votos que ha recibido cada aspirante.&lt;/p&gt;",
    "feedback": "&lt;p&gt;La altura que alcanza la curva representa los votos que ha recibido cada aspirante.&lt;/p&gt;",
    "seed": {
        "parameters": [
            {
                "name": "Q1",
                "label": "",
                "min": 2,
                "max": 12,
                "step": 1
            },
            {
                "name": "Q2",
                "label": "",
                "min": 2,
                "max": 12,
                "step": 1
            },
            {
                "name": "Q3",
                "label": "",
                "min": 2,
                "max": 12,
                "step": 1
            },
            {
                "name": "Q4",
                "label": "",
                "list": [
                    "Álvaro",
                    "Mar",
                    "Raúl",
                    "Sara",
                    "Héctor",
                    "Alba"
                ]
            },
            {
                "name": "Q5",
                "label": "",
                "list": [
                    "Álvaro",
                    "Mar",
                    "Raúl",
                    "Sara",
                    "Héctor",
                    "Alba"
                ]
            },
            {
                "name": "Q6",
                "label": "",
                "list": [
                    "Álvaro",
                    "Mar",
                    "Raúl",
                    "Sara",
                    "Héctor",
                    "Alba"
                ]
            }
        ],
        "calculated": [
            {
                "name": "A1",
                "label": "{{Q4}} ha recibido {{Q1}} votos."
            },
            {
                "name": "A2",
                "label": "{{Q5}} ha recibido {{Q2}} votos."
            },
            {
                "name": "A3",
                "label": "{{Q6}} ha recibido {{Q3}} votos."
            },
            {
                "name": "A4",
                "label": "{{Q4}} ha recibido {{Q2}} votos.",
                "incorrect": true,
                "feedback": "&lt;p&gt;{{Q4}} ha recibido {{Q1}} votos.&lt;/p&gt;"
            },
            {
                "name": "A5",
                "label": "{{Q4}} ha recibido {{Q3}} votos.",
                "incorrect": true,
                "feedback": "&lt;p&gt;{{Q4}} ha recibido {{Q1}} votos.&lt;/p&gt;"
            },
            {
                "name": "A6",
                "label": "{{Q5}} ha recibido {{Q1}} votos.",
                "incorrect": true,
                "feedback": "{{Q5}} ha recibido {{Q2}} votos."
            },
            {
                "name": "A7",
                "label": "{{Q5}} ha recibido {{Q3}} votos.",
                "incorrect": true,
                "feedback": "&lt;p&gt;{{Q5}} ha recibido {{Q2}} votos.&lt;/p&gt;"
            },
            {
                "name": "A8",
                "label": "{{Q6}} ha recibido {{Q1}} votos.",
                "incorrect": true,
                "feedback": "&lt;p&gt;{{Q6}} ha recibido {{Q3}} votos.&lt;/p&gt;"
            },
            {
                "name": "A9",
                "label": "{{Q6}} ha recibido {{Q2}} votos.",
                "incorrect": true,
                "feedback": "&lt;p&gt;{{Q6}} ha recibido {{Q3}} votos.&lt;/p&gt;"
            }
        ],
        "uniques": true
    },
    "algorithm": {
        "name": "trueFalse",
        "template": "Choice matrix – inline",
        "params": {
            "countCorrect": 2,
            "countIncorrect": 1,
            "showCheckIcon": false,
            "options": [
                "Verdadero",
                "Falso"
            ]
        }
    }
}</v>
      </c>
      <c r="C899" s="202" t="str">
        <f t="shared" si="45"/>
        <v>#REF!</v>
      </c>
      <c r="D899" s="202" t="str">
        <f t="shared" si="2"/>
        <v>#REF!</v>
      </c>
    </row>
    <row r="900" ht="15.75" customHeight="1">
      <c r="A900" s="202" t="str">
        <f>Seeds!AA1035</f>
        <v>M4-EyP-3a-E-1</v>
      </c>
      <c r="B900" s="202" t="str">
        <f>Seeds!Z1035</f>
        <v>{"id":"M4-EyP-3a-E-1","stimulus":"&lt;p&gt;En esta gráfica se han registrado el número de días que ha llovido durante el último mes en varias ciudades. Observa la gráfica y completa las siguientes afirmaciones.&lt;/p&gt;&lt;div style=\"display:flex; justify-content:center;\"&gt;&lt;div class=\"fr-chart ct-chart ct-minor-seventh\" data-chart='{\"type\": \"line\", \"series\": [{\"name\": \"Ciudades\", \"data\": [{{Q1}},{{Q2}},{{Q3}}]}], \"labels\":[\"{{Q4}}\",\"{{Q5}}\",\"{{Q6}}\"], \"options\":{\"low\":0, \"axisY\": {\"onlyInteger\": true}}}'&gt;&lt;/div&gt;&lt;/div&gt;","template":"&lt;p&gt;En {{Q4}} ha llovido durante {{response}} días.&lt;/p&gt;&lt;p&gt;En {{Q5}} ha llovido durante {{response}} días.&lt;/p&gt;","hint":"&lt;p&gt;La altura que alcanza la curva representa el número días que ha llovido en cada ciudad.&lt;/p&gt;","feedback":"&lt;p&gt;La altura que alcanza la curva representa el número días que ha llovido en cada ciudad.&lt;/p&gt;","seed":{"parameters":[{"name":"Q1","label":"","list":[2,3,4,5,6,7]},{"name":"Q2","label":"","list":[2,3,4,5,6,7]},{"name":"Q3","label":"","list":[2,3,4,5,6,7]},{"name":"Q4","label":"","list":["París","Bilbao","Tokio","Roma","El Cairo","Toronto"]},{"name":"Q5","label":"","list":["París","Bilbao","Tokio","Roma","El Cairo","Toronto"]},{"name":"Q6","label":"","list":["París","Bilbao","Tokio","Roma","El Cairo","Toronto"]}],"calculated":[{"name":"A1","label":"{{function}}","function":"{{Q1}}"},{"name":"A2","label":"{{function}}","function":"{{Q2}}"}],"uniques":true},"algorithm":{"name":"calculateOperation","template":"Cloze with text"}}</v>
      </c>
      <c r="C900" s="202" t="str">
        <f t="shared" si="45"/>
        <v>#REF!</v>
      </c>
      <c r="D900" s="202" t="str">
        <f t="shared" si="2"/>
        <v>#REF!</v>
      </c>
    </row>
    <row r="901" ht="15.75" customHeight="1">
      <c r="A901" s="202" t="str">
        <f>Seeds!AA1036</f>
        <v>M4-EyP-3a-E-2</v>
      </c>
      <c r="B901" s="202" t="str">
        <f>Seeds!Z1036</f>
        <v>{"id":"M4-EyP-3a-E-2","stimulus":"&lt;p&gt;La profesora de Educación Física ha elaborado una gráfica con el número de canastas que han encestado los siguientes estudiantes. Completa estas oraciones.&lt;/p&gt;&lt;div style=\"display:flex; justify-content:center;\"&gt;&lt;div class=\"fr-chart ct-chart ct-minor-seventh\" data-chart='{\"type\": \"line\", \"series\": [{\"name\": \"Canastas\", \"data\": [{{Q1}},{{Q2}},{{Q3}},{{Q4}}]}], \"labels\":[\"{{Q5}}\",\"{{Q6}}\",\"{{Q7}}\",\"{{Q8}}\"], \"options\":{\"low\":0, \"axisY\": {\"onlyInteger\": true}}}'&gt;&lt;/div&gt;&lt;/div&gt;","template":"&lt;p&gt;{{Q7}} ha encestado {{response}} canastas.&lt;/p&gt;&lt;p&gt;{{Q5}} ha encestado {{response}} canastas.&lt;/p&gt;","hint":"&lt;p&gt;La altura que alcanza la curva representa el número canastas de cada estudiante.&lt;/p&gt;","feedback":"&lt;p&gt;La altura que alcanza la curva representa el número canastas de cada estudiante.&lt;/p&gt;","seed":{"parameters":[{"name":"Q1","label":"","min":5,"max":12,"step":1},{"name":"Q2","label":"","min":5,"max":12,"step":1},{"name":"Q3","label":"","min":5,"max":12,"step":1},{"name":"Q4","label":"","min":5,"max":12,"step":1},{"name":"Q5","label":"","list":["Pablo","Lucía","Lucas","Nora","Martín","Elena"]},{"name":"Q6","label":"","list":["Pablo","Lucía","Lucas","Nora","Martín","Elena"]},{"name":"Q7","label":"","list":["Pablo","Lucía","Lucas","Nora","Martín","Elena"]},{"name":"Q8","label":"","list":["Pablo","Lucía","Lucas","Nora","Martín","Elena"]}],"calculated":[{"name":"A1","label":"{{function}}","function":"{{Q3}}"},{"name":"A2","label":"{{function}}","function":"{{Q1}}"}],"uniques":true},"algorithm":{"name":"calculateOperation","template":"Cloze with text"}}</v>
      </c>
      <c r="C901" s="202" t="str">
        <f t="shared" si="45"/>
        <v>#REF!</v>
      </c>
      <c r="D901" s="202" t="str">
        <f t="shared" si="2"/>
        <v>#REF!</v>
      </c>
    </row>
    <row r="902" ht="15.75" customHeight="1">
      <c r="A902" s="202" t="str">
        <f>Seeds!AA1037</f>
        <v>M4-EyP-3a-E-3</v>
      </c>
      <c r="B902" s="202" t="str">
        <f>Seeds!Z1037</f>
        <v>{"id":"M4-EyP-3a-E-3","stimulus":"&lt;p&gt;Para hacer unas manualidades en clase, cada estudiante ha traído tantas cartulinas de colores como aparecen en la gráfica. Obsérvala y después completa las siguientes afirmaciones.&lt;/p&gt;&lt;div style=\"display:flex; justify-content:center;\"&gt;&lt;div class=\"fr-chart ct-chart ct-minor-seventh\" data-chart='{\"type\": \"line\", \"series\": [{\"name\": \"Cartulinas\", \"data\": [{{Q1}},{{Q2}},{{Q3}},{{Q4}}]}], \"labels\":[\"{{Q5}}\",\"{{Q6}}\",\"{{Q7}}\",\"{{Q8}}\"], \"options\":{\"low\":0, \"axisY\": {\"onlyInteger\": true}}}'&gt;&lt;/div&gt;&lt;/div&gt;","template":"&lt;p&gt;{{Q8}} ha traído {{response}} cartulinas.&lt;/p&gt;&lt;p&gt;{{Q5}} ha traído {{response}} cartulinas&lt;/p&gt;","hint":"&lt;p&gt;La altura que alcanza la curva representa el número de cartulinas que ha traído cada estudiante.&lt;/p&gt;","feedback":"&lt;p&gt;La altura que alcanza la curva representa el número de cartulinas que ha traído cada estudiante.&lt;/p&gt;","seed":{"parameters":[{"name":"Q1","label":"","min":2,"max":12,"step":1},{"name":"Q2","label":"","min":2,"max":12,"step":1},{"name":"Q3","label":"","min":2,"max":12,"step":1},{"name":"Q4","label":"","min":2,"max":12,"step":1},{"name":"Q5","label":"","list":["Fran","Lucía","Lucas","Nora","Martín","Guadalupe"]},{"name":"Q6","label":"","list":["Fran","Lucía","Lucas","Nora","Martín","Guadalupe"]},{"name":"Q7","label":"","list":["Fran","Lucía","Lucas","Nora","Martín","Guadalupe"]},{"name":"Q8","label":"","list":["Fran","Lucía","Lucas","Nora","Martín","Guadalupe"]}],"calculated":[{"name":"A1","label":"{{function}}","function":"{{Q4}}"},{"name":"A2","label":"{{function}}","function":"{{Q1}}"}],"uniques":true},"algorithm":{"name":"calculateOperation","template":"Cloze with text"}}</v>
      </c>
      <c r="C902" s="202" t="str">
        <f t="shared" si="45"/>
        <v>#REF!</v>
      </c>
      <c r="D902" s="202" t="str">
        <f t="shared" si="2"/>
        <v>#REF!</v>
      </c>
    </row>
    <row r="903" ht="15.75" customHeight="1">
      <c r="A903" s="202" t="str">
        <f>Seeds!AA1041</f>
        <v>M4-EyP-4a-I-1</v>
      </c>
      <c r="B903" s="202" t="str">
        <f>Seeds!Z1041</f>
        <v>{
    "id": "M4-EyP-4a-I-1",
    "stimulus": "&lt;p&gt;Este pictograma representa el número de coches estacionados en un aparcamiento según su color. Cada icono equivale a 5 coches. Indica si las siguientes afirmaciones son verdaderas o no.&lt;/p&gt;&lt;div style=\"display:flex; justify-content:center;\"&gt;&lt;div class=\"fr-chart\" data-chart='{\"type\": \"pictograph\", \"series\": [{\"img\": \"{{Q1.img}}\", \"value\":{{Q1}} },{\"img\": \"{{Q2.img}}\", \"value\":{{Q2}}},{\"img\": \"{{Q3.img}}\", \"value\":{{Q3}}},{\"img\": \"{{Q4.img}}\", \"value\":{{Q4}}}], \"labels\":[\"{{Q5}}\",\"{{Q6}}\",\"{{Q7}}\",\"{{Q8}}\"]}'&gt;&lt;/div&gt;&lt;/div&gt;",
    "hint": "&lt;p&gt;Cada columna de iconos representa el número de coches de cada color.&lt;/p&gt;",
    "feedback": "&lt;p&gt;Cada columna de iconos representa el número de coches de cada color.&lt;/p&gt;",
    "seed": {
        "parameters": [
            {
                "name": "Q1",
                "label": null,
                "img": "https://blueberry-assets.oneclick.es/M4_EyP_4a_1.svg",
                "list": [
                    2,
                    3,
                    4,
                    5
                ]
            },
            {
                "name": "Q2",
                "label": null,
                "img": "https://blueberry-assets.oneclick.es/M4_EyP_4a_1.svg",
                "list": [
                    2,
                    3,
                    4,
                    5
                ]
            },
            {
                "name": "Q3",
                "label": null,
                "img": "https://blueberry-assets.oneclick.es/M4_EyP_4a_1.svg",
                "list": [
                    2,
                    3,
                    4,
                    5
                ]
            },
            {
                "name": "Q4",
                "label": null,
                "img": "https://blueberry-assets.oneclick.es/M4_EyP_4a_1.svg",
                "list": [
                    2,
                    3,
                    4,
                    5
                ]
            },
            {
                "name": "Q5",
                "label": null,
                "list": [
                    "rojos",
                    "negros",
                    "blancos",
                    "verdes"
                ]
            },
            {
                "name": "Q6",
                "label": null,
                "list": [
                    "rojos",
                    "negros",
                    "blancos",
                    "verdes"
                ]
            },
            {
                "name": "Q7",
                "label": null,
                "list": [
                    "rojos",
                    "negros",
                    "blancos",
                    "verdes"
                ]
            },
            {
                "name": "Q8",
                "label": null,
                "list": [
                    "rojos",
                    "negros",
                    "blancos",
                    "verdes"
                ]
            }
        ],
        "calculated": [
            {
                "name": "T1",
                "label": "{{function}}",
                "function": "{{Q1}}*5",
                "temp": true
            },
            {
                "name": "T2",
                "label": "{{function}}",
                "function": "{{Q2}}*5",
                "temp": true
            },
            {
                "name": "T3",
                "label": "{{function}}",
                "function": "{{Q3}}*5",
                "temp": true
            },
            {
                "name": "A1",
                "label": "Hay {{T1}} coches {{Q5}} aparcados."
            },
            {
                "name": "A2",
                "label": "Hay {{T3}} coches {{Q7}} aparcados."
            },
            {
                "name": "A3",
                "label": "Hay {{T2}} coches {{Q6}} aparcados."
            },
            {
                "name": "A4",
                "label": "Hay {{T2}} coches {{Q5}} aparcados.",
                "incorrect": true,
                "feedback": "&lt;p&gt;Hay {{T1}} coches {{Q5}} aparcados.&lt;/p&gt;"
            },
            {
                "name": "A5",
                "label": "Hay {{Q4}} coches {{Q7}} aparcados.",
                "incorrect": true,
                "feedback": "&lt;p&gt;Hay {{T3}} coches {{Q7}} aparcados.&lt;/p&gt;"
            },
            {
                "name": "A6",
                "label": "Hay {{Q2}} coches {{Q6}} aparcados.",
                "incorrect": true,
                "feedback": "&lt;p&gt;Hay {{T2}} coches {{Q6}} aparcados.&lt;/p&gt;"
            },
            {
                "name": "A7",
                "label": "Hay {{Q4}} coches {{Q7}} aparcados.",
                "incorrect": true,
                "feedback": "&lt;p&gt;Hay {{T3}} coches {{Q7}} aparcados.&lt;/p&gt;"
            },
            {
                "name": "A8",
                "label": "Hay {{Q1}} coches {{Q7}} aparcados.",
                "incorrect": true,
                "feedback": "&lt;p&gt;Hay {{T1}} coches {{Q7}} aparcados.&lt;/p&gt;"
            }
        ],
        "uniques": true
    },
    "algorithm": {
        "name": "trueFalse",
        "template": "Choice matrix – inline",
        "params": {
            "countCorrect": 1,
            "countIncorrect": 2,
            "showCheckIcon": false,
            "options": [
                "Verdadero",
                "Falso"
            ]
        }
    }
}</v>
      </c>
      <c r="C903" s="202" t="str">
        <f t="shared" si="45"/>
        <v>#REF!</v>
      </c>
      <c r="D903" s="202" t="str">
        <f t="shared" si="2"/>
        <v>#REF!</v>
      </c>
    </row>
    <row r="904" ht="15.75" customHeight="1">
      <c r="A904" s="202" t="str">
        <f>Seeds!AA1042</f>
        <v>M4-EyP-4a-I-2</v>
      </c>
      <c r="B904" s="202" t="str">
        <f>Seeds!Z1042</f>
        <v>{"id":"M4-EyP-4a-I-2","stimulus":"&lt;p&gt;Este pictograma refleja cuántos miembros de un club deportivo realizan cada actividad. Cada icono equivale a 10 personas. Indica si las siguientes afirmaciones son verdaderas o no.&lt;/p&gt;&lt;div style=\"display:flex; justify-content:center;\"&gt;&lt;div class=\"fr-chart\" data-chart='{\"type\": \"pictograph\", \"series\": [{\"img\": \"{{Q1.img}}\", \"value\":{{Q1}} },{\"img\": \"{{Q2.img}}\", \"value\":{{Q2}}},{\"img\": \"{{Q3.img}}\", \"value\":{{Q3}}},{\"img\": \"{{Q4.img}}\", \"value\":{{Q4}}}], \"labels\":[\"{{Q5}}\",\"{{Q6}}\",\"{{Q7}}\",\"{{Q8}}\"]}'&gt;&lt;/div&gt;&lt;/div&gt;","hint":"&lt;p&gt;Cada columna de iconos representa el número de personas que se dedica a un deporte.&lt;/p&gt;","feedback":"&lt;p&gt;Cada columna de iconos representa el número de personas que se dedica a un deporte.&lt;/p&gt;","seed":{"parameters":[{"name":"Q1","label":null,"img":"https://blueberry-assets.oneclick.es/M4_EyP_4a_2.svg","list":[1,2,3,4,5]},{"name":"Q2","label":null,"img":"https://blueberry-assets.oneclick.es/M4_EyP_4a_2.svg","list":[1,2,3,4,5]},{"name":"Q3","label":null,"img":"https://blueberry-assets.oneclick.es/M4_EyP_4a_2.svg","list":[1,2,3,4,5]},{"name":"Q4","label":null,"img":"https://blueberry-assets.oneclick.es/M4_EyP_4a_2.svg","list":[1,2,3,4,5]},{"name":"Q5","label":null,"list":["baloncesto","fútbol","tenis","bádminton"]},{"name":"Q6","label":null,"list":["baloncesto","fútbol","tenis","bádminton"]},{"name":"Q7","label":null,"list":["baloncesto","fútbol","tenis","bádminton"]},{"name":"Q8","label":null,"list":["baloncesto","fútbol","tenis","bádminton"]}],"calculated":[{"name":"T1","label":"{{function}}","function":"{{Q1}}*10","temp":true},{"name":"T2","label":"{{function}}","function":"{{Q2}}*10","temp":true},{"name":"T3","label":"{{function}}","function":"{{Q3}}*10","temp":true},{"name":"T4","label":"{{function}}","function":"{{Q4}}*10","temp":true},{"name":"A1","label":"{{T1}} personas practican {{Q5}}."},{"name":"A2","label":"{{T2}} personas practican {{Q6}}."},{"name":"A3","label":"{{T3}} personas practican {{Q7}}."},{"name":"A4","label":"{{T4}} personas practican {{Q8}}."},{"name":"A5","label":"{{T1}} personas practican {{Q6}}.","incorrect":true},{"name":"A6","label":"{{T1}} personas practican {{Q7}}.","incorrect":true},{"name":"A7","label":"{{T2}} personas practican {{Q5}}.","incorrect":true},{"name":"A8","label":"{{T2}} personas practican {{Q8}}.","incorrect":true},{"name":"A9","label":"{{T3}} personas practican {{Q5}}.","incorrect":true},{"name":"A10","label":"{{T3}} personas practican {{Q6}}.","incorrect":true},{"name":"A11","label":"{{T4}} personas practican {{Q6}}.","incorrect":true},{"name":"A12","label":"{{T4}} personas practican {{Q7}}.","incorrect":true}],"uniques":true},"algorithm":{"name":"trueFalse","template":"Choice matrix – inline","params":{"countCorrect":2,"countIncorrect":2,"showCheckIcon":false,"options":["Verdadero","Falso"]}}}</v>
      </c>
      <c r="C904" s="202" t="str">
        <f t="shared" si="45"/>
        <v>#REF!</v>
      </c>
      <c r="D904" s="202" t="str">
        <f t="shared" si="2"/>
        <v>#REF!</v>
      </c>
    </row>
    <row r="905" ht="15.75" customHeight="1">
      <c r="A905" s="202" t="str">
        <f>Seeds!AA1043</f>
        <v>M4-EyP-4a-I-3</v>
      </c>
      <c r="B905" s="202" t="str">
        <f>Seeds!Z1043</f>
        <v>{"id":"M4-EyP-4a-I-3","stimulus":"&lt;p&gt;Después de un viaje a {{Q1}}, tres amigos han apuntado el número de fotos que han tomado en un gráfico como este. Cada icono equivale a 20 fotografías. Indica si las siguientes afirmaciones son verdaderas o no.&lt;/p&gt;&lt;div style=\"display:flex; justify-content:center;\"&gt;&lt;div class=\"fr-chart\" data-chart='{\"type\": \"pictograph\", \"series\": [{\"img\": \"{{Q2.img}}\", \"value\":{{Q2}}},{\"img\": \"{{Q3.img}}\", \"value\":{{Q3}}},{\"img\": \"{{Q4.img}}\", \"value\":{{Q4}}}], \"labels\":[\"Javier\",\"Isabel\",\"Pilar\"]}'&gt;&lt;/div&gt;&lt;/div&gt;","hint":"&lt;p&gt;Cada columna de iconos representa el número de fotografías que ha tomado cada amigo.&lt;/p&gt;","feedback":"&lt;p&gt;Cada columna de iconos representa el número de fotografías que ha tomado cada amigo.&lt;/p&gt;","seed":{"parameters":[{"name":"Q1","label":null,"list":["Viena","Roma","París"]},{"name":"Q2","label":null,"img":"https://blueberry-assets.oneclick.es/M4_EyP_4a_3.svg","list":[1,2,3,4,5]},{"name":"Q3","label":null,"img":"https://blueberry-assets.oneclick.es/M4_EyP_4a_3.svg","list":[1,2,3,4,5]},{"name":"Q4","label":null,"img":"https://blueberry-assets.oneclick.es/M4_EyP_4a_3.svg","list":[1,2,3,4,5]}],"calculated":[{"name":"T1","label":"{{function}}","function":"{{Q2}}*20","temp":true},{"name":"T2","label":"{{function}}","function":"{{Q3}}*20","temp":true},{"name":"T3","label":"{{function}}","function":"{{Q4}}*20","temp":true},{"name":"A1","label":"Javier ha tomado {{T1}} fotos."},{"name":"A2","label":"Isabel ha tomado {{T2}} fotos."},{"name":"A3","label":"Pilar ha tomado {{T3}} fotos."},{"name":"A4","label":"Javier ha tomado {{Q2}} fotos.","incorrect":true},{"name":"A5","label":"Javier ha tomado {{T3}} fotos.","incorrect":true},{"name":"A6","label":"Isabel ha tomado {{Q3}} fotos.","incorrect":true},{"name":"A7","label":"Isabel ha tomado {{T1}} fotos.","incorrect":true},{"name":"A8","label":"Pilar ha tomado {{Q4}} fotos.","incorrect":true},{"name":"A9","label":"Pilar ha tomado {{T2}} fotos.","incorrect":true}],"uniques":true},"algorithm":{"name":"trueFalse","template":"Choice matrix – inline","params":{"countCorrect":1,"countIncorrect":2,"showCheckIcon":false,"options":["Verdadero","Falso"]}}}</v>
      </c>
      <c r="C905" s="202" t="str">
        <f t="shared" si="45"/>
        <v>#REF!</v>
      </c>
      <c r="D905" s="202" t="str">
        <f t="shared" si="2"/>
        <v>#REF!</v>
      </c>
    </row>
    <row r="906" ht="15.75" customHeight="1">
      <c r="A906" s="202" t="str">
        <f>Seeds!AA1044</f>
        <v>M4-EyP-4a-E-1</v>
      </c>
      <c r="B906" s="202" t="str">
        <f>Seeds!Z1044</f>
        <v>{"id":"M4-EyP-4a-E-1","stimulus":"&lt;p&gt;David ha apuntado en un pictograma como este el número de estrellas fugaces que ha visto durante una semana. Completa las siguientes afirmaciones.&lt;/p&gt;&lt;div style=\"display:flex; justify-content:center;\"&gt;&lt;div class=\"fr-chart\" data-chart='{\"type\": \"pictograph\", \"series\": [{\"img\": \"{{Q1.img}}\", \"value\":{{Q1}}},{\"img\": \"{{Q2.img}}\", \"value\":{{Q2}}},{\"img\": \"{{Q3.img}}\", \"value\":{{Q3}}},{\"img\": \"{{Q4.img}}\", \"value\":{{Q4}}},{\"img\": \"{{Q5.img}}\", \"value\":{{Q5}}}], \"labels\":[\"Lunes\",\"Martes\",\"Miércoles\",\"Jueves\",\"Viernes\"]}'&gt;&lt;/div&gt;&lt;/div&gt;","template":"&lt;p&gt;Vio {{response}} estrellas el día en el que más observó y {{response}} el día que menos.&lt;/p&gt;","hint":"&lt;p&gt;Cada columna de iconos representa el número de estrellas que vio en un día.&lt;/p&gt;","feedback":"&lt;p&gt;Cada columna de iconos representa el número de estrellas que vio en un día.&lt;/p&gt;","seed":{"parameters":[{"name":"Q1","label":null,"img":"https://blueberry-assets.oneclick.es/M4_EyP_4a_4.svg","list":[1,2,3,4,5,6]},{"name":"Q2","label":null,"img":"https://blueberry-assets.oneclick.es/M4_EyP_4a_4.svg","list":[1,2,3,4,5,6]},{"name":"Q3","label":null,"img":"https://blueberry-assets.oneclick.es/M4_EyP_4a_4.svg","list":[1,2,3,4,5,6]},{"name":"Q4","label":null,"img":"https://blueberry-assets.oneclick.es/M4_EyP_4a_4.svg","list":[1,2,3,4,5,6]},{"name":"Q5","label":null,"img":"https://blueberry-assets.oneclick.es/M4_EyP_4a_4.svg","list":[1,2,3,4,5,6]}],"calculated":[{"name":"A1","label":"{{function}}","function":"math.max({{Q1}},{{Q2}},{{Q3}},{{Q4}},{{Q5}})"},{"name":"A2","label":"{{function}}","function":"math.min({{Q1}},{{Q2}},{{Q3}},{{Q4}},{{Q5}})"}],"uniques":false},"algorithm":{"name":"calculateOperation","params":{"method":"equivLiteral","keyboard":"NUMERICAL"}}}</v>
      </c>
      <c r="C906" s="202" t="str">
        <f t="shared" si="45"/>
        <v>#REF!</v>
      </c>
      <c r="D906" s="202" t="str">
        <f t="shared" si="2"/>
        <v>#REF!</v>
      </c>
    </row>
    <row r="907" ht="15.75" customHeight="1">
      <c r="A907" s="202" t="str">
        <f>Seeds!AA1045</f>
        <v>M4-EyP-4a-E-2</v>
      </c>
      <c r="B907" s="202" t="str">
        <f>Seeds!Z1045</f>
        <v>{"id":"M4-EyP-4a-E-2","stimulus":"&lt;p&gt;Este gráfico representa el número de viajes en los que el padre de Andrea utiliza el coche durante la semana. Cada icono representa 3 viajes. Completa las siguientes oraciones.&lt;/p&gt;&lt;div style=\"display:flex; justify-content:center;\"&gt;&lt;div class=\"fr-chart\" data-chart='{\"type\": \"pictograph\", \"series\": [{\"img\": \"{{Q1.img}}\", \"value\":{{Q1}}},{\"img\": \"{{Q2.img}}\", \"value\":{{Q2}}},{\"img\": \"{{Q3.img}}\", \"value\":{{Q3}}},{\"img\": \"{{Q4.img}}\", \"value\":{{Q4}}},{\"img\": \"{{Q5.img}}\", \"value\":{{Q5}}}], \"labels\":[\"Lunes\",\"Martes\",\"Miércoles\",\"Jueves\",\"Viernes\"]}'&gt;&lt;/div&gt;&lt;/div&gt;","template":"&lt;p&gt;Los lunes utiliza el coche {{response}} veces.&lt;/p&gt;&lt;p&gt;Los jueves utiliza el coche {{response}} veces.&lt;/p&gt;","hint":"&lt;p&gt;Cada columna de iconos representa el número de viajes que el padre de Andrea realiza en un día.&lt;/p&gt;","feedback":"&lt;p&gt;Cada columna de iconos representa el número de viajes que el padre de Andrea realiza en un día.&lt;/p&gt;","seed":{"parameters":[{"name":"Q1","label":null,"img":"https://blueberry-assets.oneclick.es/M4_EyP_4a_1.svg","list":[1,2,3,4,5,6]},{"name":"Q2","label":null,"img":"https://blueberry-assets.oneclick.es/M4_EyP_4a_1.svg","list":[1,2,3,4,5,6]},{"name":"Q3","label":null,"img":"https://blueberry-assets.oneclick.es/M4_EyP_4a_1.svg","list":[1,2,3,4,5,6]},{"name":"Q4","label":null,"img":"https://blueberry-assets.oneclick.es/M4_EyP_4a_1.svg","list":[1,2,3,4,5,6]},{"name":"Q5","label":null,"img":"https://blueberry-assets.oneclick.es/M4_EyP_4a_1.svg","list":[1,2,3,4,5,6]}],"calculated":[{"name":"A1","label":"{{function}}","function":"{{Q1}}*3"},{"name":"A2","label":"{{function}}","function":"{{Q4}}*3"}],"uniques":false},"algorithm":{"name":"calculateOperation","params":{"method":"equivLiteral","keyboard":"NUMERICAL"}}}</v>
      </c>
      <c r="C907" s="202" t="str">
        <f t="shared" si="45"/>
        <v>#REF!</v>
      </c>
      <c r="D907" s="202" t="str">
        <f t="shared" si="2"/>
        <v>#REF!</v>
      </c>
    </row>
    <row r="908" ht="15.75" customHeight="1">
      <c r="A908" s="202" t="str">
        <f>Seeds!AA1046</f>
        <v>M4-EyP-4a-E-3</v>
      </c>
      <c r="B908" s="202" t="str">
        <f>Seeds!Z1046</f>
        <v>{"id":"M4-EyP-4a-E-3","stimulus":"&lt;p&gt;{{Q4}}, {{Q5}} y {{Q6}} han creado este gráfico para apuntar cuántas frutas comen a lo largo de la semana (cada icono representa 2 piezas de fruta). Completa las siguientes afirmaciones.&lt;/p&gt;&lt;div style=\"display:flex; justify-content:center;\"&gt;&lt;div class=\"fr-chart\" data-chart='{\"type\": \"pictograph\", \"series\": [{\"img\": \"{{Q1.img}}\", \"value\":{{Q1}}},{\"img\": \"{{Q2.img}}\", \"value\":{{Q2}}},{\"img\": \"{{Q3.img}}\", \"value\":{{Q3}}}], \"labels\":[\"{{Q4}}\",\"{{Q5}}\",\"{{Q6}}\"]}'&gt;&lt;/div&gt;&lt;/div&gt;","template":"&lt;p&gt;{{Q4}} come {{response}} piezas de fruta a la semana.&lt;/p&gt;&lt;p&gt;{{Q5}} come {{response}} piezas de fruta a la semana.&lt;/p&gt;&lt;p&gt;{{Q6}} come {{response}} piezas de fruta a la semana.&lt;/p&gt;","hint":"&lt;p&gt;Cada columna representa el número de piezas de frutas que comen a la semana.&lt;/p&gt;","feedback":"&lt;p&gt;Cada columna representa el número de piezas de frutas que comen a la semana.&lt;/p&gt;","seed":{"parameters":[{"name":"Q1","label":null,"img":"https://blueberry-assets.oneclick.es/M4_EyP_4a_5.svg","min":2,"max":5,"step":1},{"name":"Q2","label":null,"img":"https://blueberry-assets.oneclick.es/M4_EyP_4a_5.svg","min":2,"max":5,"step":1},{"name":"Q3","label":null,"img":"https://blueberry-assets.oneclick.es/M4_EyP_4a_5.svg","min":2,"max":5,"step":1},{"name":"Q4","label":null,"list":["David","Gloria","Óscar"]},{"name":"Q5","label":null,"list":["Isabel","Beatriz","Matías"]},{"name":"Q6","label":null,"list":["Mercedes","Rodrigo","Alberto"]}],"calculated":[{"name":"A1","label":"{{function}}","function":"{{Q1}}*2"},{"name":"A2","label":"{{function}}","function":"{{Q2}}*2"},{"name":"A3","label":"{{function}}","function":"{{Q3}}*2"}],"uniques":false},"algorithm":{"name":"calculateOperation","params":{"method":"equivLiteral","keyboard":"NUMERICAL"}}}</v>
      </c>
      <c r="C908" s="202" t="str">
        <f t="shared" si="45"/>
        <v>#REF!</v>
      </c>
      <c r="D908" s="202" t="str">
        <f t="shared" si="2"/>
        <v>#REF!</v>
      </c>
    </row>
    <row r="909" ht="15.75" customHeight="1">
      <c r="A909" s="202" t="str">
        <f>Seeds!AA1050</f>
        <v>M4-EyP-5a-I-1</v>
      </c>
      <c r="B909" s="202" t="str">
        <f>Seeds!Z1050</f>
        <v>{"id":"M4-EyP-5a-I-1","stimulus":"&lt;p&gt;Este gráfico representa los países de nacimiento de los niños de un campamento. Obsérvalo e indica si las siguientes afirmaciones son verdaderas o no.&lt;/p&gt;&lt;div style=\"display:flex; justify-content:center;\"&gt;&lt;div class=\"fr-chart ct-chart ct-minor-seventh\" data-chart='{\"type\": \"pie\", \"series\": [{{Q1}},{{Q2}},{{Q3}}, {{Q4}}], \"labels\":[\"{{Q5}}\",\"{{Q6}}\",\"{{Q7}}\",\"{{Q8}}\"]}'&gt;&lt;/div&gt;&lt;/div&gt;","hint":"&lt;p&gt;Cada sector del gráfico representa el número de niños de un país.&lt;/p&gt;","feedback":"&lt;p&gt;Cada sector del gráfico representa el número de niños de un país.&lt;/p&gt;","seed":{"parameters":[{"name":"Q1","label":"","list":[12,13,14,15]},{"name":"Q2","label":"","list":[5,6,7,8,9,10,11]},{"name":"Q3","label":"","list":[5,6,7,8,9,10,11]},{"name":"Q4","label":"","list":[1,2,3,4]},{"name":"Q5","label":"","list":["España","Francia","Italia","Estados Unidos"]},{"name":"Q6","label":"","list":["España","Francia","Italia","Estados Unidos"]},{"name":"Q7","label":"","list":["España","Francia","Italia","Estados Unidos"]},{"name":"Q8","label":"","list":["España","Francia","Italia","Estados Unidos"]}],"calculated":[{"name":"A1","label":"El país de nacimiento de más niños es {{Q5}}."},{"name":"A2","label":"El país de nacimiento de menos niños es {{Q8}}."},{"name":"A3","label":"El país de nacimiento de más niños es {{Q6}}.","incorrect":true},{"name":"A4","label":"El país de nacimiento de más niños es {{Q7}}.","incorrect":true},{"name":"A5","label":"El país de nacimiento de más niños es {{Q8}}.","incorrect":true},{"name":"A6","label":"El país de nacimiento de menos niños es {{Q5}}.","incorrect":true},{"name":"A7","label":"El país de nacimiento de menos niños es {{Q6}}.","incorrect":true},{"name":"A8","label":"El país de nacimiento de menos niños es {{Q7}}.","incorrect":true}],"uniques":true},"algorithm":{"name":"trueFalse","template":"Choice matrix – inline","params":{"countCorrect":1,"countIncorrect":2,"showCheckIcon":false,"options":["Verdadero","Falso"]}}}</v>
      </c>
      <c r="C909" s="202" t="str">
        <f t="shared" si="45"/>
        <v>#REF!</v>
      </c>
      <c r="D909" s="202" t="str">
        <f t="shared" si="2"/>
        <v>#REF!</v>
      </c>
    </row>
    <row r="910" ht="15.75" customHeight="1">
      <c r="A910" s="202" t="str">
        <f>Seeds!AA1051</f>
        <v>M4-EyP-5a-I-2</v>
      </c>
      <c r="B910" s="202" t="str">
        <f>Seeds!Z1051</f>
        <v>{"id":"M4-EyP-5a-I-2","stimulus":"&lt;p&gt;Este gráfico representa el número de libros que ha leído Leyre de diferentes géneros. Indica si las siguientes afirmaciones son verdaderas o no.&lt;/p&gt;&lt;div style=\"display:flex; justify-content:center;\"&gt;&lt;div class=\"fr-chart ct-chart ct-minor-seventh\" data-chart='{\"type\": \"pie\", \"series\": [{{Q1}},{{Q2}},{{Q3}}], \"labels\":[\"{{Q4}}\",\"{{Q5}}\",\"{{Q6}}\"]}'&gt;&lt;/div&gt;&lt;/div&gt;","hint":"&lt;p&gt;Cada sector del gráfico representa al número de libros que ha leído Leyre de un género.&lt;/p&gt;","feedback":"&lt;p&gt;Cada sector del gráfico representa al número de libros que ha leído Leyre de un género.&lt;/p&gt;","seed":{"parameters":[{"name":"Q1","label":"","list":[11,12,13,14]},{"name":"Q2","label":"","list":[1,2,3,4]},{"name":"Q3","label":"","list":[6,7,8,9]},{"name":"Q4","label":"","list":["aventura","misterio","fantasía"]},{"name":"Q5","label":"","list":["aventura","misterio","fantasía"]},{"name":"Q6","label":"","list":["aventura","misterio","fantasía"]}],"calculated":[{"name":"A1","label":"El género que ha leído menos es el de {{Q5}}."},{"name":"A2","label":"El género que ha leído más es el de {{Q4}}."},{"name":"A3","label":"El género que ha leído menos es el de {{Q4}}.","incorrect":true,"feedback":"&lt;p&gt;El menos leído es {{Q5}}.&lt;/p&gt;"},{"name":"A4","label":"El género que ha leído menos es el de {{Q6}}.","incorrect":true,"feedback":"&lt;p&gt;El menos leído es {{Q5}}.&lt;/p&gt;"},{"name":"A5","label":"El género que ha leído más es el de {{Q5}}.","incorrect":true,"feedback":"&lt;p&gt;El más leído es {{Q4}}.&lt;/p&gt;"},{"name":"A6","label":"El género que ha leído más es el de {{Q6}}.","incorrect":true,"feedback":"&lt;p&gt;El más leído es {{Q4}}.&lt;/p&gt;"}],"uniques":true},"algorithm":{"name":"trueFalse","template":"Choice matrix – inline","params":{"countCorrect":1,"countIncorrect":2,"showCheckIcon":false,"options":["Verdadero","Falso"]}}}</v>
      </c>
      <c r="C910" s="202" t="str">
        <f t="shared" si="45"/>
        <v>#REF!</v>
      </c>
      <c r="D910" s="202" t="str">
        <f t="shared" si="2"/>
        <v>#REF!</v>
      </c>
    </row>
    <row r="911" ht="15.75" customHeight="1">
      <c r="A911" s="202" t="str">
        <f>Seeds!AA1052</f>
        <v>M4-EyP-5a-I-3</v>
      </c>
      <c r="B911" s="202" t="str">
        <f>Seeds!Z1052</f>
        <v>{"id":"M4-EyP-5a-I-3","stimulus":"&lt;p&gt;En este gráfico se han registrado las estaciones del año durante las que nacieron un grupo de amigos. Indica si las siguientes afirmaciones son verdaderas o no.&lt;/p&gt;&lt;div style=\"display:flex; justify-content:center;\"&gt;&lt;div class=\"fr-chart ct-chart ct-minor-seventh\" data-chart='{\"type\": \"pie\", \"series\": [{{Q1}},{{Q2}},{{Q3}},{{Q4}}], \"labels\":[\"{{Q5}}\",\"{{Q6}}\",\"{{Q7}}\",\"{{Q8}}\"]}'&gt;&lt;/div&gt;&lt;/div&gt;","hint":"&lt;p&gt;Cada sector del gráfico representa al número de amigos que nacieron en una estación.&lt;/p&gt;","feedback":"&lt;p&gt;Cada sector del gráfico representa al número de amigos que nacieron en una estación.&lt;/p&gt;","seed":{"parameters":[{"name":"Q1","label":"","list":[11,12,13,14]},{"name":"Q2","label":"","list":[6,7,8,9]},{"name":"Q3","label":"","list":[1,2,3,4]},{"name":"Q4","label":"","list":[6,7,8,9]},{"name":"Q5","label":"","list":["primavera","verano","otoño","invierno"]},{"name":"Q6","label":"","list":["primavera","verano","otoño","invierno"]},{"name":"Q7","label":"","list":["primavera","verano","otoño","invierno"]},{"name":"Q8","label":"","list":["primavera","verano","otoño","invierno"]}],"calculated":[{"name":"A1","label":"Nacieron más amigos en {{Q5}}."},{"name":"A2","label":"Nacieron menos amigos en {{Q7}}."},{"name":"A3","label":"Nacieron más amigos en {{Q6}}.","incorrect":true,"feedback":"&lt;p&gt;Nacieron más amigos en {{Q5}}.&lt;/p&gt;"},{"name":"A4","label":"Nacieron más amigos en {{Q7}}.","incorrect":true,"feedback":"&lt;p&gt;Nacieron más amigos en {{Q5}}.&lt;/p&gt;"},{"name":"A5","label":"Nacieron más amigos en {{Q8}}.","incorrect":true,"feedback":"&lt;p&gt;Nacieron más amigos en {{Q5}}.&lt;/p&gt;"},{"name":"A6","label":"Nacieron menos amigos en {{Q5}}.","incorrect":true,"feedback":"&lt;p&gt;Nacieron menos amigos en {{Q7}}.&lt;/p&gt;"},{"name":"A7","label":"Nacieron menos amigos en {{Q6}}.","incorrect":true,"feedback":"&lt;p&gt;Nacieron menos amigos en {{Q7}}.&lt;/p&gt;"},{"name":"A8","label":"Nacieron menos amigos en {{Q8}}.","incorrect":true,"feedback":"&lt;p&gt;Nacieron menos amigos en {{Q7}}.&lt;/p&gt;"}],"uniques":true},"algorithm":{"name":"trueFalse","template":"Choice matrix – inline","params":{"countCorrect":2,"countIncorrect":1,"showCheckIcon":false,"options":["Verdadero","Falso"]}}}</v>
      </c>
      <c r="C911" s="202" t="str">
        <f t="shared" si="45"/>
        <v>#REF!</v>
      </c>
      <c r="D911" s="202" t="str">
        <f t="shared" si="2"/>
        <v>#REF!</v>
      </c>
    </row>
    <row r="912" ht="15.75" customHeight="1">
      <c r="A912" s="202" t="str">
        <f>Seeds!AA1053</f>
        <v>M4-EyP-5a-E-1</v>
      </c>
      <c r="B912" s="202" t="str">
        <f>Seeds!Z1053</f>
        <v>{"id":"M4-EyP-5a-E-1","stimulus":"&lt;p&gt;En este gráfico de sectores se han representado las verduras preferidas de los estudiantes de una clase de 4.º de primaria. Ordena las verduras de menor a mayor preferencia. Colócalas de arriba a abajo.&lt;/p&gt;&lt;div style=\"display:flex; justify-content:center;\"&gt;&lt;div class=\"fr-chart ct-chart ct-minor-seventh\" data-chart='{\"type\": \"pie\", \"series\": [{{Q1}},{{Q2}},{{Q3}},{{Q4}}], \"labels\":[\"{{Q5}}\",\"{{Q6}}\",\"{{Q7}}\",\"{{Q8}}\"]}'&gt;&lt;/div&gt;&lt;/div&gt;","hint":"&lt;p&gt;Cada área del gráfico representa el número de niños que prefiere un tipo de verdura.&lt;/p&gt;","feedback":"&lt;p&gt;Cada área del gráfico representa el número de niños que prefiere un tipo de verdura.&lt;/p&gt;","seed":{"parameters":[{"name":"Q1","label":"","list":[1,2,3,4,5]},{"name":"Q2","label":"","list":[1,2,3,4,5]},{"name":"Q3","label":"","list":[1,2,3,4,5]},{"name":"Q4","label":"","list":[1,2,3,4,5]},{"name":"Q5","label":"","list":["Acelgas","Espinacas","Brócoli","Guisantes","Remolacha","Coliflor","Espárragos"]},{"name":"Q6","label":"","list":["Acelgas","Espinacas","Brócoli","Guisantes","Remolacha","Coliflor","Espárragos"]},{"name":"Q7","label":"","list":["Acelgas","Espinacas","Brócoli","Guisantes","Remolacha","Coliflor","Espárragos"]},{"name":"Q8","label":"","list":["Acelgas","Espinacas","Brócoli","Guisantes","Remolacha","Coliflor","Espárragos"]}],"calculated":[{"name":"A1","label":"{{Q5}}","function":"{{Q1}}"},{"name":"A2","label":"{{Q6}}","function":"{{Q2}}"},{"name":"A3","label":"{{Q7}}","function":"{{Q3}}"},{"name":"A4","label":"{{Q8}}","function":"{{Q4}}"}],"uniques":true},"algorithm":{"name":"orderNumbers","params":{"order":"asc"}}}</v>
      </c>
      <c r="C912" s="202" t="str">
        <f t="shared" si="45"/>
        <v>#REF!</v>
      </c>
      <c r="D912" s="202" t="str">
        <f t="shared" si="2"/>
        <v>#REF!</v>
      </c>
    </row>
    <row r="913" ht="15.75" customHeight="1">
      <c r="A913" s="202" t="str">
        <f>Seeds!AA1054</f>
        <v>M4-EyP-5a-E-2</v>
      </c>
      <c r="B913" s="202" t="str">
        <f>Seeds!Z1054</f>
        <v>{"id":"M4-EyP-5a-E-2","stimulus":"&lt;p&gt;En este gráfico de sectores se han representado los géneros de las películas que han visto unos críticos de cine durante un festival. Ordena los géneros de mayor a menor visionado. Colócalos de arriba a abajo.&lt;/p&gt;&lt;div style=\"display:flex; justify-content:center;\"&gt;&lt;div class=\"fr-chart ct-chart ct-minor-seventh\" data-chart='{\"type\": \"pie\", \"series\": [{{Q1}},{{Q2}},{{Q3}}], \"labels\":[\"{{Q4}}\",\"{{Q5}}\",\"{{Q6}}\"]}'&gt;&lt;/div&gt;&lt;/div&gt;","hint":"&lt;p&gt;Cada área del gráfico representa el número películas de cada género que han visto los críticos.&lt;/p&gt;","feedback":"&lt;p&gt;Cada área del gráfico representa el número películas de cada género que han visto los críticos.&lt;/p&gt;","seed":{"parameters":[{"name":"Q1","label":"","min":1,"max":6,"step":1},{"name":"Q2","label":"","min":1,"max":6,"step":1},{"name":"Q3","label":"","min":1,"max":6,"step":1},{"name":"Q4","label":"","list":["Fantasía","Aventuras","Musical","Ciencia ficción"]},{"name":"Q5","label":"","list":["Fantasía","Aventuras","Musical","Ciencia ficción"]},{"name":"Q6","label":"","list":["Fantasía","Aventuras","Musical","Ciencia ficción"]}],"calculated":[{"name":"A1","label":"{{Q4}}","function":"{{Q1}}"},{"name":"A2","label":"{{Q5}}","function":"{{Q2}}"},{"name":"A3","label":"{{Q6}}","function":"{{Q3}}"}],"uniques":true},"algorithm":{"name":"orderNumbers","params":{"order":"desc"}}}</v>
      </c>
      <c r="C913" s="202" t="str">
        <f t="shared" si="45"/>
        <v>#REF!</v>
      </c>
      <c r="D913" s="202" t="str">
        <f t="shared" si="2"/>
        <v>#REF!</v>
      </c>
    </row>
    <row r="914" ht="15.75" customHeight="1">
      <c r="A914" s="202" t="str">
        <f>Seeds!AA1055</f>
        <v>M4-EyP-5a-E-3</v>
      </c>
      <c r="B914" s="202" t="str">
        <f>Seeds!Z1055</f>
        <v>{"id":"M4-EyP-5a-E-3","stimulus":"&lt;p&gt;Un grupo de amigos ha creado un gráfico de sectores como este para reflejar sus mascotas favoritas. Ordénalas de mayor a menor preferencia. Colócalas de arriba a abajo.&lt;/p&gt;&lt;div style=\"display:flex; justify-content:center;\"&gt;&lt;div class=\"fr-chart ct-chart ct-minor-seventh\" data-chart='{\"type\": \"pie\", \"series\": [{{Q1}},{{Q2}},{{Q3}}], \"labels\":[\"{{Q4}}\",\"{{Q5}}\",\"{{Q6}}\"]}'&gt;&lt;/div&gt;&lt;/div&gt;","hint":"&lt;p&gt;Cada área del gráfico representa el número de amigos a los que les gusta una mascota.&lt;/p&gt;","feedback":"&lt;p&gt;Cada área del gráfico representa el número de amigos a los que les gusta una mascota.&lt;/p&gt;","seed":{"parameters":[{"name":"Q1","label":"","list":[1,2,3,4,5]},{"name":"Q2","label":"","list":[1,2,3,4,5]},{"name":"Q3","label":"","list":[1,2,3,4,5]},{"name":"Q4","label":"","list":["Perros","Gatos","Cobayas","Pájaros","Peces"]},{"name":"Q5","label":"","list":["Perros","Gatos","Cobayas","Pájaros","Peces"]},{"name":"Q6","label":"","list":["Perros","Gatos","Cobayas","Pájaros","Peces"]}],"calculated":[{"name":"A1","label":"{{Q4}}","function":"{{Q1}}"},{"name":"A2","label":"{{Q5}}","function":"{{Q2}}"},{"name":"A3","label":"{{Q6}}","function":"{{Q3}}"}],"uniques":true},"algorithm":{"name":"orderNumbers","params":{"order":"desc"}}}</v>
      </c>
      <c r="C914" s="202" t="str">
        <f t="shared" si="45"/>
        <v>#REF!</v>
      </c>
      <c r="D914" s="202" t="str">
        <f t="shared" si="2"/>
        <v>#REF!</v>
      </c>
    </row>
    <row r="915" ht="15.75" customHeight="1">
      <c r="A915" s="202" t="str">
        <f>Seeds!AA1068</f>
        <v>M4-EyP-6a-I-1</v>
      </c>
      <c r="B915" s="202" t="str">
        <f>Seeds!Z1068</f>
        <v>{"id":"M4-EyP-6a-I-1","stimulus":"&lt;p&gt;Arrastra cada tipo de suceso con la experiencia que lo defina.&lt;/p&gt;","hint":"&lt;p&gt;Un &lt;b&gt;suceso seguro&lt;/b&gt; es aquel que va a ocurrir con toda seguridad.&lt;/p&gt;&lt;p&gt;Un &lt;b&gt;suceso posible&lt;/b&gt; es aquel que quizá ocurra.&lt;/p&gt;&lt;p&gt;Un &lt;b&gt;suceso imposible&lt;/b&gt; es el que nunca ocurrirá.&lt;/p&gt;","feedback":"&lt;p&gt;Un &lt;b&gt;suceso seguro&lt;/b&gt; es aquel que va a ocurrir con toda seguridad.&lt;/p&gt;&lt;p&gt;Un &lt;b&gt;suceso posible&lt;/b&gt; es aquel que quizá ocurra.&lt;/p&gt;&lt;p&gt;Un &lt;b&gt;suceso imposible&lt;/b&gt; es el que nunca ocurrirá.&lt;/p&gt;","seed":{"parameters":[{"name":"Q1","label":null,"list":["Obtener cara o cruz al lanzar una moneda.","Obtener un número mayor que cero al tirar un dado.","Mañana amanecerá."]},{"name":"Q2","label":null,"list":["Obtener un cinco al tirar un dado.","Obtener cara al lanzar una moneda.","Obtener cruz al lanzar una moneda."]},{"name":"Q3","label":null,"list":["Obtener un 7 al tirar un dado.","Obtener tres caras al lanzar una moneda dos veces.","Ganar la lotería sin comprar una participación."]}],"calculated":[{"name":"A1","label":"Suceso seguro","function":"{{Q1}}","feedback":"&lt;p&gt;Es un suceso seguro porque siempre ocurre.&lt;/p&gt;"},{"name":"A2","label":"Suceso posible","function":"{{Q2}}","feedback":"&lt;p&gt;Es un suceso posible porque existe una probabilidad de que ocurra.&lt;/p&gt;"},{"name":"A3","label":"Suceso imposible","function":"{{Q3}}","feedback":"&lt;p&gt;Es un suceso imposible porque jamás ocurre.&lt;/p&gt;"}],"isNumToWords":true,"uniques":true},"algorithm":{"name":"linkOperationResult","params":{"invert":false},"template":"Match list"}}</v>
      </c>
      <c r="C915" s="202" t="str">
        <f t="shared" si="45"/>
        <v>#REF!</v>
      </c>
      <c r="D915" s="202" t="str">
        <f t="shared" si="2"/>
        <v>#REF!</v>
      </c>
    </row>
    <row r="916" ht="15.75" customHeight="1">
      <c r="A916" s="202" t="str">
        <f>Seeds!AA1069</f>
        <v>M4-EyP-6a-E-1</v>
      </c>
      <c r="B916" s="202" t="str">
        <f>Seeds!Z1069</f>
        <v>{"id":"M4-EyP-6a-E-1","stimulus":"&lt;p&gt;Indica qué tipo de suceso es el siguiente: &lt;i&gt;Sin mirar, coger una fruta del frutero.&lt;/i&gt;&lt;/p&gt;&lt;div style=\"display:flex; justify-content:center;\"&gt;&lt;img src=\"https://blueberry-assets.oneclick.es/M4_EyP_6a_1.svg\" width=\"300\"&gt;&lt;/img&gt;&lt;/div&gt;","hint":"&lt;p&gt;Un &lt;b&gt;suceso seguro&lt;/b&gt; es aquel que va a ocurrir con toda seguridad.&lt;/p&gt;&lt;p&gt;Un &lt;b&gt;suceso posible&lt;/b&gt; es aquel que quizá ocurra.&lt;/p&gt;&lt;p&gt;Un &lt;b&gt;suceso imposible&lt;/b&gt; es el que nunca ocurrirá.&lt;/p&gt;","feedback":"&lt;p&gt;Un &lt;b&gt;suceso seguro&lt;/b&gt; es aquel que va a ocurrir con toda seguridad.&lt;/p&gt;&lt;p&gt;Un &lt;b&gt;suceso posible&lt;/b&gt; es aquel que quizá ocurra.&lt;/p&gt;&lt;p&gt;Un &lt;b&gt;suceso imposible&lt;/b&gt; es el que nunca ocurrirá.&lt;/p&gt;","seed":{"parameters":[],"calculated":[{"name":"A1","label":"Suceso seguro"},{"name":"A2","label":"Suceso posible","incorrect":true,"feedback":"&lt;p&gt;Este es un suceso que va a pasar con certeza, por lo que es seguro.&lt;/p&gt;"},{"name":"A3","label":"Suceso imposible","incorrect":true,"feedback":"&lt;p&gt;Este es un suceso que va a pasar con certeza, por lo que es seguro.&lt;/p&gt;"}],"uniques":true},"algorithm":{"name":"trueFalse","template":"Multiple choice – standard","params":{"countCorrect":1,"countIncorrect":2,"showCheckIcon":false,"columns":3}}}</v>
      </c>
      <c r="C916" s="202" t="str">
        <f t="shared" si="45"/>
        <v>#REF!</v>
      </c>
      <c r="D916" s="202" t="str">
        <f t="shared" si="2"/>
        <v>#REF!</v>
      </c>
    </row>
    <row r="917" ht="15.75" customHeight="1">
      <c r="A917" s="202" t="str">
        <f>Seeds!AA1070</f>
        <v>M4-EyP-6a-E-2</v>
      </c>
      <c r="B917" s="202" t="str">
        <f>Seeds!Z1070</f>
        <v>{"id":"M4-EyP-6a-E-2","stimulus":"&lt;p&gt;Indica qué tipo de suceso es el siguiente: &lt;i&gt;Sin mirar, {{Q1}}.&lt;/i&gt;&lt;/p&gt;&lt;div style=\"display:flex; justify-content:center;\"&gt;&lt;img src=\"https://blueberry-assets.oneclick.es/M4_EyP_6a_1.svg\" width=\"300\"&gt;&lt;/img&gt;&lt;/div&gt;","hint":"&lt;p&gt;Un &lt;b&gt;suceso seguro&lt;/b&gt; es aquel que va a ocurrir con toda seguridad.&lt;/p&gt;&lt;p&gt;Un &lt;b&gt;suceso posible&lt;/b&gt; es aquel que quizá ocurra.&lt;/p&gt;&lt;p&gt;Un &lt;b&gt;suceso imposible&lt;/b&gt; es el que nunca ocurrirá.&lt;/p&gt;","feedback":"&lt;p&gt;Un &lt;b&gt;suceso seguro&lt;/b&gt; es aquel que va a ocurrir con toda seguridad.&lt;/p&gt;&lt;p&gt;Un &lt;b&gt;suceso posible&lt;/b&gt; es aquel que quizá ocurra.&lt;/p&gt;&lt;p&gt;Un &lt;b&gt;suceso imposible&lt;/b&gt; es el que nunca ocurrirá.&lt;/p&gt;","seed":{"parameters":[{"name":"Q1","label":null,"list":["coger un plátano del frutero","coger una naranja del frutero","coger una manzana del frutero"]}],"calculated":[{"name":"A1","label":"Suceso seguro","incorrect":true,"feedback":"&lt;p&gt;Este suceso puede que pase, por lo que es posible.&lt;/p&gt;"},{"name":"A2","label":"Suceso posible"},{"name":"A3","label":"Suceso imposible","incorrect":true,"feedback":"&lt;p&gt;Este suceso puede que pase, por lo que es posible.&lt;/p&gt;"}],"uniques":true},"algorithm":{"name":"trueFalse","template":"Multiple choice – standard","params":{"countCorrect":1,"countIncorrect":2,"showCheckIcon":false,"columns":3}}}</v>
      </c>
      <c r="C917" s="202" t="str">
        <f t="shared" si="45"/>
        <v>#REF!</v>
      </c>
      <c r="D917" s="202" t="str">
        <f t="shared" si="2"/>
        <v>#REF!</v>
      </c>
    </row>
    <row r="918" ht="15.75" customHeight="1">
      <c r="A918" s="202" t="str">
        <f>Seeds!AA1071</f>
        <v>M4-EyP-6a-E-3</v>
      </c>
      <c r="B918" s="202" t="str">
        <f>Seeds!Z1071</f>
        <v>{"id":"M4-EyP-6a-E-3","stimulus":"&lt;p&gt;Indica qué tipo de suceso es el siguiente: &lt;i&gt;Sin mirar, {{Q1}}.&lt;/i&gt;&lt;/p&gt;&lt;div style=\"display:flex; justify-content:center;\"&gt;&lt;img src=\"https://blueberry-assets.oneclick.es/M4_EyP_6a_1.svg\" width=\"300\"&gt;&lt;/img&gt;&lt;/div&gt;","hint":"&lt;p&gt;Un &lt;b&gt;suceso seguro&lt;/b&gt; es aquel que va a ocurrir con toda seguridad.&lt;/p&gt;&lt;p&gt;Un &lt;b&gt;suceso posible&lt;/b&gt; es aquel que quizá ocurra.&lt;/p&gt;&lt;p&gt;Un &lt;b&gt;suceso imposible&lt;/b&gt; es el que nunca ocurrirá.&lt;/p&gt;","feedback":"&lt;p&gt;Un &lt;b&gt;suceso seguro&lt;/b&gt; es aquel que va a ocurrir con toda seguridad.&lt;/p&gt;&lt;p&gt;Un &lt;b&gt;suceso posible&lt;/b&gt; es aquel que quizá ocurra.&lt;/p&gt;&lt;p&gt;Un &lt;b&gt;suceso imposible&lt;/b&gt; es el que nunca ocurrirá.&lt;/p&gt;","seed":{"parameters":[{"name":"Q1","label":null,"list":["coger un melocotón del frutero","coger un libro del frutero","coger un limón del frutero","coger una pelota del frutero"]}],"calculated":[{"name":"A1","label":"Suceso seguro","incorrect":true,"feedback":"&lt;p&gt;Este suceso no va a pasar nunca, por lo que es imposible.&lt;/p&gt;"},{"name":"A2","label":"Suceso posible","incorrect":true,"feedback":"&lt;p&gt;Este suceso no va a pasar nunca, por lo que es imposible.&lt;/p&gt;"},{"name":"A3","label":"Suceso imposible"}],"uniques":true},"algorithm":{"name":"trueFalse","template":"Multiple choice – standard","params":{"countCorrect":1,"countIncorrect":2,"showCheckIcon":false,"columns":3}}}</v>
      </c>
      <c r="C918" s="202" t="str">
        <f t="shared" si="45"/>
        <v>#REF!</v>
      </c>
      <c r="D918" s="202" t="str">
        <f t="shared" si="2"/>
        <v>#REF!</v>
      </c>
    </row>
    <row r="919" ht="15.75" customHeight="1">
      <c r="A919" s="202" t="str">
        <f>Seeds!AA1072</f>
        <v>M4-EyP-7a-I-1</v>
      </c>
      <c r="B919" s="202" t="str">
        <f>Seeds!Z1072</f>
        <v>{"id":"M4-EyP-7a-I-1","stimulus":"&lt;p&gt;¿Cuál es la probabilidad de sacar un número par en un dado de {{Q1}} caras?&lt;/p&gt;","hint":"&lt;p style=\"text-align: center\"&gt;Probabilidad de un suceso = &lt;span class=\"fr-math-v2 fr-draggable\" contenteditable=\"false\" data-original-math=\"\\(\\frac{{{\\text{n.º de casos favorables}}}}{{{\\text{n.º de casos posibles}}}}\\)\" draggable=\"true\"&gt;\\(\\frac{{{\\text{n.º de casos favorables}}}}{{{\\text{n.º de casos posibles}}}}\\)&lt;/span&gt;&lt;/p&gt;","feedback":"&lt;p&gt;La fórmula para calcular la probabilidad de un suceso de azar es:&lt;/p&gt;&lt;p style=\"text-align: center\"&gt;Probabilidad de un suceso = &lt;span class=\"fr-math-v2 fr-draggable\" contenteditable=\"false\" data-original-math=\"\\(\\frac{{{\\text{n.º de casos favorables}}}}{{{\\text{n.º de casos posibles}}}}\\)\" draggable=\"true\"&gt;\\(\\frac{{{\\text{n.º de casos favorables}}}}{{{\\text{n.º de casos posibles}}}}\\)&lt;/span&gt; = &lt;span class=\"fr-math-v2 fr-draggable\" contenteditable=\"false\" data-original-math=\"\\(\\frac{{{{{T1}}\\text{ números pares}}}}{{{{{Q1}}\\text{ caras}}}}\\)\" draggable=\"true\"&gt;\\(\\frac{{{{{T1}}\\text{ números pares}}}}{{{{{Q1}}\\text{ caras}}}}\\)&lt;/span&gt; = {{A1}}&lt;/p&gt;","seed":{"parameters":[{"name":"Q1","label":null,"list":[4,6,8,10,12,20]}],"calculated":[{"name":"T1","label":"{{function}}","function":"{{Q1}}/2","temp":true},{"name":"A1","label":"{{function}}","function":"&lt;span class=\"fr-math-v2 fr-draggable\" contenteditable=\"false\" data-original-math=\"\\(\\frac{{{T1}}}{{{Q1}}}\\)\" draggable=\"true\"&gt;\\(\\frac{{{T1}}}{{{Q1}}}\\)&lt;/span&gt;"},{"name":"A2","label":"{{function}}","function":"&lt;span class=\"fr-math-v2 fr-draggable\" contenteditable=\"false\" data-original-math=\"\\(\\frac{1}{{{Q1}}}\\)\" draggable=\"true\"&gt;\\(\\frac{1}{{{Q1}}}\\)&lt;/span&gt;","incorrect":true},{"name":"A3","label":"{{function}}","function":"&lt;span class=\"fr-math-v2 fr-draggable\" contenteditable=\"false\" data-original-math=\"\\(\\frac{{{Q1}}}{{{T1}}}\\)\" draggable=\"true\"&gt;\\(\\frac{{{Q1}}}{{{T1}}}\\)&lt;/span&gt;","incorrect":true}],"uniques":true},"algorithm":{"name":"trueFalse","template":"Multiple choice – standard","params":{"countCorrect":1,"countIncorrect":2,"showCheckIcon":false,"columns":3}}}</v>
      </c>
      <c r="C919" s="202" t="str">
        <f t="shared" si="45"/>
        <v>#REF!</v>
      </c>
      <c r="D919" s="202" t="str">
        <f t="shared" si="2"/>
        <v>#REF!</v>
      </c>
    </row>
    <row r="920" ht="15.75" customHeight="1">
      <c r="A920" s="202" t="str">
        <f>Seeds!AA1073</f>
        <v>M4-EyP-7a-I-2</v>
      </c>
      <c r="B920" s="202" t="str">
        <f>Seeds!Z1073</f>
        <v>{"id":"M4-EyP-7a-I-2","stimulus":"&lt;p&gt;En un gorro se han introducido {{Q1}} canicas de color {{Q4}}, {{Q2}} de color {{Q5}} y {{Q3}} de color {{Q6}}. ¿Cuál es la probabilidad de sacar una canica de color {{Q4}} del gorro?&lt;/p&gt;","hint":"&lt;p style=\"text-align: center\"&gt;Probabilidad de un suceso = &lt;span class=\"fr-math-v2 fr-draggable\" contenteditable=\"false\" data-original-math=\"\\(\\frac{{{\\text{n.º de casos favorables}}}}{{{\\text{n.º de casos posibles}}}}\\)\" draggable=\"true\"&gt;\\(\\frac{{{\\text{n.º de casos favorables}}}}{{{\\text{n.º de casos posibles}}}}\\)&lt;/span&gt;&lt;/p&gt;","feedback":"&lt;p&gt;La fórmula para calcular la probabilidad de un suceso de azar es:&lt;/p&gt;&lt;p style=\"text-align: center\"&gt;Probabilidad de un suceso = &lt;span class=\"fr-math-v2 fr-draggable\" contenteditable=\"false\" data-original-math=\"\\(\\frac{{{\\text{n.º de casos favorables}}}}{{{\\text{n.º de casos posibles}}}}\\)\" draggable=\"true\"&gt;\\(\\frac{{{\\text{n.º de casos favorables}}}}{{{\\text{n.º de casos posibles}}}}\\)&lt;/span&gt; = &lt;span class=\"fr-math-v2 fr-draggable\" contenteditable=\"false\" data-original-math=\"\\(\\frac{{{{{Q1}}\\text{ canicas de color {{Q4}}}}}}{{{{{T1}}\\text{ canicas en total}}}}\\)\" draggable=\"true\"&gt;\\(\\frac{{{{{Q1}}\\text{ canicas de color {{Q4}}}}}}{{{{{T1}}\\text{ canicas en total}}}}\\)&lt;/span&gt; = {{A1}}&lt;/p&gt;","seed":{"parameters":[{"name":"Q1","label":null,"list":[2,3,4,5]},{"name":"Q2","label":null,"list":[2,3,4,5]},{"name":"Q3","label":null,"list":[2,3,4,5]},{"name":"Q4","label":null,"list":["rojo","azul","amarillo","verde","blanco"]},{"name":"Q5","label":null,"list":["rojo","azul","amarillo","verde","blanco"]},{"name":"Q6","label":null,"list":["rojo","azul","amarillo","verde","blanco"]}],"calculated":[{"name":"T1","label":"{{function}}","function":"{{Q1}}+{{Q2}}+{{Q3}}","temp":true},{"name":"A1","label":"{{function}}","function":"&lt;span class=\"fr-math-v2 fr-draggable\" contenteditable=\"false\" data-original-math=\"\\(\\frac{{{Q1}}}{{{T1}}}\\)\" draggable=\"true\"&gt;\\(\\frac{{{Q1}}}{{{T1}}}\\)&lt;/span&gt;"},{"name":"A2","label":"{{function}}","function":"&lt;span class=\"fr-math-v2 fr-draggable\" contenteditable=\"false\" data-original-math=\"\\(\\frac{{{Q2}}}{{{T1}}}\\)\" draggable=\"true\"&gt;\\(\\frac{{{Q2}}}{{{T1}}}\\)&lt;/span&gt;","incorrect":true},{"name":"A3","label":"{{function}}","function":"&lt;span class=\"fr-math-v2 fr-draggable\" contenteditable=\"false\" data-original-math=\"\\(\\frac{{{Q3}}}{{{T1}}}\\)\" draggable=\"true\"&gt;\\(\\frac{{{Q3}}}{{{T1}}}\\)&lt;/span&gt;","incorrect":true}],"uniques":true},"algorithm":{"name":"trueFalse","template":"Multiple choice – standard","params":{"countCorrect":1,"countIncorrect":2,"showCheckIcon":false,"columns":3}}}</v>
      </c>
      <c r="C920" s="202" t="str">
        <f t="shared" si="45"/>
        <v>#REF!</v>
      </c>
      <c r="D920" s="202" t="str">
        <f t="shared" si="2"/>
        <v>#REF!</v>
      </c>
    </row>
    <row r="921" ht="15.75" customHeight="1">
      <c r="A921" s="202" t="str">
        <f>Seeds!AA1074</f>
        <v>M4-EyP-7a-I-3</v>
      </c>
      <c r="B921" s="202" t="str">
        <f>Seeds!Z1074</f>
        <v>{"id":"M4-EyP-7a-I-3","stimulus":"&lt;p&gt;En un concurso de televisión, una ruleta tiene {{Q1}} casillas {{Q4}}, {{Q2}} {{Q5}} y {{Q3}} {{Q6}}. Cuando un jugador gira la ruleta, ¿cuál es la proabilidad de que llegue a una casilla {{Q6}}?&lt;/p&gt;","hint":"&lt;p style=\"text-align: center\"&gt;Probabilidad de un suceso = &lt;span class=\"fr-math-v2 fr-draggable\" contenteditable=\"false\" data-original-math=\"\\(\\frac{{{\\text{n.º de casos favorables}}}}{{{\\text{n.º de casos posibles}}}}\\)\" draggable=\"true\"&gt;\\(\\frac{{{\\text{n.º de casos favorables}}}}{{{\\text{n.º de casos posibles}}}}\\)&lt;/span&gt;&lt;/p&gt;","feedback":"&lt;p&gt;La fórmula para calcular la probabilidad de un suceso de azar es:&lt;/p&gt;&lt;p style=\"text-align: center\"&gt;Probabilidad de un suceso = &lt;span class=\"fr-math-v2 fr-draggable\" contenteditable=\"false\" data-original-math=\"\\(\\frac{{{\\text{n.º de casos favorables}}}}{{{\\text{n.º de casos posibles}}}}\\)\" draggable=\"true\"&gt;\\(\\frac{{{\\text{n.º de casos favorables}}}}{{{\\text{n.º de casos posibles}}}}\\)&lt;/span&gt; = &lt;span class=\"fr-math-v2 fr-draggable\" contenteditable=\"false\" data-original-math=\"\\(\\frac{{{{{Q3}}\\text{ zonas {{Q6}}}}}}{{{{{T1}}\\text{ zonas en total}}}}\\)\" draggable=\"true\"&gt;\\(\\frac{{{{{Q3}}\\text{ zonas {{Q6}}}}}}{{{{{T1}}\\text{ zonas en total}}}}\\)&lt;/span&gt; = {{A1}}&lt;/p&gt;","seed":{"parameters":[{"name":"Q1","label":null,"list":[5,6,7,8,9]},{"name":"Q2","label":null,"list":[5,6,7,8,9]},{"name":"Q3","label":null,"list":[5,6,7,8,9]},{"name":"Q4","label":null,"list":["para ganar dinero","para volver a tirar","de bancarrota"]},{"name":"Q5","label":null,"list":["para ganar dinero","para volver a tirar","de bancarrota"]},{"name":"Q6","label":null,"list":["para ganar dinero","para volver a tirar","de bancarrota"]}],"calculated":[{"name":"T1","label":"{{function}}","function":"{{Q1}}+{{Q2}}+{{Q3}}","temp":true},{"name":"A1","label":"{{function}}","function":"&lt;span class=\"fr-math-v2 fr-draggable\" contenteditable=\"false\" data-original-math=\"\\(\\frac{{{Q3}}}{{{T1}}}\\)\" draggable=\"true\"&gt;\\(\\frac{{{Q3}}}{{{T1}}}\\)&lt;/span&gt;"},{"name":"A2","label":"{{function}}","function":"&lt;span class=\"fr-math-v2 fr-draggable\" contenteditable=\"false\" data-original-math=\"\\(\\frac{{{Q1}}}{{{T1}}}\\)\" draggable=\"true\"&gt;\\(\\frac{{{Q1}}}{{{T1}}}\\)&lt;/span&gt;","incorrect":true},{"name":"A3","label":"{{function}}","function":"&lt;span class=\"fr-math-v2 fr-draggable\" contenteditable=\"false\" data-original-math=\"\\(\\frac{{{Q2}}}{{{T1}}}\\)\" draggable=\"true\"&gt;\\(\\frac{{{Q2}}}{{{T1}}}\\)&lt;/span&gt;","incorrect":true}],"uniques":true},"algorithm":{"name":"trueFalse","template":"Multiple choice – standard","params":{"countCorrect":1,"countIncorrect":2,"showCheckIcon":false,"columns":3}}}</v>
      </c>
      <c r="C921" s="202" t="str">
        <f t="shared" si="45"/>
        <v>#REF!</v>
      </c>
      <c r="D921" s="202" t="str">
        <f t="shared" si="2"/>
        <v>#REF!</v>
      </c>
    </row>
    <row r="922" ht="15.75" customHeight="1">
      <c r="A922" s="202" t="str">
        <f>Seeds!AA1075</f>
        <v>M4-EyP-7a-E-1</v>
      </c>
      <c r="B922" s="202" t="str">
        <f>Seeds!Z1075</f>
        <v>{"id":"M4-EyP-7a-E-1","stimulus":"&lt;p&gt;Si en una rifa se han vendido {{Q1}} papeletas, ¿cuál es la probabilidad de que gane alguien que ha comprado {{Q2}}? Expresa el resultado en forma de fracción.&lt;/p&gt;","template":"&lt;p&gt;La probabilidad es de {{response}}.&lt;/p&gt;","hint":"&lt;p style=\"text-align: center\"&gt;Probabilidad de un suceso = &lt;span class=\"fr-math-v2 fr-draggable\" contenteditable=\"false\" data-original-math=\"\\(\\frac{{{\\text{n.º de casos favorables}}}}{{{\\text{n.º de casos posibles}}}}\\)\" draggable=\"true\"&gt;\\(\\frac{{{\\text{n.º de casos favorables}}}}{{{\\text{n.º de casos posibles}}}}\\)&lt;/span&gt;&lt;/p&gt;","feedback":"&lt;p&gt;La fórmula para calcular la probabilidad de un suceso de azar es:&lt;/p&gt;&lt;p style=\"text-align: center\"&gt;Probabilidad de un suceso = &lt;span class=\"fr-math-v2 fr-draggable\" contenteditable=\"false\" data-original-math=\"\\(\\frac{{{\\text{n.º de casos favorables}}}}{{{\\text{n.º de casos posibles}}}}\\)\" draggable=\"true\"&gt;\\(\\frac{{{\\text{n.º de casos favorables}}}}{{{\\text{n.º de casos posibles}}}}\\)&lt;/span&gt; = &lt;span class=\"fr-math-v2 fr-draggable\" contenteditable=\"false\" data-original-math=\"\\(\\frac{{{{{Q2}}\\text{ papeletas compradas}}}}{{{{{Q1}}\\text{ papeletas vendidas}}}}\\)\" draggable=\"true\"&gt;\\(\\frac{{{{{Q2}}\\text{ papeletas compradas}}}}{{{{{Q1}}\\text{ papeletas vendidas}}}}\\)&lt;/span&gt; = {{T1}}&lt;/p&gt;","seed":{"parameters":[{"name":"Q1","label":null,"min":100,"max":500,"step":10},{"name":"Q2","label":null,"min":10,"max":20,"step":1}],"calculated":[{"name":"T1","label":"{{function}}","function":"&lt;span class=\"fr-math-v2 fr-draggable\" contenteditable=\"false\" data-original-math=\"\\(\\frac{{{Q2}}}{{{Q1}}}\\)\" draggable=\"true\"&gt;\\(\\frac{{{Q2}}}{{{Q1}}}\\)&lt;/span&gt;","temp":true},{"name":"A1","label":"{{function}}","function":"\\frac{{{Q2}}}{{{Q1}}}"}],"uniques":true},"algorithm":{"name":"calculateOperation","params":{"method":"equivSymbolic","keyboard":"NUMERICAL"}}}</v>
      </c>
      <c r="C922" s="202" t="str">
        <f t="shared" si="45"/>
        <v>#REF!</v>
      </c>
      <c r="D922" s="202" t="str">
        <f t="shared" si="2"/>
        <v>#REF!</v>
      </c>
    </row>
    <row r="923" ht="15.75" customHeight="1">
      <c r="A923" s="202" t="str">
        <f>Seeds!AA1076</f>
        <v>M4-EyP-7a-E-2</v>
      </c>
      <c r="B923" s="202" t="str">
        <f>Seeds!Z1076</f>
        <v>{"id":"M4-EyP-7a-E-2","stimulus":"&lt;p&gt;En una bolsa se han echado {{Q1}} caramelos de {{Q4}}, {{Q2}} de {{Q5}} y {{Q3}} de {{Q6}}. Con los ojos cerrados, ¿cuál sería la probabilidad de sacar un caramelo de {{Q5}}? Expresa el resultado en forma de fracción.&lt;/p&gt;","template":"&lt;p&gt;La probabilidad es de {{response}}.&lt;/p&gt;","hint":"&lt;p style=\"text-align: center\"&gt;Probabilidad de un suceso = &lt;span class=\"fr-math-v2 fr-draggable\" contenteditable=\"false\" data-original-math=\"\\(\\frac{{{\\text{n.º de casos favorables}}}}{{{\\text{n.º de casos posibles}}}}\\)\" draggable=\"true\"&gt;\\(\\frac{{{\\text{n.º de casos favorables}}}}{{{\\text{n.º de casos posibles}}}}\\)&lt;/span&gt;&lt;/p&gt;","feedback":"&lt;p&gt;La fórmula para calcular la probabilidad de un suceso de azar es:&lt;/p&gt;&lt;p style=\"text-align: center\"&gt;Probabilidad de un suceso = &lt;span class=\"fr-math-v2 fr-draggable\" contenteditable=\"false\" data-original-math=\"\\(\\frac{{{\\text{n.º de casos favorables}}}}{{{\\text{n.º de casos posibles}}}}\\)\" draggable=\"true\"&gt;\\(\\frac{{{\\text{n.º de casos favorables}}}}{{{\\text{n.º de casos posibles}}}}\\)&lt;/span&gt; = &lt;span class=\"fr-math-v2 fr-draggable\" contenteditable=\"false\" data-original-math=\"\\(\\frac{{{{{Q2}}\\text{ caramelos de {{Q5}}}}}}{{{{{T1}}\\text{ caramelos en total}}}}\\)\" draggable=\"true\"&gt;\\(\\frac{{{{{Q2}}\\text{ caramelos de {{Q5}}}}}}{{{{{T1}}\\text{ caramelos en total}}}}\\)&lt;/span&gt; = {{T2}}&lt;/p&gt;","seed":{"parameters":[{"name":"Q1","label":null,"list":[2,3,4,5]},{"name":"Q2","label":null,"list":[2,3,4,5]},{"name":"Q3","label":null,"list":[2,3,4,5]},{"name":"Q4","label":null,"list":["limón","naranja","menta"]},{"name":"Q5","label":null,"list":["limón","naranja","menta"]},{"name":"Q6","label":null,"list":["limón","naranja","menta"]}],"calculated":[{"name":"T1","label":"{{function}}","function":"{{Q1}}+{{Q2}}+{{Q3}}","temp":true},{"name":"T2","label":"{{function}}","function":"&lt;span class=\"fr-math-v2 fr-draggable\" contenteditable=\"false\" data-original-math=\"\\(\\frac{{{Q2}}}{{{T1}}}\\)\" draggable=\"true\"&gt;\\(\\frac{{{Q2}}}{{{T1}}}\\)&lt;/span&gt;","temp":true},{"name":"A1","label":"{{function}}","function":"\\frac{{{Q2}}}{{{T1}}}"}],"uniques":true},"algorithm":{"name":"calculateOperation","params":{"method":"equivSymbolic","keyboard":"NUMERICAL"}}}</v>
      </c>
      <c r="C923" s="202" t="str">
        <f t="shared" si="45"/>
        <v>#REF!</v>
      </c>
      <c r="D923" s="202" t="str">
        <f t="shared" si="2"/>
        <v>#REF!</v>
      </c>
    </row>
    <row r="924" ht="15.75" customHeight="1">
      <c r="A924" s="202" t="str">
        <f>Seeds!AA1077</f>
        <v>M4-EyP-7a-E-3</v>
      </c>
      <c r="B924" s="202" t="str">
        <f>Seeds!Z1077</f>
        <v>{"id":"M4-EyP-7a-E-3","stimulus":"&lt;p&gt;Santiago tiene en su estantería {{Q1}} novelas de {{Q4}}, {{Q2}} de {{Q5}} y {{Q3}} de {{Q6}}. ¿Cuál es la probabilidad de que, sin mirar, saque una novela de {{Q6}} de entre los libros? Expresa el resultado en forma de fracción.&lt;/p&gt;","template":"&lt;p&gt;La probabilidad es de {{response}}.&lt;/p&gt;","hint":"&lt;p style=\"text-align: center\"&gt;Probabilidad de un suceso = &lt;span class=\"fr-math-v2 fr-draggable\" contenteditable=\"false\" data-original-math=\"\\(\\frac{{{\\text{n.º de casos favorables}}}}{{{\\text{n.º de casos posibles}}}}\\)\" draggable=\"true\"&gt;\\(\\frac{{{\\text{n.º de casos favorables}}}}{{{\\text{n.º de casos posibles}}}}\\)&lt;/span&gt;&lt;/p&gt;","feedback":"&lt;p&gt;La fórmula para calcular la probabilidad de un suceso de azar es:&lt;/p&gt;&lt;p style=\"text-align: center\"&gt;Probabilidad de un suceso = &lt;span class=\"fr-math-v2 fr-draggable\" contenteditable=\"false\" data-original-math=\"\\(\\frac{{{\\text{n.º de casos favorables}}}}{{{\\text{n.º de casos posibles}}}}\\)\" draggable=\"true\"&gt;\\(\\frac{{{\\text{n.º de casos favorables}}}}{{{\\text{n.º de casos posibles}}}}\\)&lt;/span&gt; = &lt;span class=\"fr-math-v2 fr-draggable\" contenteditable=\"false\" data-original-math=\"\\(\\frac{{{{{Q3}}\\text{ novelas de {{Q6}}}}}}{{{{{T1}}\\text{ novelas en total}}}}\\)\" draggable=\"true\"&gt;\\(\\frac{{{{{Q3}}\\text{ novelas de {{Q6}}}}}}{{{{{T1}}\\text{ novelas en total}}}}\\)&lt;/span&gt; = {{T2}}&lt;/p&gt;","seed":{"parameters":[{"name":"Q1","label":null,"list":[2,3,4,5]},{"name":"Q2","label":null,"list":[2,3,4,5]},{"name":"Q3","label":null,"list":[2,3,4,5]},{"name":"Q4","label":null,"list":["piratas","viajes en el tiempo","robots","animales","deportistas"]},{"name":"Q5","label":null,"list":["piratas","viajes en el tiempo","robots","animales","deportistas"]},{"name":"Q6","label":null,"list":["piratas","viajes en el tiempo","robots","animales","deportistas"]}],"calculated":[{"name":"T1","label":"{{function}}","function":"{{Q1}}+{{Q2}}+{{Q3}}","temp":true},{"name":"T2","label":"{{function}}","function":"&lt;span class=\"fr-math-v2 fr-draggable\" contenteditable=\"false\" data-original-math=\"\\(\\frac{{{Q3}}}{{{T1}}}\\)\" draggable=\"true\"&gt;\\(\\frac{{{Q3}}}{{{T1}}}\\)&lt;/span&gt;","temp":true},{"name":"A1","label":"{{function}}","function":"\\frac{{{Q3}}}{{{T1}}}"}],"uniques":true},"algorithm":{"name":"calculateOperation","params":{"method":"equivSymbolic","keyboard":"NUMERICAL"}}}</v>
      </c>
      <c r="C924" s="202" t="str">
        <f t="shared" si="45"/>
        <v>#REF!</v>
      </c>
      <c r="D924" s="202" t="str">
        <f t="shared" si="2"/>
        <v>#REF!</v>
      </c>
    </row>
  </sheetData>
  <drawing r:id="rId1"/>
</worksheet>
</file>